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39297819-6C28-429E-9F83-7A229A524D7D}" xr6:coauthVersionLast="47" xr6:coauthVersionMax="47" xr10:uidLastSave="{00000000-0000-0000-0000-000000000000}"/>
  <bookViews>
    <workbookView xWindow="28680" yWindow="-120" windowWidth="29040" windowHeight="15720" activeTab="1" xr2:uid="{5A882C33-40F5-4580-8B11-23E12F8574BA}"/>
  </bookViews>
  <sheets>
    <sheet name="SubSector Analysis" sheetId="3" r:id="rId1"/>
    <sheet name="Nifty Analysis" sheetId="2" r:id="rId2"/>
    <sheet name="Price_Filter_10_10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3" l="1"/>
  <c r="F32" i="3" s="1"/>
  <c r="B49" i="3"/>
  <c r="B2" i="3"/>
  <c r="B4" i="3"/>
  <c r="H4" i="3" s="1"/>
  <c r="B11" i="3"/>
  <c r="B51" i="3"/>
  <c r="I51" i="3" s="1"/>
  <c r="B38" i="3"/>
  <c r="G38" i="3" s="1"/>
  <c r="B41" i="3"/>
  <c r="B35" i="3"/>
  <c r="F35" i="3" s="1"/>
  <c r="B12" i="3"/>
  <c r="E12" i="3" s="1"/>
  <c r="B29" i="3"/>
  <c r="E29" i="3" s="1"/>
  <c r="B86" i="3"/>
  <c r="D86" i="3" s="1"/>
  <c r="B23" i="3"/>
  <c r="G23" i="3" s="1"/>
  <c r="B26" i="3"/>
  <c r="B30" i="3"/>
  <c r="B110" i="3"/>
  <c r="D110" i="3" s="1"/>
  <c r="B37" i="3"/>
  <c r="B52" i="3"/>
  <c r="D52" i="3" s="1"/>
  <c r="B20" i="3"/>
  <c r="H20" i="3" s="1"/>
  <c r="B78" i="3"/>
  <c r="E78" i="3" s="1"/>
  <c r="B25" i="3"/>
  <c r="H25" i="3" s="1"/>
  <c r="B8" i="3"/>
  <c r="E8" i="3" s="1"/>
  <c r="B6" i="3"/>
  <c r="F6" i="3" s="1"/>
  <c r="B22" i="3"/>
  <c r="F22" i="3" s="1"/>
  <c r="B40" i="3"/>
  <c r="P40" i="3" s="1"/>
  <c r="B100" i="3"/>
  <c r="B80" i="3"/>
  <c r="B42" i="3"/>
  <c r="H42" i="3" s="1"/>
  <c r="B65" i="3"/>
  <c r="B36" i="3"/>
  <c r="B17" i="3"/>
  <c r="F17" i="3" s="1"/>
  <c r="B34" i="3"/>
  <c r="B92" i="3"/>
  <c r="D92" i="3" s="1"/>
  <c r="B63" i="3"/>
  <c r="E63" i="3" s="1"/>
  <c r="B31" i="3"/>
  <c r="F31" i="3" s="1"/>
  <c r="B5" i="3"/>
  <c r="F5" i="3" s="1"/>
  <c r="B68" i="3"/>
  <c r="F68" i="3" s="1"/>
  <c r="B108" i="3"/>
  <c r="G108" i="3" s="1"/>
  <c r="B39" i="3"/>
  <c r="B70" i="3"/>
  <c r="D70" i="3" s="1"/>
  <c r="B53" i="3"/>
  <c r="B7" i="3"/>
  <c r="G7" i="3" s="1"/>
  <c r="B73" i="3"/>
  <c r="D73" i="3" s="1"/>
  <c r="B46" i="3"/>
  <c r="B83" i="3"/>
  <c r="E83" i="3" s="1"/>
  <c r="B43" i="3"/>
  <c r="I43" i="3" s="1"/>
  <c r="B66" i="3"/>
  <c r="F66" i="3" s="1"/>
  <c r="B24" i="3"/>
  <c r="B64" i="3"/>
  <c r="F64" i="3" s="1"/>
  <c r="B21" i="3"/>
  <c r="B71" i="3"/>
  <c r="B13" i="3"/>
  <c r="B93" i="3"/>
  <c r="B61" i="3"/>
  <c r="I61" i="3" s="1"/>
  <c r="B74" i="3"/>
  <c r="Q74" i="3" s="1"/>
  <c r="B54" i="3"/>
  <c r="F54" i="3" s="1"/>
  <c r="B75" i="3"/>
  <c r="D75" i="3" s="1"/>
  <c r="B84" i="3"/>
  <c r="F84" i="3" s="1"/>
  <c r="B106" i="3"/>
  <c r="F106" i="3" s="1"/>
  <c r="B55" i="3"/>
  <c r="D55" i="3" s="1"/>
  <c r="B94" i="3"/>
  <c r="F94" i="3" s="1"/>
  <c r="B10" i="3"/>
  <c r="B48" i="3"/>
  <c r="B44" i="3"/>
  <c r="D44" i="3" s="1"/>
  <c r="B82" i="3"/>
  <c r="B81" i="3"/>
  <c r="B18" i="3"/>
  <c r="H18" i="3" s="1"/>
  <c r="B77" i="3"/>
  <c r="D77" i="3" s="1"/>
  <c r="B27" i="3"/>
  <c r="I27" i="3" s="1"/>
  <c r="B19" i="3"/>
  <c r="G19" i="3" s="1"/>
  <c r="B113" i="3"/>
  <c r="I113" i="3" s="1"/>
  <c r="B67" i="3"/>
  <c r="B33" i="3"/>
  <c r="G33" i="3" s="1"/>
  <c r="B14" i="3"/>
  <c r="B3" i="3"/>
  <c r="B69" i="3"/>
  <c r="B57" i="3"/>
  <c r="B58" i="3"/>
  <c r="D58" i="3" s="1"/>
  <c r="B85" i="3"/>
  <c r="G85" i="3" s="1"/>
  <c r="B56" i="3"/>
  <c r="B15" i="3"/>
  <c r="F15" i="3" s="1"/>
  <c r="B102" i="3"/>
  <c r="F102" i="3" s="1"/>
  <c r="B103" i="3"/>
  <c r="G103" i="3" s="1"/>
  <c r="B95" i="3"/>
  <c r="D95" i="3" s="1"/>
  <c r="B45" i="3"/>
  <c r="F45" i="3" s="1"/>
  <c r="B104" i="3"/>
  <c r="B62" i="3"/>
  <c r="B96" i="3"/>
  <c r="D96" i="3" s="1"/>
  <c r="B47" i="3"/>
  <c r="B114" i="3"/>
  <c r="I114" i="3" s="1"/>
  <c r="B87" i="3"/>
  <c r="Q87" i="3" s="1"/>
  <c r="B101" i="3"/>
  <c r="D101" i="3" s="1"/>
  <c r="B105" i="3"/>
  <c r="I105" i="3" s="1"/>
  <c r="B28" i="3"/>
  <c r="I28" i="3" s="1"/>
  <c r="B109" i="3"/>
  <c r="I109" i="3" s="1"/>
  <c r="B59" i="3"/>
  <c r="F59" i="3" s="1"/>
  <c r="B9" i="3"/>
  <c r="F9" i="3" s="1"/>
  <c r="B72" i="3"/>
  <c r="H72" i="3" s="1"/>
  <c r="B50" i="3"/>
  <c r="H50" i="3" s="1"/>
  <c r="B90" i="3"/>
  <c r="B79" i="3"/>
  <c r="B91" i="3"/>
  <c r="B76" i="3"/>
  <c r="F76" i="3" s="1"/>
  <c r="B16" i="3"/>
  <c r="D16" i="3" s="1"/>
  <c r="B116" i="3"/>
  <c r="E116" i="3" s="1"/>
  <c r="B112" i="3"/>
  <c r="G112" i="3" s="1"/>
  <c r="B88" i="3"/>
  <c r="E88" i="3" s="1"/>
  <c r="B97" i="3"/>
  <c r="F97" i="3" s="1"/>
  <c r="B98" i="3"/>
  <c r="F98" i="3" s="1"/>
  <c r="B117" i="3"/>
  <c r="E117" i="3" s="1"/>
  <c r="B111" i="3"/>
  <c r="B118" i="3"/>
  <c r="D118" i="3" s="1"/>
  <c r="B119" i="3"/>
  <c r="B120" i="3"/>
  <c r="I120" i="3" s="1"/>
  <c r="B121" i="3"/>
  <c r="F121" i="3" s="1"/>
  <c r="B107" i="3"/>
  <c r="E107" i="3" s="1"/>
  <c r="B122" i="3"/>
  <c r="D122" i="3" s="1"/>
  <c r="B89" i="3"/>
  <c r="I89" i="3" s="1"/>
  <c r="B115" i="3"/>
  <c r="E115" i="3" s="1"/>
  <c r="B60" i="3"/>
  <c r="B123" i="3"/>
  <c r="B99" i="3"/>
  <c r="AQ633" i="2"/>
  <c r="AQ582" i="2"/>
  <c r="AQ623" i="2"/>
  <c r="AQ81" i="2"/>
  <c r="AQ358" i="2"/>
  <c r="AQ445" i="2"/>
  <c r="AQ433" i="2"/>
  <c r="AQ545" i="2"/>
  <c r="AQ398" i="2"/>
  <c r="AQ524" i="2"/>
  <c r="AQ378" i="2"/>
  <c r="AQ469" i="2"/>
  <c r="AQ181" i="2"/>
  <c r="AQ676" i="2"/>
  <c r="AQ140" i="2"/>
  <c r="AQ457" i="2"/>
  <c r="AQ41" i="2"/>
  <c r="AQ650" i="2"/>
  <c r="AQ483" i="2"/>
  <c r="AQ348" i="2"/>
  <c r="AQ458" i="2"/>
  <c r="AQ416" i="2"/>
  <c r="AQ53" i="2"/>
  <c r="AQ364" i="2"/>
  <c r="AQ222" i="2"/>
  <c r="AQ336" i="2"/>
  <c r="AQ609" i="2"/>
  <c r="AQ266" i="2"/>
  <c r="AQ627" i="2"/>
  <c r="AQ57" i="2"/>
  <c r="AQ587" i="2"/>
  <c r="AQ653" i="2"/>
  <c r="AQ4" i="2"/>
  <c r="AQ380" i="2"/>
  <c r="AQ580" i="2"/>
  <c r="AQ52" i="2"/>
  <c r="AQ203" i="2"/>
  <c r="AQ420" i="2"/>
  <c r="AQ610" i="2"/>
  <c r="AQ99" i="2"/>
  <c r="AQ342" i="2"/>
  <c r="AQ495" i="2"/>
  <c r="AQ285" i="2"/>
  <c r="AQ374" i="2"/>
  <c r="AQ80" i="2"/>
  <c r="AQ577" i="2"/>
  <c r="AQ193" i="2"/>
  <c r="AQ165" i="2"/>
  <c r="AQ234" i="2"/>
  <c r="AQ461" i="2"/>
  <c r="AQ347" i="2"/>
  <c r="AQ77" i="2"/>
  <c r="AQ152" i="2"/>
  <c r="AQ400" i="2"/>
  <c r="AQ329" i="2"/>
  <c r="AQ525" i="2"/>
  <c r="AQ424" i="2"/>
  <c r="AQ286" i="2"/>
  <c r="AQ134" i="2"/>
  <c r="AQ540" i="2"/>
  <c r="AQ252" i="2"/>
  <c r="AQ240" i="2"/>
  <c r="AQ110" i="2"/>
  <c r="AQ305" i="2"/>
  <c r="AQ356" i="2"/>
  <c r="AQ499" i="2"/>
  <c r="AQ106" i="2"/>
  <c r="AQ467" i="2"/>
  <c r="AQ62" i="2"/>
  <c r="AQ360" i="2"/>
  <c r="AQ399" i="2"/>
  <c r="AQ34" i="2"/>
  <c r="AQ275" i="2"/>
  <c r="AQ444" i="2"/>
  <c r="AQ255" i="2"/>
  <c r="AQ126" i="2"/>
  <c r="AQ361" i="2"/>
  <c r="AQ175" i="2"/>
  <c r="AQ440" i="2"/>
  <c r="AQ616" i="2"/>
  <c r="AQ413" i="2"/>
  <c r="AQ116" i="2"/>
  <c r="AQ108" i="2"/>
  <c r="AQ143" i="2"/>
  <c r="AQ528" i="2"/>
  <c r="AQ287" i="2"/>
  <c r="AQ503" i="2"/>
  <c r="AQ209" i="2"/>
  <c r="AQ443" i="2"/>
  <c r="AQ422" i="2"/>
  <c r="AQ235" i="2"/>
  <c r="AQ295" i="2"/>
  <c r="AQ683" i="2"/>
  <c r="AQ61" i="2"/>
  <c r="AQ507" i="2"/>
  <c r="AQ11" i="2"/>
  <c r="AQ326" i="2"/>
  <c r="AQ73" i="2"/>
  <c r="AQ615" i="2"/>
  <c r="AQ151" i="2"/>
  <c r="AQ323" i="2"/>
  <c r="AQ10" i="2"/>
  <c r="AQ426" i="2"/>
  <c r="AQ299" i="2"/>
  <c r="AQ84" i="2"/>
  <c r="AQ104" i="2"/>
  <c r="AQ111" i="2"/>
  <c r="AQ198" i="2"/>
  <c r="AQ412" i="2"/>
  <c r="AQ310" i="2"/>
  <c r="AQ320" i="2"/>
  <c r="AQ59" i="2"/>
  <c r="AQ239" i="2"/>
  <c r="AQ280" i="2"/>
  <c r="AQ94" i="2"/>
  <c r="AQ544" i="2"/>
  <c r="AQ40" i="2"/>
  <c r="AQ22" i="2"/>
  <c r="AQ693" i="2"/>
  <c r="AQ429" i="2"/>
  <c r="AQ526" i="2"/>
  <c r="AQ192" i="2"/>
  <c r="AQ355" i="2"/>
  <c r="AQ188" i="2"/>
  <c r="AQ643" i="2"/>
  <c r="AQ42" i="2"/>
  <c r="AQ117" i="2"/>
  <c r="AQ264" i="2"/>
  <c r="AQ370" i="2"/>
  <c r="AQ13" i="2"/>
  <c r="AQ251" i="2"/>
  <c r="AQ258" i="2"/>
  <c r="AQ241" i="2"/>
  <c r="AQ661" i="2"/>
  <c r="AQ376" i="2"/>
  <c r="AQ704" i="2"/>
  <c r="AQ281" i="2"/>
  <c r="AQ688" i="2"/>
  <c r="AQ409" i="2"/>
  <c r="AQ230" i="2"/>
  <c r="AQ185" i="2"/>
  <c r="AQ8" i="2"/>
  <c r="AQ283" i="2"/>
  <c r="AQ530" i="2"/>
  <c r="AQ665" i="2"/>
  <c r="AQ395" i="2"/>
  <c r="AQ352" i="2"/>
  <c r="AQ276" i="2"/>
  <c r="AQ714" i="2"/>
  <c r="AQ309" i="2"/>
  <c r="AQ170" i="2"/>
  <c r="AQ219" i="2"/>
  <c r="AQ314" i="2"/>
  <c r="AQ500" i="2"/>
  <c r="AQ97" i="2"/>
  <c r="AQ183" i="2"/>
  <c r="AQ452" i="2"/>
  <c r="AQ213" i="2"/>
  <c r="AQ375" i="2"/>
  <c r="AQ132" i="2"/>
  <c r="AQ26" i="2"/>
  <c r="AQ260" i="2"/>
  <c r="AQ199" i="2"/>
  <c r="AQ497" i="2"/>
  <c r="AQ574" i="2"/>
  <c r="AQ567" i="2"/>
  <c r="AQ487" i="2"/>
  <c r="AQ644" i="2"/>
  <c r="AQ640" i="2"/>
  <c r="AQ519" i="2"/>
  <c r="AQ628" i="2"/>
  <c r="AQ562" i="2"/>
  <c r="AQ558" i="2"/>
  <c r="AQ581" i="2"/>
  <c r="AQ317" i="2"/>
  <c r="AQ595" i="2"/>
  <c r="AQ172" i="2"/>
  <c r="AQ655" i="2"/>
  <c r="AQ39" i="2"/>
  <c r="AQ493" i="2"/>
  <c r="AQ523" i="2"/>
  <c r="AQ357" i="2"/>
  <c r="AQ600" i="2"/>
  <c r="AQ617" i="2"/>
  <c r="AQ220" i="2"/>
  <c r="AQ195" i="2"/>
  <c r="AQ300" i="2"/>
  <c r="AQ142" i="2"/>
  <c r="AQ491" i="2"/>
  <c r="AQ102" i="2"/>
  <c r="AQ43" i="2"/>
  <c r="AQ346" i="2"/>
  <c r="AQ5" i="2"/>
  <c r="AQ147" i="2"/>
  <c r="AQ47" i="2"/>
  <c r="AQ20" i="2"/>
  <c r="AQ492" i="2"/>
  <c r="AQ625" i="2"/>
  <c r="AQ658" i="2"/>
  <c r="AQ534" i="2"/>
  <c r="AQ88" i="2"/>
  <c r="AQ636" i="2"/>
  <c r="AQ657" i="2"/>
  <c r="AQ269" i="2"/>
  <c r="AQ265" i="2"/>
  <c r="AQ38" i="2"/>
  <c r="AQ93" i="2"/>
  <c r="AQ454" i="2"/>
  <c r="AQ603" i="2"/>
  <c r="AQ489" i="2"/>
  <c r="AQ512" i="2"/>
  <c r="AQ44" i="2"/>
  <c r="AQ442" i="2"/>
  <c r="AQ482" i="2"/>
  <c r="AQ128" i="2"/>
  <c r="AQ481" i="2"/>
  <c r="AQ284" i="2"/>
  <c r="AQ337" i="2"/>
  <c r="AQ200" i="2"/>
  <c r="AQ479" i="2"/>
  <c r="AQ436" i="2"/>
  <c r="AQ541" i="2"/>
  <c r="AQ462" i="2"/>
  <c r="AQ167" i="2"/>
  <c r="AQ86" i="2"/>
  <c r="AQ223" i="2"/>
  <c r="AQ272" i="2"/>
  <c r="AQ14" i="2"/>
  <c r="AQ89" i="2"/>
  <c r="AQ166" i="2"/>
  <c r="AQ359" i="2"/>
  <c r="AQ439" i="2"/>
  <c r="AQ50" i="2"/>
  <c r="AQ591" i="2"/>
  <c r="AQ224" i="2"/>
  <c r="AQ470" i="2"/>
  <c r="AQ706" i="2"/>
  <c r="AQ506" i="2"/>
  <c r="AQ671" i="2"/>
  <c r="AQ404" i="2"/>
  <c r="AQ568" i="2"/>
  <c r="AQ509" i="2"/>
  <c r="AQ369" i="2"/>
  <c r="AQ267" i="2"/>
  <c r="AQ377" i="2"/>
  <c r="AQ366" i="2"/>
  <c r="AQ82" i="2"/>
  <c r="AQ75" i="2"/>
  <c r="AQ46" i="2"/>
  <c r="AQ406" i="2"/>
  <c r="AQ382" i="2"/>
  <c r="AQ9" i="2"/>
  <c r="AQ78" i="2"/>
  <c r="AQ353" i="2"/>
  <c r="AQ709" i="2"/>
  <c r="AQ391" i="2"/>
  <c r="AQ64" i="2"/>
  <c r="AQ417" i="2"/>
  <c r="AQ701" i="2"/>
  <c r="AQ331" i="2"/>
  <c r="AQ554" i="2"/>
  <c r="AQ350" i="2"/>
  <c r="AQ351" i="2"/>
  <c r="AQ613" i="2"/>
  <c r="AQ278" i="2"/>
  <c r="AQ596" i="2"/>
  <c r="AQ189" i="2"/>
  <c r="AQ19" i="2"/>
  <c r="AQ349" i="2"/>
  <c r="AQ221" i="2"/>
  <c r="AQ435" i="2"/>
  <c r="AQ514" i="2"/>
  <c r="AQ311" i="2"/>
  <c r="AQ686" i="2"/>
  <c r="AQ597" i="2"/>
  <c r="AQ401" i="2"/>
  <c r="AQ501" i="2"/>
  <c r="AQ363" i="2"/>
  <c r="AQ425" i="2"/>
  <c r="AQ204" i="2"/>
  <c r="AQ298" i="2"/>
  <c r="AQ449" i="2"/>
  <c r="AQ394" i="2"/>
  <c r="AQ69" i="2"/>
  <c r="AQ3" i="2"/>
  <c r="AQ187" i="2"/>
  <c r="AQ95" i="2"/>
  <c r="AQ631" i="2"/>
  <c r="AQ459" i="2"/>
  <c r="AQ292" i="2"/>
  <c r="AQ338" i="2"/>
  <c r="AQ138" i="2"/>
  <c r="AQ70" i="2"/>
  <c r="AQ125" i="2"/>
  <c r="AQ79" i="2"/>
  <c r="AQ543" i="2"/>
  <c r="AQ593" i="2"/>
  <c r="AQ536" i="2"/>
  <c r="AQ672" i="2"/>
  <c r="AQ515" i="2"/>
  <c r="AQ516" i="2"/>
  <c r="AQ324" i="2"/>
  <c r="AQ446" i="2"/>
  <c r="AQ48" i="2"/>
  <c r="AQ254" i="2"/>
  <c r="AQ388" i="2"/>
  <c r="AQ253" i="2"/>
  <c r="AQ569" i="2"/>
  <c r="AQ176" i="2"/>
  <c r="AQ548" i="2"/>
  <c r="AQ206" i="2"/>
  <c r="AQ155" i="2"/>
  <c r="AQ163" i="2"/>
  <c r="AQ227" i="2"/>
  <c r="AQ87" i="2"/>
  <c r="AQ306" i="2"/>
  <c r="AQ339" i="2"/>
  <c r="AQ120" i="2"/>
  <c r="AQ437" i="2"/>
  <c r="AQ297" i="2"/>
  <c r="AQ293" i="2"/>
  <c r="AQ390" i="2"/>
  <c r="AQ103" i="2"/>
  <c r="AQ576" i="2"/>
  <c r="AQ517" i="2"/>
  <c r="AQ674" i="2"/>
  <c r="AQ215" i="2"/>
  <c r="AQ343" i="2"/>
  <c r="AQ7" i="2"/>
  <c r="AQ154" i="2"/>
  <c r="AQ332" i="2"/>
  <c r="AQ146" i="2"/>
  <c r="AQ28" i="2"/>
  <c r="AQ256" i="2"/>
  <c r="AQ261" i="2"/>
  <c r="AQ268" i="2"/>
  <c r="AQ553" i="2"/>
  <c r="AQ340" i="2"/>
  <c r="AQ205" i="2"/>
  <c r="AQ32" i="2"/>
  <c r="AQ520" i="2"/>
  <c r="AQ121" i="2"/>
  <c r="AQ244" i="2"/>
  <c r="AQ290" i="2"/>
  <c r="AQ556" i="2"/>
  <c r="AQ279" i="2"/>
  <c r="AQ719" i="2"/>
  <c r="AQ178" i="2"/>
  <c r="AQ148" i="2"/>
  <c r="AQ74" i="2"/>
  <c r="AQ76" i="2"/>
  <c r="AQ225" i="2"/>
  <c r="AQ30" i="2"/>
  <c r="AQ123" i="2"/>
  <c r="AQ510" i="2"/>
  <c r="AQ150" i="2"/>
  <c r="AQ434" i="2"/>
  <c r="AQ344" i="2"/>
  <c r="AQ389" i="2"/>
  <c r="AQ599" i="2"/>
  <c r="AQ708" i="2"/>
  <c r="AQ642" i="2"/>
  <c r="AQ171" i="2"/>
  <c r="AQ689" i="2"/>
  <c r="AQ21" i="2"/>
  <c r="AQ304" i="2"/>
  <c r="AQ113" i="2"/>
  <c r="AQ15" i="2"/>
  <c r="AQ211" i="2"/>
  <c r="AQ141" i="2"/>
  <c r="AQ72" i="2"/>
  <c r="AQ63" i="2"/>
  <c r="AQ663" i="2"/>
  <c r="AQ6" i="2"/>
  <c r="AQ194" i="2"/>
  <c r="AQ586" i="2"/>
  <c r="AQ594" i="2"/>
  <c r="AQ550" i="2"/>
  <c r="AQ621" i="2"/>
  <c r="AQ2" i="2"/>
  <c r="AQ67" i="2"/>
  <c r="AQ249" i="2"/>
  <c r="AQ16" i="2"/>
  <c r="AQ478" i="2"/>
  <c r="AQ589" i="2"/>
  <c r="AQ464" i="2"/>
  <c r="AQ605" i="2"/>
  <c r="AQ294" i="2"/>
  <c r="AQ288" i="2"/>
  <c r="AQ611" i="2"/>
  <c r="AQ466" i="2"/>
  <c r="AQ56" i="2"/>
  <c r="AQ313" i="2"/>
  <c r="AQ645" i="2"/>
  <c r="AQ91" i="2"/>
  <c r="AQ274" i="2"/>
  <c r="AQ448" i="2"/>
  <c r="AQ307" i="2"/>
  <c r="AQ18" i="2"/>
  <c r="AQ441" i="2"/>
  <c r="AQ226" i="2"/>
  <c r="AQ250" i="2"/>
  <c r="AQ680" i="2"/>
  <c r="AQ174" i="2"/>
  <c r="AQ315" i="2"/>
  <c r="AQ201" i="2"/>
  <c r="AQ65" i="2"/>
  <c r="AQ149" i="2"/>
  <c r="AQ273" i="2"/>
  <c r="AQ259" i="2"/>
  <c r="AQ207" i="2"/>
  <c r="AQ127" i="2"/>
  <c r="AQ618" i="2"/>
  <c r="AQ335" i="2"/>
  <c r="AQ66" i="2"/>
  <c r="AQ214" i="2"/>
  <c r="AQ518" i="2"/>
  <c r="AQ468" i="2"/>
  <c r="AQ45" i="2"/>
  <c r="AQ160" i="2"/>
  <c r="AQ23" i="2"/>
  <c r="AQ173" i="2"/>
  <c r="AQ405" i="2"/>
  <c r="AQ161" i="2"/>
  <c r="AQ505" i="2"/>
  <c r="AQ90" i="2"/>
  <c r="AQ638" i="2"/>
  <c r="AQ36" i="2"/>
  <c r="AQ538" i="2"/>
  <c r="AQ100" i="2"/>
  <c r="AQ231" i="2"/>
  <c r="AQ362" i="2"/>
  <c r="AQ179" i="2"/>
  <c r="AQ243" i="2"/>
  <c r="AQ29" i="2"/>
  <c r="AQ212" i="2"/>
  <c r="AQ190" i="2"/>
  <c r="AQ571" i="2"/>
  <c r="AQ624" i="2"/>
  <c r="AQ55" i="2"/>
  <c r="AQ373" i="2"/>
  <c r="AQ105" i="2"/>
  <c r="AQ24" i="2"/>
  <c r="AQ498" i="2"/>
  <c r="AQ730" i="2"/>
  <c r="AQ572" i="2"/>
  <c r="AQ129" i="2"/>
  <c r="AQ564" i="2"/>
  <c r="AQ681" i="2"/>
  <c r="AQ608" i="2"/>
  <c r="AQ700" i="2"/>
  <c r="AQ319" i="2"/>
  <c r="AQ654" i="2"/>
  <c r="AQ182" i="2"/>
  <c r="AQ164" i="2"/>
  <c r="AQ691" i="2"/>
  <c r="AQ403" i="2"/>
  <c r="AQ365" i="2"/>
  <c r="AQ504" i="2"/>
  <c r="AQ379" i="2"/>
  <c r="AQ296" i="2"/>
  <c r="AQ415" i="2"/>
  <c r="AQ537" i="2"/>
  <c r="AQ635" i="2"/>
  <c r="AQ560" i="2"/>
  <c r="AQ652" i="2"/>
  <c r="AQ414" i="2"/>
  <c r="AQ180" i="2"/>
  <c r="AQ372" i="2"/>
  <c r="AQ702" i="2"/>
  <c r="AQ245" i="2"/>
  <c r="AQ156" i="2"/>
  <c r="AQ590" i="2"/>
  <c r="AQ60" i="2"/>
  <c r="AQ383" i="2"/>
  <c r="AQ85" i="2"/>
  <c r="AQ54" i="2"/>
  <c r="AQ385" i="2"/>
  <c r="AQ37" i="2"/>
  <c r="AQ217" i="2"/>
  <c r="AQ606" i="2"/>
  <c r="AQ118" i="2"/>
  <c r="AQ715" i="2"/>
  <c r="AQ552" i="2"/>
  <c r="AQ475" i="2"/>
  <c r="AQ531" i="2"/>
  <c r="AQ551" i="2"/>
  <c r="AQ381" i="2"/>
  <c r="AQ17" i="2"/>
  <c r="AQ145" i="2"/>
  <c r="AQ460" i="2"/>
  <c r="AQ257" i="2"/>
  <c r="AQ711" i="2"/>
  <c r="AQ521" i="2"/>
  <c r="AQ678" i="2"/>
  <c r="AQ136" i="2"/>
  <c r="AQ169" i="2"/>
  <c r="AQ159" i="2"/>
  <c r="AQ107" i="2"/>
  <c r="AQ696" i="2"/>
  <c r="AQ12" i="2"/>
  <c r="AQ330" i="2"/>
  <c r="AQ496" i="2"/>
  <c r="AQ197" i="2"/>
  <c r="AQ522" i="2"/>
  <c r="AQ598" i="2"/>
  <c r="AQ607" i="2"/>
  <c r="AQ710" i="2"/>
  <c r="AQ25" i="2"/>
  <c r="AQ508" i="2"/>
  <c r="AQ130" i="2"/>
  <c r="AQ71" i="2"/>
  <c r="AQ333" i="2"/>
  <c r="AQ92" i="2"/>
  <c r="AQ58" i="2"/>
  <c r="AQ423" i="2"/>
  <c r="AQ490" i="2"/>
  <c r="AQ463" i="2"/>
  <c r="AQ502" i="2"/>
  <c r="AQ289" i="2"/>
  <c r="AQ431" i="2"/>
  <c r="AQ31" i="2"/>
  <c r="AQ354" i="2"/>
  <c r="AQ620" i="2"/>
  <c r="AQ407" i="2"/>
  <c r="AQ49" i="2"/>
  <c r="AQ438" i="2"/>
  <c r="AQ184" i="2"/>
  <c r="AQ485" i="2"/>
  <c r="AQ345" i="2"/>
  <c r="AQ186" i="2"/>
  <c r="AQ133" i="2"/>
  <c r="AQ535" i="2"/>
  <c r="AQ450" i="2"/>
  <c r="AQ585" i="2"/>
  <c r="AQ718" i="2"/>
  <c r="AQ270" i="2"/>
  <c r="AQ122" i="2"/>
  <c r="AQ555" i="2"/>
  <c r="AQ471" i="2"/>
  <c r="AQ619" i="2"/>
  <c r="AQ592" i="2"/>
  <c r="AQ427" i="2"/>
  <c r="AQ453" i="2"/>
  <c r="AQ727" i="2"/>
  <c r="AQ96" i="2"/>
  <c r="AQ722" i="2"/>
  <c r="AQ632" i="2"/>
  <c r="AQ177" i="2"/>
  <c r="AQ656" i="2"/>
  <c r="AQ649" i="2"/>
  <c r="AQ588" i="2"/>
  <c r="AQ563" i="2"/>
  <c r="AQ712" i="2"/>
  <c r="AQ428" i="2"/>
  <c r="AQ408" i="2"/>
  <c r="AQ282" i="2"/>
  <c r="AQ626" i="2"/>
  <c r="AQ101" i="2"/>
  <c r="AQ639" i="2"/>
  <c r="AQ583" i="2"/>
  <c r="AQ614" i="2"/>
  <c r="AQ271" i="2"/>
  <c r="AQ27" i="2"/>
  <c r="AQ35" i="2"/>
  <c r="AQ384" i="2"/>
  <c r="AQ112" i="2"/>
  <c r="AQ318" i="2"/>
  <c r="AQ447" i="2"/>
  <c r="AQ248" i="2"/>
  <c r="AQ291" i="2"/>
  <c r="AQ168" i="2"/>
  <c r="AQ237" i="2"/>
  <c r="AQ669" i="2"/>
  <c r="AQ682" i="2"/>
  <c r="AQ579" i="2"/>
  <c r="AQ312" i="2"/>
  <c r="AQ411" i="2"/>
  <c r="AQ474" i="2"/>
  <c r="AQ157" i="2"/>
  <c r="AQ684" i="2"/>
  <c r="AQ238" i="2"/>
  <c r="AQ473" i="2"/>
  <c r="AQ601" i="2"/>
  <c r="AQ115" i="2"/>
  <c r="AQ137" i="2"/>
  <c r="AQ476" i="2"/>
  <c r="AQ646" i="2"/>
  <c r="AQ131" i="2"/>
  <c r="AQ327" i="2"/>
  <c r="AQ418" i="2"/>
  <c r="AQ144" i="2"/>
  <c r="AQ566" i="2"/>
  <c r="AQ135" i="2"/>
  <c r="AQ196" i="2"/>
  <c r="AQ629" i="2"/>
  <c r="AQ216" i="2"/>
  <c r="AQ98" i="2"/>
  <c r="AQ402" i="2"/>
  <c r="AQ724" i="2"/>
  <c r="AQ321" i="2"/>
  <c r="AQ316" i="2"/>
  <c r="AQ559" i="2"/>
  <c r="AQ705" i="2"/>
  <c r="AQ539" i="2"/>
  <c r="AQ651" i="2"/>
  <c r="AQ368" i="2"/>
  <c r="AQ153" i="2"/>
  <c r="AQ68" i="2"/>
  <c r="AQ341" i="2"/>
  <c r="AQ699" i="2"/>
  <c r="AQ527" i="2"/>
  <c r="AQ386" i="2"/>
  <c r="AQ573" i="2"/>
  <c r="AQ419" i="2"/>
  <c r="AQ570" i="2"/>
  <c r="AQ637" i="2"/>
  <c r="AQ124" i="2"/>
  <c r="AQ698" i="2"/>
  <c r="AQ396" i="2"/>
  <c r="AQ725" i="2"/>
  <c r="AQ236" i="2"/>
  <c r="AQ480" i="2"/>
  <c r="AQ202" i="2"/>
  <c r="AQ83" i="2"/>
  <c r="AQ666" i="2"/>
  <c r="AQ303" i="2"/>
  <c r="AQ662" i="2"/>
  <c r="AQ139" i="2"/>
  <c r="AQ451" i="2"/>
  <c r="AQ51" i="2"/>
  <c r="AQ729" i="2"/>
  <c r="AQ242" i="2"/>
  <c r="AQ162" i="2"/>
  <c r="AQ33" i="2"/>
  <c r="AQ191" i="2"/>
  <c r="AQ612" i="2"/>
  <c r="AQ673" i="2"/>
  <c r="AQ301" i="2"/>
  <c r="AQ328" i="2"/>
  <c r="AQ308" i="2"/>
  <c r="AQ325" i="2"/>
  <c r="AQ670" i="2"/>
  <c r="AQ488" i="2"/>
  <c r="AQ720" i="2"/>
  <c r="AQ659" i="2"/>
  <c r="AQ246" i="2"/>
  <c r="AQ604" i="2"/>
  <c r="AQ387" i="2"/>
  <c r="AQ455" i="2"/>
  <c r="AQ410" i="2"/>
  <c r="AQ731" i="2"/>
  <c r="AQ262" i="2"/>
  <c r="AQ630" i="2"/>
  <c r="AQ692" i="2"/>
  <c r="AQ465" i="2"/>
  <c r="AQ472" i="2"/>
  <c r="AQ549" i="2"/>
  <c r="AQ229" i="2"/>
  <c r="AQ602" i="2"/>
  <c r="AQ158" i="2"/>
  <c r="AQ547" i="2"/>
  <c r="AQ247" i="2"/>
  <c r="AQ109" i="2"/>
  <c r="AQ660" i="2"/>
  <c r="AQ228" i="2"/>
  <c r="AQ119" i="2"/>
  <c r="AQ367" i="2"/>
  <c r="AQ511" i="2"/>
  <c r="AQ679" i="2"/>
  <c r="AQ546" i="2"/>
  <c r="AQ232" i="2"/>
  <c r="AQ513" i="2"/>
  <c r="AQ484" i="2"/>
  <c r="AQ430" i="2"/>
  <c r="AQ690" i="2"/>
  <c r="AQ334" i="2"/>
  <c r="AQ210" i="2"/>
  <c r="AQ421" i="2"/>
  <c r="AQ584" i="2"/>
  <c r="AQ114" i="2"/>
  <c r="AQ529" i="2"/>
  <c r="AQ322" i="2"/>
  <c r="AQ575" i="2"/>
  <c r="AQ565" i="2"/>
  <c r="AQ218" i="2"/>
  <c r="AQ233" i="2"/>
  <c r="AQ494" i="2"/>
  <c r="AQ542" i="2"/>
  <c r="AQ392" i="2"/>
  <c r="AQ717" i="2"/>
  <c r="AQ721" i="2"/>
  <c r="AQ208" i="2"/>
  <c r="AQ477" i="2"/>
  <c r="AQ263" i="2"/>
  <c r="AQ677" i="2"/>
  <c r="AQ277" i="2"/>
  <c r="AQ302" i="2"/>
  <c r="AQ397" i="2"/>
  <c r="AQ622" i="2"/>
  <c r="AQ532" i="2"/>
  <c r="AQ533" i="2"/>
  <c r="AQ578" i="2"/>
  <c r="AQ393" i="2"/>
  <c r="AQ557" i="2"/>
  <c r="AQ695" i="2"/>
  <c r="AQ664" i="2"/>
  <c r="AQ486" i="2"/>
  <c r="AQ634" i="2"/>
  <c r="AQ707" i="2"/>
  <c r="AQ371" i="2"/>
  <c r="AQ456" i="2"/>
  <c r="AQ647" i="2"/>
  <c r="AQ687" i="2"/>
  <c r="AQ432" i="2"/>
  <c r="AQ648" i="2"/>
  <c r="AQ667" i="2"/>
  <c r="AQ561" i="2"/>
  <c r="AQ685" i="2"/>
  <c r="AQ697" i="2"/>
  <c r="AQ675" i="2"/>
  <c r="AQ723" i="2"/>
  <c r="AQ703" i="2"/>
  <c r="AQ641" i="2"/>
  <c r="AQ694" i="2"/>
  <c r="AQ726" i="2"/>
  <c r="AQ713" i="2"/>
  <c r="AQ716" i="2"/>
  <c r="AQ728" i="2"/>
  <c r="AQ668" i="2"/>
  <c r="AK633" i="2"/>
  <c r="AR633" i="2" s="1"/>
  <c r="AK582" i="2"/>
  <c r="AR582" i="2" s="1"/>
  <c r="AK623" i="2"/>
  <c r="AK81" i="2"/>
  <c r="AK358" i="2"/>
  <c r="AK445" i="2"/>
  <c r="AK433" i="2"/>
  <c r="AR433" i="2" s="1"/>
  <c r="AK545" i="2"/>
  <c r="AK398" i="2"/>
  <c r="AK524" i="2"/>
  <c r="AR524" i="2" s="1"/>
  <c r="AK378" i="2"/>
  <c r="AK469" i="2"/>
  <c r="AR469" i="2" s="1"/>
  <c r="AK181" i="2"/>
  <c r="AK676" i="2"/>
  <c r="AK140" i="2"/>
  <c r="AK457" i="2"/>
  <c r="AK41" i="2"/>
  <c r="AK650" i="2"/>
  <c r="AK483" i="2"/>
  <c r="AK348" i="2"/>
  <c r="AR348" i="2" s="1"/>
  <c r="AK458" i="2"/>
  <c r="AK416" i="2"/>
  <c r="AR416" i="2" s="1"/>
  <c r="AK53" i="2"/>
  <c r="AK364" i="2"/>
  <c r="AK222" i="2"/>
  <c r="AK336" i="2"/>
  <c r="AR336" i="2" s="1"/>
  <c r="AK609" i="2"/>
  <c r="AK266" i="2"/>
  <c r="AR266" i="2" s="1"/>
  <c r="AK627" i="2"/>
  <c r="AR627" i="2" s="1"/>
  <c r="AK57" i="2"/>
  <c r="AR57" i="2" s="1"/>
  <c r="AK587" i="2"/>
  <c r="AK653" i="2"/>
  <c r="AK4" i="2"/>
  <c r="AK380" i="2"/>
  <c r="AK580" i="2"/>
  <c r="AK52" i="2"/>
  <c r="C36" i="3" s="1"/>
  <c r="AK203" i="2"/>
  <c r="AR203" i="2" s="1"/>
  <c r="AK420" i="2"/>
  <c r="AK610" i="2"/>
  <c r="AK99" i="2"/>
  <c r="AK342" i="2"/>
  <c r="AR342" i="2" s="1"/>
  <c r="AK495" i="2"/>
  <c r="AK285" i="2"/>
  <c r="AR285" i="2" s="1"/>
  <c r="AK374" i="2"/>
  <c r="AK80" i="2"/>
  <c r="AR80" i="2" s="1"/>
  <c r="AK577" i="2"/>
  <c r="AK193" i="2"/>
  <c r="AR193" i="2" s="1"/>
  <c r="AK165" i="2"/>
  <c r="AK234" i="2"/>
  <c r="AR234" i="2" s="1"/>
  <c r="AK461" i="2"/>
  <c r="AK347" i="2"/>
  <c r="AK77" i="2"/>
  <c r="AK152" i="2"/>
  <c r="AK400" i="2"/>
  <c r="AK329" i="2"/>
  <c r="AK525" i="2"/>
  <c r="AK424" i="2"/>
  <c r="AK286" i="2"/>
  <c r="AK134" i="2"/>
  <c r="AR134" i="2" s="1"/>
  <c r="AK540" i="2"/>
  <c r="AK252" i="2"/>
  <c r="AK240" i="2"/>
  <c r="AK110" i="2"/>
  <c r="AK305" i="2"/>
  <c r="AK356" i="2"/>
  <c r="AK499" i="2"/>
  <c r="AR499" i="2" s="1"/>
  <c r="AK106" i="2"/>
  <c r="AR106" i="2" s="1"/>
  <c r="AK467" i="2"/>
  <c r="AR467" i="2" s="1"/>
  <c r="AK62" i="2"/>
  <c r="AK360" i="2"/>
  <c r="AK399" i="2"/>
  <c r="AR399" i="2" s="1"/>
  <c r="AK34" i="2"/>
  <c r="AK275" i="2"/>
  <c r="AK444" i="2"/>
  <c r="AR444" i="2" s="1"/>
  <c r="AK255" i="2"/>
  <c r="AK126" i="2"/>
  <c r="AK361" i="2"/>
  <c r="AK175" i="2"/>
  <c r="AK440" i="2"/>
  <c r="AR440" i="2" s="1"/>
  <c r="AK616" i="2"/>
  <c r="AR616" i="2" s="1"/>
  <c r="AK413" i="2"/>
  <c r="AR413" i="2" s="1"/>
  <c r="AK116" i="2"/>
  <c r="AK108" i="2"/>
  <c r="AK143" i="2"/>
  <c r="AK528" i="2"/>
  <c r="AR528" i="2" s="1"/>
  <c r="AK287" i="2"/>
  <c r="AK503" i="2"/>
  <c r="AR503" i="2" s="1"/>
  <c r="AK209" i="2"/>
  <c r="AK443" i="2"/>
  <c r="AK422" i="2"/>
  <c r="AK235" i="2"/>
  <c r="AK295" i="2"/>
  <c r="AR295" i="2" s="1"/>
  <c r="AK683" i="2"/>
  <c r="AR683" i="2" s="1"/>
  <c r="AK61" i="2"/>
  <c r="AR61" i="2" s="1"/>
  <c r="AK507" i="2"/>
  <c r="AR507" i="2" s="1"/>
  <c r="AK11" i="2"/>
  <c r="AK326" i="2"/>
  <c r="AK73" i="2"/>
  <c r="AK615" i="2"/>
  <c r="AR615" i="2" s="1"/>
  <c r="AK151" i="2"/>
  <c r="AK323" i="2"/>
  <c r="AK10" i="2"/>
  <c r="AR10" i="2" s="1"/>
  <c r="AK426" i="2"/>
  <c r="AK299" i="2"/>
  <c r="AR299" i="2" s="1"/>
  <c r="AK84" i="2"/>
  <c r="AK104" i="2"/>
  <c r="AK111" i="2"/>
  <c r="AK198" i="2"/>
  <c r="AR198" i="2" s="1"/>
  <c r="AK412" i="2"/>
  <c r="AR412" i="2" s="1"/>
  <c r="AK310" i="2"/>
  <c r="AK320" i="2"/>
  <c r="AR320" i="2" s="1"/>
  <c r="AK59" i="2"/>
  <c r="AR59" i="2" s="1"/>
  <c r="AK239" i="2"/>
  <c r="AK280" i="2"/>
  <c r="AR280" i="2" s="1"/>
  <c r="AK94" i="2"/>
  <c r="AK544" i="2"/>
  <c r="AR544" i="2" s="1"/>
  <c r="AK40" i="2"/>
  <c r="AK22" i="2"/>
  <c r="AR22" i="2" s="1"/>
  <c r="AK693" i="2"/>
  <c r="AR693" i="2" s="1"/>
  <c r="AK429" i="2"/>
  <c r="AK526" i="2"/>
  <c r="AR526" i="2" s="1"/>
  <c r="AK192" i="2"/>
  <c r="AK355" i="2"/>
  <c r="AK188" i="2"/>
  <c r="AK643" i="2"/>
  <c r="AR643" i="2" s="1"/>
  <c r="AK42" i="2"/>
  <c r="AK117" i="2"/>
  <c r="AK264" i="2"/>
  <c r="AK370" i="2"/>
  <c r="AK13" i="2"/>
  <c r="AK251" i="2"/>
  <c r="AK258" i="2"/>
  <c r="AK241" i="2"/>
  <c r="AK661" i="2"/>
  <c r="AR661" i="2" s="1"/>
  <c r="AK376" i="2"/>
  <c r="AR376" i="2" s="1"/>
  <c r="AK704" i="2"/>
  <c r="C123" i="3" s="1"/>
  <c r="AK281" i="2"/>
  <c r="AR281" i="2" s="1"/>
  <c r="AK688" i="2"/>
  <c r="AR688" i="2" s="1"/>
  <c r="AK409" i="2"/>
  <c r="AK230" i="2"/>
  <c r="AK185" i="2"/>
  <c r="AR185" i="2" s="1"/>
  <c r="AK8" i="2"/>
  <c r="AK283" i="2"/>
  <c r="AR283" i="2" s="1"/>
  <c r="AK530" i="2"/>
  <c r="AR530" i="2" s="1"/>
  <c r="AK665" i="2"/>
  <c r="AK395" i="2"/>
  <c r="AR395" i="2" s="1"/>
  <c r="AK352" i="2"/>
  <c r="AR352" i="2" s="1"/>
  <c r="AK276" i="2"/>
  <c r="AK714" i="2"/>
  <c r="AR714" i="2" s="1"/>
  <c r="AK309" i="2"/>
  <c r="AR309" i="2" s="1"/>
  <c r="AK170" i="2"/>
  <c r="AR170" i="2" s="1"/>
  <c r="AK219" i="2"/>
  <c r="AK314" i="2"/>
  <c r="AR314" i="2" s="1"/>
  <c r="AK500" i="2"/>
  <c r="AK97" i="2"/>
  <c r="AR97" i="2" s="1"/>
  <c r="AK183" i="2"/>
  <c r="AR183" i="2" s="1"/>
  <c r="AK452" i="2"/>
  <c r="AR452" i="2" s="1"/>
  <c r="AK213" i="2"/>
  <c r="AK375" i="2"/>
  <c r="AK132" i="2"/>
  <c r="AR132" i="2" s="1"/>
  <c r="AK26" i="2"/>
  <c r="AK260" i="2"/>
  <c r="AK199" i="2"/>
  <c r="AK497" i="2"/>
  <c r="AK574" i="2"/>
  <c r="AK567" i="2"/>
  <c r="C120" i="3" s="1"/>
  <c r="AK487" i="2"/>
  <c r="AK644" i="2"/>
  <c r="AK640" i="2"/>
  <c r="AR640" i="2" s="1"/>
  <c r="AK519" i="2"/>
  <c r="AR519" i="2" s="1"/>
  <c r="AK628" i="2"/>
  <c r="AR628" i="2" s="1"/>
  <c r="AK562" i="2"/>
  <c r="AR562" i="2" s="1"/>
  <c r="AK558" i="2"/>
  <c r="AK581" i="2"/>
  <c r="AR581" i="2" s="1"/>
  <c r="AK317" i="2"/>
  <c r="AR317" i="2" s="1"/>
  <c r="AK595" i="2"/>
  <c r="AK172" i="2"/>
  <c r="AK655" i="2"/>
  <c r="AR655" i="2" s="1"/>
  <c r="AK39" i="2"/>
  <c r="AK493" i="2"/>
  <c r="AR493" i="2" s="1"/>
  <c r="AK523" i="2"/>
  <c r="AK357" i="2"/>
  <c r="AK600" i="2"/>
  <c r="AK617" i="2"/>
  <c r="AR617" i="2" s="1"/>
  <c r="AK220" i="2"/>
  <c r="AR220" i="2" s="1"/>
  <c r="AK195" i="2"/>
  <c r="AR195" i="2" s="1"/>
  <c r="AK300" i="2"/>
  <c r="AR300" i="2" s="1"/>
  <c r="AK142" i="2"/>
  <c r="AK491" i="2"/>
  <c r="AK102" i="2"/>
  <c r="AK43" i="2"/>
  <c r="AK346" i="2"/>
  <c r="AR346" i="2" s="1"/>
  <c r="AK5" i="2"/>
  <c r="AK147" i="2"/>
  <c r="AR147" i="2" s="1"/>
  <c r="AK47" i="2"/>
  <c r="AR47" i="2" s="1"/>
  <c r="AK20" i="2"/>
  <c r="AR20" i="2" s="1"/>
  <c r="AK492" i="2"/>
  <c r="AR492" i="2" s="1"/>
  <c r="AK625" i="2"/>
  <c r="AK658" i="2"/>
  <c r="AR658" i="2" s="1"/>
  <c r="AK534" i="2"/>
  <c r="AR534" i="2" s="1"/>
  <c r="AK88" i="2"/>
  <c r="AR88" i="2" s="1"/>
  <c r="AK636" i="2"/>
  <c r="AR636" i="2" s="1"/>
  <c r="AK657" i="2"/>
  <c r="AR657" i="2" s="1"/>
  <c r="AK269" i="2"/>
  <c r="AK265" i="2"/>
  <c r="AK38" i="2"/>
  <c r="AK93" i="2"/>
  <c r="AK454" i="2"/>
  <c r="AK603" i="2"/>
  <c r="AK489" i="2"/>
  <c r="AR489" i="2" s="1"/>
  <c r="AK512" i="2"/>
  <c r="AR512" i="2" s="1"/>
  <c r="AK44" i="2"/>
  <c r="AK442" i="2"/>
  <c r="AK482" i="2"/>
  <c r="AK128" i="2"/>
  <c r="AR128" i="2" s="1"/>
  <c r="AK481" i="2"/>
  <c r="AK284" i="2"/>
  <c r="AR284" i="2" s="1"/>
  <c r="AK337" i="2"/>
  <c r="AK200" i="2"/>
  <c r="AK479" i="2"/>
  <c r="AR479" i="2" s="1"/>
  <c r="AK436" i="2"/>
  <c r="AR436" i="2" s="1"/>
  <c r="AK541" i="2"/>
  <c r="AK462" i="2"/>
  <c r="AK167" i="2"/>
  <c r="AK86" i="2"/>
  <c r="AK223" i="2"/>
  <c r="AK272" i="2"/>
  <c r="AK14" i="2"/>
  <c r="AK89" i="2"/>
  <c r="AK166" i="2"/>
  <c r="AK359" i="2"/>
  <c r="AR359" i="2" s="1"/>
  <c r="AK439" i="2"/>
  <c r="AK50" i="2"/>
  <c r="AK591" i="2"/>
  <c r="AK224" i="2"/>
  <c r="AK470" i="2"/>
  <c r="AR470" i="2" s="1"/>
  <c r="AK706" i="2"/>
  <c r="AR706" i="2" s="1"/>
  <c r="AK506" i="2"/>
  <c r="AR506" i="2" s="1"/>
  <c r="AK671" i="2"/>
  <c r="AR671" i="2" s="1"/>
  <c r="AK404" i="2"/>
  <c r="AR404" i="2" s="1"/>
  <c r="AK568" i="2"/>
  <c r="AK509" i="2"/>
  <c r="AK369" i="2"/>
  <c r="AR369" i="2" s="1"/>
  <c r="AK267" i="2"/>
  <c r="AR267" i="2" s="1"/>
  <c r="AK377" i="2"/>
  <c r="AK366" i="2"/>
  <c r="AK82" i="2"/>
  <c r="AK75" i="2"/>
  <c r="AR75" i="2" s="1"/>
  <c r="AK46" i="2"/>
  <c r="AK406" i="2"/>
  <c r="AK382" i="2"/>
  <c r="AK9" i="2"/>
  <c r="AK78" i="2"/>
  <c r="AK353" i="2"/>
  <c r="AR353" i="2" s="1"/>
  <c r="AK709" i="2"/>
  <c r="AK391" i="2"/>
  <c r="AK64" i="2"/>
  <c r="AK417" i="2"/>
  <c r="AK701" i="2"/>
  <c r="AR701" i="2" s="1"/>
  <c r="AK331" i="2"/>
  <c r="AK554" i="2"/>
  <c r="AR554" i="2" s="1"/>
  <c r="AK350" i="2"/>
  <c r="AK351" i="2"/>
  <c r="AK613" i="2"/>
  <c r="AK278" i="2"/>
  <c r="AK596" i="2"/>
  <c r="AR596" i="2" s="1"/>
  <c r="AK189" i="2"/>
  <c r="AK19" i="2"/>
  <c r="AK349" i="2"/>
  <c r="AR349" i="2" s="1"/>
  <c r="AK221" i="2"/>
  <c r="AK435" i="2"/>
  <c r="AR435" i="2" s="1"/>
  <c r="AK514" i="2"/>
  <c r="AR514" i="2" s="1"/>
  <c r="AK311" i="2"/>
  <c r="AR311" i="2" s="1"/>
  <c r="AK686" i="2"/>
  <c r="AR686" i="2" s="1"/>
  <c r="AK597" i="2"/>
  <c r="AR597" i="2" s="1"/>
  <c r="AK401" i="2"/>
  <c r="AR401" i="2" s="1"/>
  <c r="AK501" i="2"/>
  <c r="AK363" i="2"/>
  <c r="AK425" i="2"/>
  <c r="AR425" i="2" s="1"/>
  <c r="AK204" i="2"/>
  <c r="AK298" i="2"/>
  <c r="AR298" i="2" s="1"/>
  <c r="AK449" i="2"/>
  <c r="AR449" i="2" s="1"/>
  <c r="AK394" i="2"/>
  <c r="AK69" i="2"/>
  <c r="AK3" i="2"/>
  <c r="AK187" i="2"/>
  <c r="AK95" i="2"/>
  <c r="AR95" i="2" s="1"/>
  <c r="AK631" i="2"/>
  <c r="AK459" i="2"/>
  <c r="AR459" i="2" s="1"/>
  <c r="AK292" i="2"/>
  <c r="AK338" i="2"/>
  <c r="AK138" i="2"/>
  <c r="AK70" i="2"/>
  <c r="AR70" i="2" s="1"/>
  <c r="AK125" i="2"/>
  <c r="AK79" i="2"/>
  <c r="AK543" i="2"/>
  <c r="AR543" i="2" s="1"/>
  <c r="AK593" i="2"/>
  <c r="AK536" i="2"/>
  <c r="AK672" i="2"/>
  <c r="AK515" i="2"/>
  <c r="AR515" i="2" s="1"/>
  <c r="AK516" i="2"/>
  <c r="AK324" i="2"/>
  <c r="AK446" i="2"/>
  <c r="AK48" i="2"/>
  <c r="AK254" i="2"/>
  <c r="AK388" i="2"/>
  <c r="AR388" i="2" s="1"/>
  <c r="AK253" i="2"/>
  <c r="AK569" i="2"/>
  <c r="AK176" i="2"/>
  <c r="AK548" i="2"/>
  <c r="AK206" i="2"/>
  <c r="AK155" i="2"/>
  <c r="AK163" i="2"/>
  <c r="AK227" i="2"/>
  <c r="AK87" i="2"/>
  <c r="AR87" i="2" s="1"/>
  <c r="AK306" i="2"/>
  <c r="AK339" i="2"/>
  <c r="AR339" i="2" s="1"/>
  <c r="AK120" i="2"/>
  <c r="AK437" i="2"/>
  <c r="AK297" i="2"/>
  <c r="AR297" i="2" s="1"/>
  <c r="AK293" i="2"/>
  <c r="AR293" i="2" s="1"/>
  <c r="AK390" i="2"/>
  <c r="AR390" i="2" s="1"/>
  <c r="AK103" i="2"/>
  <c r="AK576" i="2"/>
  <c r="AK517" i="2"/>
  <c r="AK674" i="2"/>
  <c r="AR674" i="2" s="1"/>
  <c r="AK215" i="2"/>
  <c r="AR215" i="2" s="1"/>
  <c r="AK343" i="2"/>
  <c r="AK7" i="2"/>
  <c r="AK154" i="2"/>
  <c r="AK332" i="2"/>
  <c r="AK146" i="2"/>
  <c r="AK28" i="2"/>
  <c r="AR28" i="2" s="1"/>
  <c r="AK256" i="2"/>
  <c r="AK261" i="2"/>
  <c r="AK268" i="2"/>
  <c r="AR268" i="2" s="1"/>
  <c r="AK553" i="2"/>
  <c r="AR553" i="2" s="1"/>
  <c r="AK340" i="2"/>
  <c r="AK205" i="2"/>
  <c r="AK32" i="2"/>
  <c r="AK520" i="2"/>
  <c r="AK121" i="2"/>
  <c r="AK244" i="2"/>
  <c r="AK290" i="2"/>
  <c r="AK556" i="2"/>
  <c r="AR556" i="2" s="1"/>
  <c r="AK279" i="2"/>
  <c r="AR279" i="2" s="1"/>
  <c r="AK719" i="2"/>
  <c r="AR719" i="2" s="1"/>
  <c r="AK178" i="2"/>
  <c r="AK148" i="2"/>
  <c r="AR148" i="2" s="1"/>
  <c r="AK74" i="2"/>
  <c r="AK76" i="2"/>
  <c r="AK225" i="2"/>
  <c r="AK30" i="2"/>
  <c r="AK123" i="2"/>
  <c r="AK510" i="2"/>
  <c r="AK150" i="2"/>
  <c r="AR150" i="2" s="1"/>
  <c r="AK434" i="2"/>
  <c r="AR434" i="2" s="1"/>
  <c r="AK344" i="2"/>
  <c r="AK389" i="2"/>
  <c r="AK599" i="2"/>
  <c r="AK708" i="2"/>
  <c r="AR708" i="2" s="1"/>
  <c r="AK642" i="2"/>
  <c r="AR642" i="2" s="1"/>
  <c r="AK171" i="2"/>
  <c r="AK689" i="2"/>
  <c r="AR689" i="2" s="1"/>
  <c r="AK21" i="2"/>
  <c r="AK304" i="2"/>
  <c r="AR304" i="2" s="1"/>
  <c r="AK113" i="2"/>
  <c r="AK15" i="2"/>
  <c r="AK211" i="2"/>
  <c r="AK141" i="2"/>
  <c r="AK72" i="2"/>
  <c r="AK63" i="2"/>
  <c r="AR63" i="2" s="1"/>
  <c r="AK663" i="2"/>
  <c r="AR663" i="2" s="1"/>
  <c r="AK6" i="2"/>
  <c r="AK194" i="2"/>
  <c r="C14" i="3" s="1"/>
  <c r="AK586" i="2"/>
  <c r="AK594" i="2"/>
  <c r="AR594" i="2" s="1"/>
  <c r="AK550" i="2"/>
  <c r="AR550" i="2" s="1"/>
  <c r="AK621" i="2"/>
  <c r="AR621" i="2" s="1"/>
  <c r="AK2" i="2"/>
  <c r="AK67" i="2"/>
  <c r="AR67" i="2" s="1"/>
  <c r="AK249" i="2"/>
  <c r="AK16" i="2"/>
  <c r="AK478" i="2"/>
  <c r="AR478" i="2" s="1"/>
  <c r="AK589" i="2"/>
  <c r="AR589" i="2" s="1"/>
  <c r="AK464" i="2"/>
  <c r="AK605" i="2"/>
  <c r="AR605" i="2" s="1"/>
  <c r="AK294" i="2"/>
  <c r="AK288" i="2"/>
  <c r="AR288" i="2" s="1"/>
  <c r="AK611" i="2"/>
  <c r="AK466" i="2"/>
  <c r="AR466" i="2" s="1"/>
  <c r="AK56" i="2"/>
  <c r="AK313" i="2"/>
  <c r="AK645" i="2"/>
  <c r="AR645" i="2" s="1"/>
  <c r="AK91" i="2"/>
  <c r="AK274" i="2"/>
  <c r="AR274" i="2" s="1"/>
  <c r="AK448" i="2"/>
  <c r="AR448" i="2" s="1"/>
  <c r="AK307" i="2"/>
  <c r="AR307" i="2" s="1"/>
  <c r="AK18" i="2"/>
  <c r="AK441" i="2"/>
  <c r="AR441" i="2" s="1"/>
  <c r="AK226" i="2"/>
  <c r="AR226" i="2" s="1"/>
  <c r="AK250" i="2"/>
  <c r="AR250" i="2" s="1"/>
  <c r="AK680" i="2"/>
  <c r="AR680" i="2" s="1"/>
  <c r="AK174" i="2"/>
  <c r="AK315" i="2"/>
  <c r="AR315" i="2" s="1"/>
  <c r="AK201" i="2"/>
  <c r="AR201" i="2" s="1"/>
  <c r="AK65" i="2"/>
  <c r="AK149" i="2"/>
  <c r="AK273" i="2"/>
  <c r="AK259" i="2"/>
  <c r="AK207" i="2"/>
  <c r="AK127" i="2"/>
  <c r="AK618" i="2"/>
  <c r="AR618" i="2" s="1"/>
  <c r="AK335" i="2"/>
  <c r="AK66" i="2"/>
  <c r="AR66" i="2" s="1"/>
  <c r="AK214" i="2"/>
  <c r="AR214" i="2" s="1"/>
  <c r="AK518" i="2"/>
  <c r="AK468" i="2"/>
  <c r="AR468" i="2" s="1"/>
  <c r="AK45" i="2"/>
  <c r="AK160" i="2"/>
  <c r="AR160" i="2" s="1"/>
  <c r="AK23" i="2"/>
  <c r="AK173" i="2"/>
  <c r="AK405" i="2"/>
  <c r="AK161" i="2"/>
  <c r="AK505" i="2"/>
  <c r="AR505" i="2" s="1"/>
  <c r="AK90" i="2"/>
  <c r="AK638" i="2"/>
  <c r="AK36" i="2"/>
  <c r="AR36" i="2" s="1"/>
  <c r="AK538" i="2"/>
  <c r="AR538" i="2" s="1"/>
  <c r="AK100" i="2"/>
  <c r="AK231" i="2"/>
  <c r="AR231" i="2" s="1"/>
  <c r="AK362" i="2"/>
  <c r="AR362" i="2" s="1"/>
  <c r="AK179" i="2"/>
  <c r="AK243" i="2"/>
  <c r="AR243" i="2" s="1"/>
  <c r="AK29" i="2"/>
  <c r="AK212" i="2"/>
  <c r="AR212" i="2" s="1"/>
  <c r="AK190" i="2"/>
  <c r="AK571" i="2"/>
  <c r="AK624" i="2"/>
  <c r="AK55" i="2"/>
  <c r="AK373" i="2"/>
  <c r="AR373" i="2" s="1"/>
  <c r="AK105" i="2"/>
  <c r="AK24" i="2"/>
  <c r="AK498" i="2"/>
  <c r="AR498" i="2" s="1"/>
  <c r="AK730" i="2"/>
  <c r="AR730" i="2" s="1"/>
  <c r="AK572" i="2"/>
  <c r="AR572" i="2" s="1"/>
  <c r="AK129" i="2"/>
  <c r="AK564" i="2"/>
  <c r="AR564" i="2" s="1"/>
  <c r="AK681" i="2"/>
  <c r="AR681" i="2" s="1"/>
  <c r="AK608" i="2"/>
  <c r="AR608" i="2" s="1"/>
  <c r="AK700" i="2"/>
  <c r="AR700" i="2" s="1"/>
  <c r="AK319" i="2"/>
  <c r="AK654" i="2"/>
  <c r="AK182" i="2"/>
  <c r="AK164" i="2"/>
  <c r="AK691" i="2"/>
  <c r="AR691" i="2" s="1"/>
  <c r="AK403" i="2"/>
  <c r="AK365" i="2"/>
  <c r="AK504" i="2"/>
  <c r="AR504" i="2" s="1"/>
  <c r="AK379" i="2"/>
  <c r="AK296" i="2"/>
  <c r="AR296" i="2" s="1"/>
  <c r="AK415" i="2"/>
  <c r="AK537" i="2"/>
  <c r="AK635" i="2"/>
  <c r="AR635" i="2" s="1"/>
  <c r="AK560" i="2"/>
  <c r="AR560" i="2" s="1"/>
  <c r="AK652" i="2"/>
  <c r="AK414" i="2"/>
  <c r="AR414" i="2" s="1"/>
  <c r="AK180" i="2"/>
  <c r="AK372" i="2"/>
  <c r="AR372" i="2" s="1"/>
  <c r="AK702" i="2"/>
  <c r="AR702" i="2" s="1"/>
  <c r="AK245" i="2"/>
  <c r="AK156" i="2"/>
  <c r="AK590" i="2"/>
  <c r="AR590" i="2" s="1"/>
  <c r="AK60" i="2"/>
  <c r="AK383" i="2"/>
  <c r="AR383" i="2" s="1"/>
  <c r="AK85" i="2"/>
  <c r="AK54" i="2"/>
  <c r="AK385" i="2"/>
  <c r="AK37" i="2"/>
  <c r="AK217" i="2"/>
  <c r="AK606" i="2"/>
  <c r="AR606" i="2" s="1"/>
  <c r="AK118" i="2"/>
  <c r="AR118" i="2" s="1"/>
  <c r="AK715" i="2"/>
  <c r="AR715" i="2" s="1"/>
  <c r="AK552" i="2"/>
  <c r="AR552" i="2" s="1"/>
  <c r="AK475" i="2"/>
  <c r="AR475" i="2" s="1"/>
  <c r="AK531" i="2"/>
  <c r="AR531" i="2" s="1"/>
  <c r="AK551" i="2"/>
  <c r="AK381" i="2"/>
  <c r="AR381" i="2" s="1"/>
  <c r="AK17" i="2"/>
  <c r="AK145" i="2"/>
  <c r="AK460" i="2"/>
  <c r="AR460" i="2" s="1"/>
  <c r="AK257" i="2"/>
  <c r="AR257" i="2" s="1"/>
  <c r="AK711" i="2"/>
  <c r="AR711" i="2" s="1"/>
  <c r="AK521" i="2"/>
  <c r="AR521" i="2" s="1"/>
  <c r="AK678" i="2"/>
  <c r="AR678" i="2" s="1"/>
  <c r="AK136" i="2"/>
  <c r="AR136" i="2" s="1"/>
  <c r="AK169" i="2"/>
  <c r="AR169" i="2" s="1"/>
  <c r="AK159" i="2"/>
  <c r="AK107" i="2"/>
  <c r="AK696" i="2"/>
  <c r="AR696" i="2" s="1"/>
  <c r="AK12" i="2"/>
  <c r="AK330" i="2"/>
  <c r="AK496" i="2"/>
  <c r="AK197" i="2"/>
  <c r="AK522" i="2"/>
  <c r="AR522" i="2" s="1"/>
  <c r="AK598" i="2"/>
  <c r="AK607" i="2"/>
  <c r="AR607" i="2" s="1"/>
  <c r="AK710" i="2"/>
  <c r="AR710" i="2" s="1"/>
  <c r="AK25" i="2"/>
  <c r="AK508" i="2"/>
  <c r="AK130" i="2"/>
  <c r="AR130" i="2" s="1"/>
  <c r="AK71" i="2"/>
  <c r="AK333" i="2"/>
  <c r="AR333" i="2" s="1"/>
  <c r="AK92" i="2"/>
  <c r="AR92" i="2" s="1"/>
  <c r="AK58" i="2"/>
  <c r="AK423" i="2"/>
  <c r="AK490" i="2"/>
  <c r="AK463" i="2"/>
  <c r="AK502" i="2"/>
  <c r="AR502" i="2" s="1"/>
  <c r="AK289" i="2"/>
  <c r="AR289" i="2" s="1"/>
  <c r="AK431" i="2"/>
  <c r="AR431" i="2" s="1"/>
  <c r="AK31" i="2"/>
  <c r="AK354" i="2"/>
  <c r="AK620" i="2"/>
  <c r="AK407" i="2"/>
  <c r="AR407" i="2" s="1"/>
  <c r="AK49" i="2"/>
  <c r="AK438" i="2"/>
  <c r="AK184" i="2"/>
  <c r="AK485" i="2"/>
  <c r="AK345" i="2"/>
  <c r="AK186" i="2"/>
  <c r="AK133" i="2"/>
  <c r="AK535" i="2"/>
  <c r="AR535" i="2" s="1"/>
  <c r="AK450" i="2"/>
  <c r="AR450" i="2" s="1"/>
  <c r="AK585" i="2"/>
  <c r="AK718" i="2"/>
  <c r="AR718" i="2" s="1"/>
  <c r="AK270" i="2"/>
  <c r="AR270" i="2" s="1"/>
  <c r="AK122" i="2"/>
  <c r="AK555" i="2"/>
  <c r="AR555" i="2" s="1"/>
  <c r="AK471" i="2"/>
  <c r="AR471" i="2" s="1"/>
  <c r="AK619" i="2"/>
  <c r="AR619" i="2" s="1"/>
  <c r="AK592" i="2"/>
  <c r="AR592" i="2" s="1"/>
  <c r="AK427" i="2"/>
  <c r="AR427" i="2" s="1"/>
  <c r="AK453" i="2"/>
  <c r="AR453" i="2" s="1"/>
  <c r="AK727" i="2"/>
  <c r="AR727" i="2" s="1"/>
  <c r="AK96" i="2"/>
  <c r="AR96" i="2" s="1"/>
  <c r="AK722" i="2"/>
  <c r="AR722" i="2" s="1"/>
  <c r="AK632" i="2"/>
  <c r="AR632" i="2" s="1"/>
  <c r="AK177" i="2"/>
  <c r="AK656" i="2"/>
  <c r="AR656" i="2" s="1"/>
  <c r="AK649" i="2"/>
  <c r="AR649" i="2" s="1"/>
  <c r="AK588" i="2"/>
  <c r="AR588" i="2" s="1"/>
  <c r="AK563" i="2"/>
  <c r="AK712" i="2"/>
  <c r="AR712" i="2" s="1"/>
  <c r="AK428" i="2"/>
  <c r="AK408" i="2"/>
  <c r="AK282" i="2"/>
  <c r="AR282" i="2" s="1"/>
  <c r="AK626" i="2"/>
  <c r="AK101" i="2"/>
  <c r="AK639" i="2"/>
  <c r="AR639" i="2" s="1"/>
  <c r="AK583" i="2"/>
  <c r="AR583" i="2" s="1"/>
  <c r="AK614" i="2"/>
  <c r="AR614" i="2" s="1"/>
  <c r="AK271" i="2"/>
  <c r="AR271" i="2" s="1"/>
  <c r="AK27" i="2"/>
  <c r="AK35" i="2"/>
  <c r="AK384" i="2"/>
  <c r="AR384" i="2" s="1"/>
  <c r="AK112" i="2"/>
  <c r="AK318" i="2"/>
  <c r="AK447" i="2"/>
  <c r="AR447" i="2" s="1"/>
  <c r="AK248" i="2"/>
  <c r="AR248" i="2" s="1"/>
  <c r="AK291" i="2"/>
  <c r="AR291" i="2" s="1"/>
  <c r="AK168" i="2"/>
  <c r="AR168" i="2" s="1"/>
  <c r="AK237" i="2"/>
  <c r="AR237" i="2" s="1"/>
  <c r="AK669" i="2"/>
  <c r="AR669" i="2" s="1"/>
  <c r="AK682" i="2"/>
  <c r="AR682" i="2" s="1"/>
  <c r="AK579" i="2"/>
  <c r="AR579" i="2" s="1"/>
  <c r="AK312" i="2"/>
  <c r="AK411" i="2"/>
  <c r="AK474" i="2"/>
  <c r="AK157" i="2"/>
  <c r="AK684" i="2"/>
  <c r="AR684" i="2" s="1"/>
  <c r="AK238" i="2"/>
  <c r="AK473" i="2"/>
  <c r="AR473" i="2" s="1"/>
  <c r="AK601" i="2"/>
  <c r="AR601" i="2" s="1"/>
  <c r="AK115" i="2"/>
  <c r="AK137" i="2"/>
  <c r="AK476" i="2"/>
  <c r="AR476" i="2" s="1"/>
  <c r="AK646" i="2"/>
  <c r="AK131" i="2"/>
  <c r="AR131" i="2" s="1"/>
  <c r="AK327" i="2"/>
  <c r="AK418" i="2"/>
  <c r="AR418" i="2" s="1"/>
  <c r="AK144" i="2"/>
  <c r="AK566" i="2"/>
  <c r="AK135" i="2"/>
  <c r="AK196" i="2"/>
  <c r="AR196" i="2" s="1"/>
  <c r="AK629" i="2"/>
  <c r="AK216" i="2"/>
  <c r="AR216" i="2" s="1"/>
  <c r="AK98" i="2"/>
  <c r="AK402" i="2"/>
  <c r="AK724" i="2"/>
  <c r="AR724" i="2" s="1"/>
  <c r="AK321" i="2"/>
  <c r="AR321" i="2" s="1"/>
  <c r="AK316" i="2"/>
  <c r="AK559" i="2"/>
  <c r="AR559" i="2" s="1"/>
  <c r="AK705" i="2"/>
  <c r="AR705" i="2" s="1"/>
  <c r="AK539" i="2"/>
  <c r="AR539" i="2" s="1"/>
  <c r="AK651" i="2"/>
  <c r="AR651" i="2" s="1"/>
  <c r="AK368" i="2"/>
  <c r="AK153" i="2"/>
  <c r="AK68" i="2"/>
  <c r="AK341" i="2"/>
  <c r="AK699" i="2"/>
  <c r="AR699" i="2" s="1"/>
  <c r="AK527" i="2"/>
  <c r="AR527" i="2" s="1"/>
  <c r="AK386" i="2"/>
  <c r="AK573" i="2"/>
  <c r="AK419" i="2"/>
  <c r="AK570" i="2"/>
  <c r="AR570" i="2" s="1"/>
  <c r="AK637" i="2"/>
  <c r="AR637" i="2" s="1"/>
  <c r="AK124" i="2"/>
  <c r="AR124" i="2" s="1"/>
  <c r="AK698" i="2"/>
  <c r="AR698" i="2" s="1"/>
  <c r="AK396" i="2"/>
  <c r="AK725" i="2"/>
  <c r="AR725" i="2" s="1"/>
  <c r="AK236" i="2"/>
  <c r="AR236" i="2" s="1"/>
  <c r="AK480" i="2"/>
  <c r="AR480" i="2" s="1"/>
  <c r="AK202" i="2"/>
  <c r="AR202" i="2" s="1"/>
  <c r="AK83" i="2"/>
  <c r="AR83" i="2" s="1"/>
  <c r="AK666" i="2"/>
  <c r="AR666" i="2" s="1"/>
  <c r="AK303" i="2"/>
  <c r="AR303" i="2" s="1"/>
  <c r="AK662" i="2"/>
  <c r="AK139" i="2"/>
  <c r="AK451" i="2"/>
  <c r="AR451" i="2" s="1"/>
  <c r="AK51" i="2"/>
  <c r="AK729" i="2"/>
  <c r="AR729" i="2" s="1"/>
  <c r="AK242" i="2"/>
  <c r="AR242" i="2" s="1"/>
  <c r="AK162" i="2"/>
  <c r="AR162" i="2" s="1"/>
  <c r="AK33" i="2"/>
  <c r="AR33" i="2" s="1"/>
  <c r="AK191" i="2"/>
  <c r="AK612" i="2"/>
  <c r="AR612" i="2" s="1"/>
  <c r="AK673" i="2"/>
  <c r="AR673" i="2" s="1"/>
  <c r="AK301" i="2"/>
  <c r="AK328" i="2"/>
  <c r="AR328" i="2" s="1"/>
  <c r="AK308" i="2"/>
  <c r="AK325" i="2"/>
  <c r="AK670" i="2"/>
  <c r="AR670" i="2" s="1"/>
  <c r="AK488" i="2"/>
  <c r="AR488" i="2" s="1"/>
  <c r="AK720" i="2"/>
  <c r="AR720" i="2" s="1"/>
  <c r="AK659" i="2"/>
  <c r="AR659" i="2" s="1"/>
  <c r="AK246" i="2"/>
  <c r="AK604" i="2"/>
  <c r="AR604" i="2" s="1"/>
  <c r="AK387" i="2"/>
  <c r="AK455" i="2"/>
  <c r="AK410" i="2"/>
  <c r="AK731" i="2"/>
  <c r="AR731" i="2" s="1"/>
  <c r="AK262" i="2"/>
  <c r="AR262" i="2" s="1"/>
  <c r="AK630" i="2"/>
  <c r="AR630" i="2" s="1"/>
  <c r="AK692" i="2"/>
  <c r="AR692" i="2" s="1"/>
  <c r="AK465" i="2"/>
  <c r="AK472" i="2"/>
  <c r="AR472" i="2" s="1"/>
  <c r="AK549" i="2"/>
  <c r="AR549" i="2" s="1"/>
  <c r="AK229" i="2"/>
  <c r="AK602" i="2"/>
  <c r="AK158" i="2"/>
  <c r="AK547" i="2"/>
  <c r="AR547" i="2" s="1"/>
  <c r="AK247" i="2"/>
  <c r="AR247" i="2" s="1"/>
  <c r="AK109" i="2"/>
  <c r="AK660" i="2"/>
  <c r="AR660" i="2" s="1"/>
  <c r="AK228" i="2"/>
  <c r="AK119" i="2"/>
  <c r="AK367" i="2"/>
  <c r="AK511" i="2"/>
  <c r="AR511" i="2" s="1"/>
  <c r="AK679" i="2"/>
  <c r="AR679" i="2" s="1"/>
  <c r="AK546" i="2"/>
  <c r="AK232" i="2"/>
  <c r="AK513" i="2"/>
  <c r="AR513" i="2" s="1"/>
  <c r="AK484" i="2"/>
  <c r="AR484" i="2" s="1"/>
  <c r="AK430" i="2"/>
  <c r="AR430" i="2" s="1"/>
  <c r="AK690" i="2"/>
  <c r="AR690" i="2" s="1"/>
  <c r="AK334" i="2"/>
  <c r="AR334" i="2" s="1"/>
  <c r="AK210" i="2"/>
  <c r="AR210" i="2" s="1"/>
  <c r="AK421" i="2"/>
  <c r="AK584" i="2"/>
  <c r="AR584" i="2" s="1"/>
  <c r="AK114" i="2"/>
  <c r="AK529" i="2"/>
  <c r="AR529" i="2" s="1"/>
  <c r="AK322" i="2"/>
  <c r="AR322" i="2" s="1"/>
  <c r="AK575" i="2"/>
  <c r="AR575" i="2" s="1"/>
  <c r="AK565" i="2"/>
  <c r="AK218" i="2"/>
  <c r="AR218" i="2" s="1"/>
  <c r="AK233" i="2"/>
  <c r="AK494" i="2"/>
  <c r="AK542" i="2"/>
  <c r="AR542" i="2" s="1"/>
  <c r="AK392" i="2"/>
  <c r="AK717" i="2"/>
  <c r="AR717" i="2" s="1"/>
  <c r="AK721" i="2"/>
  <c r="AR721" i="2" s="1"/>
  <c r="AK208" i="2"/>
  <c r="AK477" i="2"/>
  <c r="AR477" i="2" s="1"/>
  <c r="AK263" i="2"/>
  <c r="AK677" i="2"/>
  <c r="AR677" i="2" s="1"/>
  <c r="AK277" i="2"/>
  <c r="AK302" i="2"/>
  <c r="AK397" i="2"/>
  <c r="AR397" i="2" s="1"/>
  <c r="AK622" i="2"/>
  <c r="AR622" i="2" s="1"/>
  <c r="AK532" i="2"/>
  <c r="AK533" i="2"/>
  <c r="AR533" i="2" s="1"/>
  <c r="AK578" i="2"/>
  <c r="AR578" i="2" s="1"/>
  <c r="AK393" i="2"/>
  <c r="AK557" i="2"/>
  <c r="AR557" i="2" s="1"/>
  <c r="AK695" i="2"/>
  <c r="AR695" i="2" s="1"/>
  <c r="AK664" i="2"/>
  <c r="AR664" i="2" s="1"/>
  <c r="AK486" i="2"/>
  <c r="AR486" i="2" s="1"/>
  <c r="AK634" i="2"/>
  <c r="AR634" i="2" s="1"/>
  <c r="AK707" i="2"/>
  <c r="AR707" i="2" s="1"/>
  <c r="AK371" i="2"/>
  <c r="AK456" i="2"/>
  <c r="AK647" i="2"/>
  <c r="AR647" i="2" s="1"/>
  <c r="AK687" i="2"/>
  <c r="AR687" i="2" s="1"/>
  <c r="AK432" i="2"/>
  <c r="AR432" i="2" s="1"/>
  <c r="AK648" i="2"/>
  <c r="AR648" i="2" s="1"/>
  <c r="AK667" i="2"/>
  <c r="AR667" i="2" s="1"/>
  <c r="AK561" i="2"/>
  <c r="AR561" i="2" s="1"/>
  <c r="AK685" i="2"/>
  <c r="AR685" i="2" s="1"/>
  <c r="AK697" i="2"/>
  <c r="AR697" i="2" s="1"/>
  <c r="AK675" i="2"/>
  <c r="AR675" i="2" s="1"/>
  <c r="AK723" i="2"/>
  <c r="AR723" i="2" s="1"/>
  <c r="AK703" i="2"/>
  <c r="AR703" i="2" s="1"/>
  <c r="AK641" i="2"/>
  <c r="AR641" i="2" s="1"/>
  <c r="AK694" i="2"/>
  <c r="AR694" i="2" s="1"/>
  <c r="AK726" i="2"/>
  <c r="AR726" i="2" s="1"/>
  <c r="AK713" i="2"/>
  <c r="AR713" i="2" s="1"/>
  <c r="AK716" i="2"/>
  <c r="AR716" i="2" s="1"/>
  <c r="AK728" i="2"/>
  <c r="AR728" i="2" s="1"/>
  <c r="AK668" i="2"/>
  <c r="AR668" i="2" s="1"/>
  <c r="AH633" i="2"/>
  <c r="AH582" i="2"/>
  <c r="AH623" i="2"/>
  <c r="AH81" i="2"/>
  <c r="AH358" i="2"/>
  <c r="AH445" i="2"/>
  <c r="AH433" i="2"/>
  <c r="AH545" i="2"/>
  <c r="AH398" i="2"/>
  <c r="AH524" i="2"/>
  <c r="AH378" i="2"/>
  <c r="AH469" i="2"/>
  <c r="AH181" i="2"/>
  <c r="AH676" i="2"/>
  <c r="AH140" i="2"/>
  <c r="AH457" i="2"/>
  <c r="AH41" i="2"/>
  <c r="AH650" i="2"/>
  <c r="AH483" i="2"/>
  <c r="AH348" i="2"/>
  <c r="AH458" i="2"/>
  <c r="AH416" i="2"/>
  <c r="AH53" i="2"/>
  <c r="AH364" i="2"/>
  <c r="AH222" i="2"/>
  <c r="AH336" i="2"/>
  <c r="AH609" i="2"/>
  <c r="AH266" i="2"/>
  <c r="AH627" i="2"/>
  <c r="AH57" i="2"/>
  <c r="AH587" i="2"/>
  <c r="AH653" i="2"/>
  <c r="AH4" i="2"/>
  <c r="AH380" i="2"/>
  <c r="AH580" i="2"/>
  <c r="AH52" i="2"/>
  <c r="AH203" i="2"/>
  <c r="AH420" i="2"/>
  <c r="AH610" i="2"/>
  <c r="AH99" i="2"/>
  <c r="AH342" i="2"/>
  <c r="AH495" i="2"/>
  <c r="AH285" i="2"/>
  <c r="AH374" i="2"/>
  <c r="AH80" i="2"/>
  <c r="AH577" i="2"/>
  <c r="AH193" i="2"/>
  <c r="AH165" i="2"/>
  <c r="AH234" i="2"/>
  <c r="AH461" i="2"/>
  <c r="AH347" i="2"/>
  <c r="AH77" i="2"/>
  <c r="AH152" i="2"/>
  <c r="AH400" i="2"/>
  <c r="AH329" i="2"/>
  <c r="AH525" i="2"/>
  <c r="AH424" i="2"/>
  <c r="AH286" i="2"/>
  <c r="AH134" i="2"/>
  <c r="AH540" i="2"/>
  <c r="AH252" i="2"/>
  <c r="AH240" i="2"/>
  <c r="AH110" i="2"/>
  <c r="AH305" i="2"/>
  <c r="AH356" i="2"/>
  <c r="AH499" i="2"/>
  <c r="AH106" i="2"/>
  <c r="AH467" i="2"/>
  <c r="AH62" i="2"/>
  <c r="AH360" i="2"/>
  <c r="AH399" i="2"/>
  <c r="AH34" i="2"/>
  <c r="AH275" i="2"/>
  <c r="AH444" i="2"/>
  <c r="AH255" i="2"/>
  <c r="AH126" i="2"/>
  <c r="AH361" i="2"/>
  <c r="AH175" i="2"/>
  <c r="AH440" i="2"/>
  <c r="AH616" i="2"/>
  <c r="AH413" i="2"/>
  <c r="AH116" i="2"/>
  <c r="AH108" i="2"/>
  <c r="AH143" i="2"/>
  <c r="AH528" i="2"/>
  <c r="AH287" i="2"/>
  <c r="AH503" i="2"/>
  <c r="AH209" i="2"/>
  <c r="AH443" i="2"/>
  <c r="AH422" i="2"/>
  <c r="AH235" i="2"/>
  <c r="AH295" i="2"/>
  <c r="AH683" i="2"/>
  <c r="AH61" i="2"/>
  <c r="AH507" i="2"/>
  <c r="AH11" i="2"/>
  <c r="AH326" i="2"/>
  <c r="AH73" i="2"/>
  <c r="AH615" i="2"/>
  <c r="AH151" i="2"/>
  <c r="AH323" i="2"/>
  <c r="AH10" i="2"/>
  <c r="AH426" i="2"/>
  <c r="AH299" i="2"/>
  <c r="AH84" i="2"/>
  <c r="AH104" i="2"/>
  <c r="AH111" i="2"/>
  <c r="AH198" i="2"/>
  <c r="AH412" i="2"/>
  <c r="AH310" i="2"/>
  <c r="AH320" i="2"/>
  <c r="AH59" i="2"/>
  <c r="AH239" i="2"/>
  <c r="AH280" i="2"/>
  <c r="AH94" i="2"/>
  <c r="AH544" i="2"/>
  <c r="AH40" i="2"/>
  <c r="AH22" i="2"/>
  <c r="AH693" i="2"/>
  <c r="AH429" i="2"/>
  <c r="AH526" i="2"/>
  <c r="AH192" i="2"/>
  <c r="AH355" i="2"/>
  <c r="AH188" i="2"/>
  <c r="AH643" i="2"/>
  <c r="AH42" i="2"/>
  <c r="AH117" i="2"/>
  <c r="AH264" i="2"/>
  <c r="AH370" i="2"/>
  <c r="AH13" i="2"/>
  <c r="AH251" i="2"/>
  <c r="AH258" i="2"/>
  <c r="AH241" i="2"/>
  <c r="AH661" i="2"/>
  <c r="AH376" i="2"/>
  <c r="AH704" i="2"/>
  <c r="AH281" i="2"/>
  <c r="AH688" i="2"/>
  <c r="AH409" i="2"/>
  <c r="AH230" i="2"/>
  <c r="AH185" i="2"/>
  <c r="AH8" i="2"/>
  <c r="AH283" i="2"/>
  <c r="AH530" i="2"/>
  <c r="AH665" i="2"/>
  <c r="AH395" i="2"/>
  <c r="AH352" i="2"/>
  <c r="AH276" i="2"/>
  <c r="AH714" i="2"/>
  <c r="AH309" i="2"/>
  <c r="AH170" i="2"/>
  <c r="AH219" i="2"/>
  <c r="AH314" i="2"/>
  <c r="AH500" i="2"/>
  <c r="AH97" i="2"/>
  <c r="AH183" i="2"/>
  <c r="AH452" i="2"/>
  <c r="AH213" i="2"/>
  <c r="AH375" i="2"/>
  <c r="AH132" i="2"/>
  <c r="AH26" i="2"/>
  <c r="AH260" i="2"/>
  <c r="AH199" i="2"/>
  <c r="AH497" i="2"/>
  <c r="AH574" i="2"/>
  <c r="AH567" i="2"/>
  <c r="AH487" i="2"/>
  <c r="AH644" i="2"/>
  <c r="AH640" i="2"/>
  <c r="AH519" i="2"/>
  <c r="AH628" i="2"/>
  <c r="AH562" i="2"/>
  <c r="AH558" i="2"/>
  <c r="AH581" i="2"/>
  <c r="AH317" i="2"/>
  <c r="AH595" i="2"/>
  <c r="AH172" i="2"/>
  <c r="AH655" i="2"/>
  <c r="AH39" i="2"/>
  <c r="AH493" i="2"/>
  <c r="AH523" i="2"/>
  <c r="AH357" i="2"/>
  <c r="AH600" i="2"/>
  <c r="AH617" i="2"/>
  <c r="AH220" i="2"/>
  <c r="AH195" i="2"/>
  <c r="AH300" i="2"/>
  <c r="AH142" i="2"/>
  <c r="AH491" i="2"/>
  <c r="AH102" i="2"/>
  <c r="AH43" i="2"/>
  <c r="AH346" i="2"/>
  <c r="AH5" i="2"/>
  <c r="AH147" i="2"/>
  <c r="AH47" i="2"/>
  <c r="AH20" i="2"/>
  <c r="AH492" i="2"/>
  <c r="AH625" i="2"/>
  <c r="AH658" i="2"/>
  <c r="AH534" i="2"/>
  <c r="AH88" i="2"/>
  <c r="AH636" i="2"/>
  <c r="AH657" i="2"/>
  <c r="AH269" i="2"/>
  <c r="AH265" i="2"/>
  <c r="AH38" i="2"/>
  <c r="AH93" i="2"/>
  <c r="AH454" i="2"/>
  <c r="AH603" i="2"/>
  <c r="AH489" i="2"/>
  <c r="AH512" i="2"/>
  <c r="AH44" i="2"/>
  <c r="AH442" i="2"/>
  <c r="AH482" i="2"/>
  <c r="AH128" i="2"/>
  <c r="AH481" i="2"/>
  <c r="AH284" i="2"/>
  <c r="AH337" i="2"/>
  <c r="AH200" i="2"/>
  <c r="AH479" i="2"/>
  <c r="AH436" i="2"/>
  <c r="AH541" i="2"/>
  <c r="AH462" i="2"/>
  <c r="AH167" i="2"/>
  <c r="AH86" i="2"/>
  <c r="AH223" i="2"/>
  <c r="AH272" i="2"/>
  <c r="AH14" i="2"/>
  <c r="AH89" i="2"/>
  <c r="AH166" i="2"/>
  <c r="AH359" i="2"/>
  <c r="AH439" i="2"/>
  <c r="AH50" i="2"/>
  <c r="AH591" i="2"/>
  <c r="AH224" i="2"/>
  <c r="AH470" i="2"/>
  <c r="AH706" i="2"/>
  <c r="AH506" i="2"/>
  <c r="AH671" i="2"/>
  <c r="AH404" i="2"/>
  <c r="AH568" i="2"/>
  <c r="AH509" i="2"/>
  <c r="AH369" i="2"/>
  <c r="AH267" i="2"/>
  <c r="AH377" i="2"/>
  <c r="AH366" i="2"/>
  <c r="AH82" i="2"/>
  <c r="AH75" i="2"/>
  <c r="AH46" i="2"/>
  <c r="AH406" i="2"/>
  <c r="AH382" i="2"/>
  <c r="AH9" i="2"/>
  <c r="AH78" i="2"/>
  <c r="AH353" i="2"/>
  <c r="AH709" i="2"/>
  <c r="AH391" i="2"/>
  <c r="AH64" i="2"/>
  <c r="AH417" i="2"/>
  <c r="AH701" i="2"/>
  <c r="AH331" i="2"/>
  <c r="AH554" i="2"/>
  <c r="AH350" i="2"/>
  <c r="AH351" i="2"/>
  <c r="AH613" i="2"/>
  <c r="AH278" i="2"/>
  <c r="AH596" i="2"/>
  <c r="AH189" i="2"/>
  <c r="AH19" i="2"/>
  <c r="AH349" i="2"/>
  <c r="AH221" i="2"/>
  <c r="AH435" i="2"/>
  <c r="AH514" i="2"/>
  <c r="AH311" i="2"/>
  <c r="AH686" i="2"/>
  <c r="AH597" i="2"/>
  <c r="AH401" i="2"/>
  <c r="AH501" i="2"/>
  <c r="AH363" i="2"/>
  <c r="AH425" i="2"/>
  <c r="AH204" i="2"/>
  <c r="AH298" i="2"/>
  <c r="AH449" i="2"/>
  <c r="AH394" i="2"/>
  <c r="AH69" i="2"/>
  <c r="AH3" i="2"/>
  <c r="AH187" i="2"/>
  <c r="AH95" i="2"/>
  <c r="AH631" i="2"/>
  <c r="AH459" i="2"/>
  <c r="AH292" i="2"/>
  <c r="AH338" i="2"/>
  <c r="AH138" i="2"/>
  <c r="AH70" i="2"/>
  <c r="AH125" i="2"/>
  <c r="AH79" i="2"/>
  <c r="AH543" i="2"/>
  <c r="AH593" i="2"/>
  <c r="AH536" i="2"/>
  <c r="AH672" i="2"/>
  <c r="AH515" i="2"/>
  <c r="AH516" i="2"/>
  <c r="AH324" i="2"/>
  <c r="AH446" i="2"/>
  <c r="AH48" i="2"/>
  <c r="AH254" i="2"/>
  <c r="AH388" i="2"/>
  <c r="AH253" i="2"/>
  <c r="AH569" i="2"/>
  <c r="AH176" i="2"/>
  <c r="AH548" i="2"/>
  <c r="AH206" i="2"/>
  <c r="AH155" i="2"/>
  <c r="AH163" i="2"/>
  <c r="AH227" i="2"/>
  <c r="AH87" i="2"/>
  <c r="AH306" i="2"/>
  <c r="AH339" i="2"/>
  <c r="AH120" i="2"/>
  <c r="AH437" i="2"/>
  <c r="AH297" i="2"/>
  <c r="AH293" i="2"/>
  <c r="AH390" i="2"/>
  <c r="AH103" i="2"/>
  <c r="AH576" i="2"/>
  <c r="AH517" i="2"/>
  <c r="AH674" i="2"/>
  <c r="AH215" i="2"/>
  <c r="AH343" i="2"/>
  <c r="AH7" i="2"/>
  <c r="AH154" i="2"/>
  <c r="AH332" i="2"/>
  <c r="AH146" i="2"/>
  <c r="AH28" i="2"/>
  <c r="AH256" i="2"/>
  <c r="AH261" i="2"/>
  <c r="AH268" i="2"/>
  <c r="AH553" i="2"/>
  <c r="AH340" i="2"/>
  <c r="AH205" i="2"/>
  <c r="AH32" i="2"/>
  <c r="AH520" i="2"/>
  <c r="AH121" i="2"/>
  <c r="AH244" i="2"/>
  <c r="AH290" i="2"/>
  <c r="AH556" i="2"/>
  <c r="AH279" i="2"/>
  <c r="AH719" i="2"/>
  <c r="AH178" i="2"/>
  <c r="AH148" i="2"/>
  <c r="AH74" i="2"/>
  <c r="AH76" i="2"/>
  <c r="AH225" i="2"/>
  <c r="AH30" i="2"/>
  <c r="AH123" i="2"/>
  <c r="AH510" i="2"/>
  <c r="AH150" i="2"/>
  <c r="AH434" i="2"/>
  <c r="AH344" i="2"/>
  <c r="AH389" i="2"/>
  <c r="AH599" i="2"/>
  <c r="AH708" i="2"/>
  <c r="AH642" i="2"/>
  <c r="AH171" i="2"/>
  <c r="AH689" i="2"/>
  <c r="AH21" i="2"/>
  <c r="AH304" i="2"/>
  <c r="AH113" i="2"/>
  <c r="AH15" i="2"/>
  <c r="AH211" i="2"/>
  <c r="AH141" i="2"/>
  <c r="AH72" i="2"/>
  <c r="AH63" i="2"/>
  <c r="AH663" i="2"/>
  <c r="AH6" i="2"/>
  <c r="AH194" i="2"/>
  <c r="AH586" i="2"/>
  <c r="AH594" i="2"/>
  <c r="AH550" i="2"/>
  <c r="AH621" i="2"/>
  <c r="AH2" i="2"/>
  <c r="AH67" i="2"/>
  <c r="AH249" i="2"/>
  <c r="AH16" i="2"/>
  <c r="AH478" i="2"/>
  <c r="AH589" i="2"/>
  <c r="AH464" i="2"/>
  <c r="AH605" i="2"/>
  <c r="AH294" i="2"/>
  <c r="AH288" i="2"/>
  <c r="AH611" i="2"/>
  <c r="AH466" i="2"/>
  <c r="AH56" i="2"/>
  <c r="AH313" i="2"/>
  <c r="AH645" i="2"/>
  <c r="AH91" i="2"/>
  <c r="AH274" i="2"/>
  <c r="AH448" i="2"/>
  <c r="AH307" i="2"/>
  <c r="AH18" i="2"/>
  <c r="AH441" i="2"/>
  <c r="AH226" i="2"/>
  <c r="AH250" i="2"/>
  <c r="AH680" i="2"/>
  <c r="AH174" i="2"/>
  <c r="AH315" i="2"/>
  <c r="AH201" i="2"/>
  <c r="AH65" i="2"/>
  <c r="AH149" i="2"/>
  <c r="AH273" i="2"/>
  <c r="AH259" i="2"/>
  <c r="AH207" i="2"/>
  <c r="AH127" i="2"/>
  <c r="AH618" i="2"/>
  <c r="AH335" i="2"/>
  <c r="AH66" i="2"/>
  <c r="AH214" i="2"/>
  <c r="AH518" i="2"/>
  <c r="AH468" i="2"/>
  <c r="AH45" i="2"/>
  <c r="AH160" i="2"/>
  <c r="AH23" i="2"/>
  <c r="AH173" i="2"/>
  <c r="AH405" i="2"/>
  <c r="AH161" i="2"/>
  <c r="AH505" i="2"/>
  <c r="AH90" i="2"/>
  <c r="AH638" i="2"/>
  <c r="AH36" i="2"/>
  <c r="AH538" i="2"/>
  <c r="AH100" i="2"/>
  <c r="AH231" i="2"/>
  <c r="AH362" i="2"/>
  <c r="AH179" i="2"/>
  <c r="AH243" i="2"/>
  <c r="AH29" i="2"/>
  <c r="AH212" i="2"/>
  <c r="AH190" i="2"/>
  <c r="AH571" i="2"/>
  <c r="AH624" i="2"/>
  <c r="AH55" i="2"/>
  <c r="AH373" i="2"/>
  <c r="AH105" i="2"/>
  <c r="AH24" i="2"/>
  <c r="AH498" i="2"/>
  <c r="AH730" i="2"/>
  <c r="AH572" i="2"/>
  <c r="AH129" i="2"/>
  <c r="AH564" i="2"/>
  <c r="AH681" i="2"/>
  <c r="AH608" i="2"/>
  <c r="AH700" i="2"/>
  <c r="AH319" i="2"/>
  <c r="AH654" i="2"/>
  <c r="AH182" i="2"/>
  <c r="AH164" i="2"/>
  <c r="AH691" i="2"/>
  <c r="AH403" i="2"/>
  <c r="AH365" i="2"/>
  <c r="AH504" i="2"/>
  <c r="AH379" i="2"/>
  <c r="AH296" i="2"/>
  <c r="AH415" i="2"/>
  <c r="AH537" i="2"/>
  <c r="AH635" i="2"/>
  <c r="AH560" i="2"/>
  <c r="AH652" i="2"/>
  <c r="AH414" i="2"/>
  <c r="AH180" i="2"/>
  <c r="AH372" i="2"/>
  <c r="AH702" i="2"/>
  <c r="AH245" i="2"/>
  <c r="AH156" i="2"/>
  <c r="AH590" i="2"/>
  <c r="AH60" i="2"/>
  <c r="AH383" i="2"/>
  <c r="AH85" i="2"/>
  <c r="AH54" i="2"/>
  <c r="AH385" i="2"/>
  <c r="AH37" i="2"/>
  <c r="AH217" i="2"/>
  <c r="AH606" i="2"/>
  <c r="AH118" i="2"/>
  <c r="AH715" i="2"/>
  <c r="AH552" i="2"/>
  <c r="AH475" i="2"/>
  <c r="AH531" i="2"/>
  <c r="AH551" i="2"/>
  <c r="AH381" i="2"/>
  <c r="AH17" i="2"/>
  <c r="AH145" i="2"/>
  <c r="AH460" i="2"/>
  <c r="AH257" i="2"/>
  <c r="AH711" i="2"/>
  <c r="AH521" i="2"/>
  <c r="AH678" i="2"/>
  <c r="AH136" i="2"/>
  <c r="AH169" i="2"/>
  <c r="AH159" i="2"/>
  <c r="AH107" i="2"/>
  <c r="AH696" i="2"/>
  <c r="AH12" i="2"/>
  <c r="AH330" i="2"/>
  <c r="AH496" i="2"/>
  <c r="AH197" i="2"/>
  <c r="AH522" i="2"/>
  <c r="AH598" i="2"/>
  <c r="AH607" i="2"/>
  <c r="AH710" i="2"/>
  <c r="AH25" i="2"/>
  <c r="AH508" i="2"/>
  <c r="AH130" i="2"/>
  <c r="AH71" i="2"/>
  <c r="AH333" i="2"/>
  <c r="AH92" i="2"/>
  <c r="AH58" i="2"/>
  <c r="AH423" i="2"/>
  <c r="AH490" i="2"/>
  <c r="AH463" i="2"/>
  <c r="AH502" i="2"/>
  <c r="AH289" i="2"/>
  <c r="AH431" i="2"/>
  <c r="AH31" i="2"/>
  <c r="AH354" i="2"/>
  <c r="AH620" i="2"/>
  <c r="AH407" i="2"/>
  <c r="AH49" i="2"/>
  <c r="AH438" i="2"/>
  <c r="AH184" i="2"/>
  <c r="AH485" i="2"/>
  <c r="AH345" i="2"/>
  <c r="AH186" i="2"/>
  <c r="AH133" i="2"/>
  <c r="AH535" i="2"/>
  <c r="AH450" i="2"/>
  <c r="AH585" i="2"/>
  <c r="AH718" i="2"/>
  <c r="AH270" i="2"/>
  <c r="AH122" i="2"/>
  <c r="AH555" i="2"/>
  <c r="AH471" i="2"/>
  <c r="AH619" i="2"/>
  <c r="AH592" i="2"/>
  <c r="AH427" i="2"/>
  <c r="AH453" i="2"/>
  <c r="AH727" i="2"/>
  <c r="AH96" i="2"/>
  <c r="AH722" i="2"/>
  <c r="AH632" i="2"/>
  <c r="AH177" i="2"/>
  <c r="AH656" i="2"/>
  <c r="AH649" i="2"/>
  <c r="AH588" i="2"/>
  <c r="AH563" i="2"/>
  <c r="AH712" i="2"/>
  <c r="AH428" i="2"/>
  <c r="AH408" i="2"/>
  <c r="AH282" i="2"/>
  <c r="AH626" i="2"/>
  <c r="AH101" i="2"/>
  <c r="AH639" i="2"/>
  <c r="AH583" i="2"/>
  <c r="AH614" i="2"/>
  <c r="AH271" i="2"/>
  <c r="AH27" i="2"/>
  <c r="AH35" i="2"/>
  <c r="AH384" i="2"/>
  <c r="AH112" i="2"/>
  <c r="AH318" i="2"/>
  <c r="AH447" i="2"/>
  <c r="AH248" i="2"/>
  <c r="AH291" i="2"/>
  <c r="AH168" i="2"/>
  <c r="AH237" i="2"/>
  <c r="AH669" i="2"/>
  <c r="AH682" i="2"/>
  <c r="AH579" i="2"/>
  <c r="AH312" i="2"/>
  <c r="AH411" i="2"/>
  <c r="AH474" i="2"/>
  <c r="AH157" i="2"/>
  <c r="AH684" i="2"/>
  <c r="AH238" i="2"/>
  <c r="AH473" i="2"/>
  <c r="AH601" i="2"/>
  <c r="AH115" i="2"/>
  <c r="AH137" i="2"/>
  <c r="AH476" i="2"/>
  <c r="AH646" i="2"/>
  <c r="AH131" i="2"/>
  <c r="AH327" i="2"/>
  <c r="AH418" i="2"/>
  <c r="AH144" i="2"/>
  <c r="AH566" i="2"/>
  <c r="AH135" i="2"/>
  <c r="AH196" i="2"/>
  <c r="AH629" i="2"/>
  <c r="AH216" i="2"/>
  <c r="AH98" i="2"/>
  <c r="AH402" i="2"/>
  <c r="AH724" i="2"/>
  <c r="AH321" i="2"/>
  <c r="AH316" i="2"/>
  <c r="AH559" i="2"/>
  <c r="AH705" i="2"/>
  <c r="AH539" i="2"/>
  <c r="AH651" i="2"/>
  <c r="AH368" i="2"/>
  <c r="AH153" i="2"/>
  <c r="AH68" i="2"/>
  <c r="AH341" i="2"/>
  <c r="AH699" i="2"/>
  <c r="AH527" i="2"/>
  <c r="AH386" i="2"/>
  <c r="AH573" i="2"/>
  <c r="AH419" i="2"/>
  <c r="AH570" i="2"/>
  <c r="AH637" i="2"/>
  <c r="AH124" i="2"/>
  <c r="AH698" i="2"/>
  <c r="AH396" i="2"/>
  <c r="AH725" i="2"/>
  <c r="AH236" i="2"/>
  <c r="AH480" i="2"/>
  <c r="AH202" i="2"/>
  <c r="AH83" i="2"/>
  <c r="AH666" i="2"/>
  <c r="AH303" i="2"/>
  <c r="AH662" i="2"/>
  <c r="AH139" i="2"/>
  <c r="AH451" i="2"/>
  <c r="AH51" i="2"/>
  <c r="AH729" i="2"/>
  <c r="AH242" i="2"/>
  <c r="AH162" i="2"/>
  <c r="AH33" i="2"/>
  <c r="AH191" i="2"/>
  <c r="AH612" i="2"/>
  <c r="AH673" i="2"/>
  <c r="AH301" i="2"/>
  <c r="AH328" i="2"/>
  <c r="AH308" i="2"/>
  <c r="AH325" i="2"/>
  <c r="AH670" i="2"/>
  <c r="AH488" i="2"/>
  <c r="AH720" i="2"/>
  <c r="AH659" i="2"/>
  <c r="AH246" i="2"/>
  <c r="AH604" i="2"/>
  <c r="AH387" i="2"/>
  <c r="AH455" i="2"/>
  <c r="AH410" i="2"/>
  <c r="AH731" i="2"/>
  <c r="AH262" i="2"/>
  <c r="AH630" i="2"/>
  <c r="AH692" i="2"/>
  <c r="AH465" i="2"/>
  <c r="AH472" i="2"/>
  <c r="AH549" i="2"/>
  <c r="AH229" i="2"/>
  <c r="AH602" i="2"/>
  <c r="AH158" i="2"/>
  <c r="AH547" i="2"/>
  <c r="AH247" i="2"/>
  <c r="AH109" i="2"/>
  <c r="AH660" i="2"/>
  <c r="AH228" i="2"/>
  <c r="AH119" i="2"/>
  <c r="AH367" i="2"/>
  <c r="AH511" i="2"/>
  <c r="AH679" i="2"/>
  <c r="AH546" i="2"/>
  <c r="AH232" i="2"/>
  <c r="AH513" i="2"/>
  <c r="AH484" i="2"/>
  <c r="AH430" i="2"/>
  <c r="AH690" i="2"/>
  <c r="AH334" i="2"/>
  <c r="AH210" i="2"/>
  <c r="AH421" i="2"/>
  <c r="AH584" i="2"/>
  <c r="AH114" i="2"/>
  <c r="AH529" i="2"/>
  <c r="AH322" i="2"/>
  <c r="AH575" i="2"/>
  <c r="AH565" i="2"/>
  <c r="AH218" i="2"/>
  <c r="AH233" i="2"/>
  <c r="AH494" i="2"/>
  <c r="AH542" i="2"/>
  <c r="AH392" i="2"/>
  <c r="AH717" i="2"/>
  <c r="AH721" i="2"/>
  <c r="AH208" i="2"/>
  <c r="AH477" i="2"/>
  <c r="AH263" i="2"/>
  <c r="AH677" i="2"/>
  <c r="AH277" i="2"/>
  <c r="AH302" i="2"/>
  <c r="AH397" i="2"/>
  <c r="AH622" i="2"/>
  <c r="AH532" i="2"/>
  <c r="AH533" i="2"/>
  <c r="AH578" i="2"/>
  <c r="AH393" i="2"/>
  <c r="AH557" i="2"/>
  <c r="AH695" i="2"/>
  <c r="AH664" i="2"/>
  <c r="AH486" i="2"/>
  <c r="AH634" i="2"/>
  <c r="AH707" i="2"/>
  <c r="AH371" i="2"/>
  <c r="AH456" i="2"/>
  <c r="AH647" i="2"/>
  <c r="AH687" i="2"/>
  <c r="AH432" i="2"/>
  <c r="AH648" i="2"/>
  <c r="AH667" i="2"/>
  <c r="AH561" i="2"/>
  <c r="AH685" i="2"/>
  <c r="AH697" i="2"/>
  <c r="AH675" i="2"/>
  <c r="AH723" i="2"/>
  <c r="AH703" i="2"/>
  <c r="AH641" i="2"/>
  <c r="AH694" i="2"/>
  <c r="AH726" i="2"/>
  <c r="AH713" i="2"/>
  <c r="AH716" i="2"/>
  <c r="AH728" i="2"/>
  <c r="AH668" i="2"/>
  <c r="AG633" i="2"/>
  <c r="AG582" i="2"/>
  <c r="AG623" i="2"/>
  <c r="AG81" i="2"/>
  <c r="AG358" i="2"/>
  <c r="AG445" i="2"/>
  <c r="AG433" i="2"/>
  <c r="AG545" i="2"/>
  <c r="AG398" i="2"/>
  <c r="AG524" i="2"/>
  <c r="AG378" i="2"/>
  <c r="AG469" i="2"/>
  <c r="AG181" i="2"/>
  <c r="AG676" i="2"/>
  <c r="AG140" i="2"/>
  <c r="AG457" i="2"/>
  <c r="AG41" i="2"/>
  <c r="AG650" i="2"/>
  <c r="AG483" i="2"/>
  <c r="AG348" i="2"/>
  <c r="AG458" i="2"/>
  <c r="AG416" i="2"/>
  <c r="AG53" i="2"/>
  <c r="AG364" i="2"/>
  <c r="AG222" i="2"/>
  <c r="AG336" i="2"/>
  <c r="AG609" i="2"/>
  <c r="AG266" i="2"/>
  <c r="AG627" i="2"/>
  <c r="AG57" i="2"/>
  <c r="AG587" i="2"/>
  <c r="AG653" i="2"/>
  <c r="AG4" i="2"/>
  <c r="AG380" i="2"/>
  <c r="AG580" i="2"/>
  <c r="AG52" i="2"/>
  <c r="AG203" i="2"/>
  <c r="AG420" i="2"/>
  <c r="AG610" i="2"/>
  <c r="AG99" i="2"/>
  <c r="AG342" i="2"/>
  <c r="AG495" i="2"/>
  <c r="AG285" i="2"/>
  <c r="AG374" i="2"/>
  <c r="AG80" i="2"/>
  <c r="AG577" i="2"/>
  <c r="AG193" i="2"/>
  <c r="AG165" i="2"/>
  <c r="AG234" i="2"/>
  <c r="AG461" i="2"/>
  <c r="AG347" i="2"/>
  <c r="AG77" i="2"/>
  <c r="AG152" i="2"/>
  <c r="AG400" i="2"/>
  <c r="AG329" i="2"/>
  <c r="AG525" i="2"/>
  <c r="AG424" i="2"/>
  <c r="AG286" i="2"/>
  <c r="AG134" i="2"/>
  <c r="AG540" i="2"/>
  <c r="AG252" i="2"/>
  <c r="AG240" i="2"/>
  <c r="AG110" i="2"/>
  <c r="AG305" i="2"/>
  <c r="AG356" i="2"/>
  <c r="AG499" i="2"/>
  <c r="AG106" i="2"/>
  <c r="AG467" i="2"/>
  <c r="AG62" i="2"/>
  <c r="AG360" i="2"/>
  <c r="AG399" i="2"/>
  <c r="AG34" i="2"/>
  <c r="AG275" i="2"/>
  <c r="AG444" i="2"/>
  <c r="AG255" i="2"/>
  <c r="AG126" i="2"/>
  <c r="AG361" i="2"/>
  <c r="AG175" i="2"/>
  <c r="AG440" i="2"/>
  <c r="AG616" i="2"/>
  <c r="AG413" i="2"/>
  <c r="AG116" i="2"/>
  <c r="AG108" i="2"/>
  <c r="AG143" i="2"/>
  <c r="AG528" i="2"/>
  <c r="AG287" i="2"/>
  <c r="AG503" i="2"/>
  <c r="AG209" i="2"/>
  <c r="AG443" i="2"/>
  <c r="AG422" i="2"/>
  <c r="AG235" i="2"/>
  <c r="AG295" i="2"/>
  <c r="AG683" i="2"/>
  <c r="AG61" i="2"/>
  <c r="AG507" i="2"/>
  <c r="AG11" i="2"/>
  <c r="AG326" i="2"/>
  <c r="AG73" i="2"/>
  <c r="AG615" i="2"/>
  <c r="AG151" i="2"/>
  <c r="AG323" i="2"/>
  <c r="AG10" i="2"/>
  <c r="AG426" i="2"/>
  <c r="AG299" i="2"/>
  <c r="AG84" i="2"/>
  <c r="AG104" i="2"/>
  <c r="AG111" i="2"/>
  <c r="AG198" i="2"/>
  <c r="AG412" i="2"/>
  <c r="AG310" i="2"/>
  <c r="AG320" i="2"/>
  <c r="AG59" i="2"/>
  <c r="AG239" i="2"/>
  <c r="AG280" i="2"/>
  <c r="AG94" i="2"/>
  <c r="AG544" i="2"/>
  <c r="AG40" i="2"/>
  <c r="AG22" i="2"/>
  <c r="AG693" i="2"/>
  <c r="AG429" i="2"/>
  <c r="AG526" i="2"/>
  <c r="AG192" i="2"/>
  <c r="AG355" i="2"/>
  <c r="AG188" i="2"/>
  <c r="AG643" i="2"/>
  <c r="AG42" i="2"/>
  <c r="AG117" i="2"/>
  <c r="AG264" i="2"/>
  <c r="AG370" i="2"/>
  <c r="AG13" i="2"/>
  <c r="AG251" i="2"/>
  <c r="AG258" i="2"/>
  <c r="AG241" i="2"/>
  <c r="AG661" i="2"/>
  <c r="AG376" i="2"/>
  <c r="AG704" i="2"/>
  <c r="AG281" i="2"/>
  <c r="AG688" i="2"/>
  <c r="AG409" i="2"/>
  <c r="AG230" i="2"/>
  <c r="AG185" i="2"/>
  <c r="AG8" i="2"/>
  <c r="AG283" i="2"/>
  <c r="AG530" i="2"/>
  <c r="AG665" i="2"/>
  <c r="AG395" i="2"/>
  <c r="AG352" i="2"/>
  <c r="AG276" i="2"/>
  <c r="AG714" i="2"/>
  <c r="AG309" i="2"/>
  <c r="AG170" i="2"/>
  <c r="AG219" i="2"/>
  <c r="AG314" i="2"/>
  <c r="AG500" i="2"/>
  <c r="AG97" i="2"/>
  <c r="AG183" i="2"/>
  <c r="AG452" i="2"/>
  <c r="AG213" i="2"/>
  <c r="AG375" i="2"/>
  <c r="AG132" i="2"/>
  <c r="AG26" i="2"/>
  <c r="AG260" i="2"/>
  <c r="AG199" i="2"/>
  <c r="AG497" i="2"/>
  <c r="AG574" i="2"/>
  <c r="AG567" i="2"/>
  <c r="N120" i="3" s="1"/>
  <c r="AG487" i="2"/>
  <c r="AG644" i="2"/>
  <c r="AG640" i="2"/>
  <c r="AG519" i="2"/>
  <c r="AG628" i="2"/>
  <c r="AG562" i="2"/>
  <c r="AG558" i="2"/>
  <c r="AG581" i="2"/>
  <c r="AG317" i="2"/>
  <c r="AG595" i="2"/>
  <c r="AG172" i="2"/>
  <c r="AG655" i="2"/>
  <c r="AG39" i="2"/>
  <c r="AG493" i="2"/>
  <c r="AG523" i="2"/>
  <c r="AG357" i="2"/>
  <c r="AG600" i="2"/>
  <c r="AG617" i="2"/>
  <c r="AG220" i="2"/>
  <c r="AG195" i="2"/>
  <c r="AG300" i="2"/>
  <c r="AG142" i="2"/>
  <c r="AG491" i="2"/>
  <c r="AG102" i="2"/>
  <c r="AG43" i="2"/>
  <c r="AG346" i="2"/>
  <c r="AG5" i="2"/>
  <c r="AG147" i="2"/>
  <c r="AG47" i="2"/>
  <c r="AG20" i="2"/>
  <c r="AG492" i="2"/>
  <c r="AG625" i="2"/>
  <c r="AG658" i="2"/>
  <c r="AG534" i="2"/>
  <c r="AG88" i="2"/>
  <c r="AG636" i="2"/>
  <c r="AG657" i="2"/>
  <c r="AG269" i="2"/>
  <c r="AG265" i="2"/>
  <c r="AG38" i="2"/>
  <c r="AG93" i="2"/>
  <c r="AG454" i="2"/>
  <c r="AG603" i="2"/>
  <c r="AG489" i="2"/>
  <c r="AG512" i="2"/>
  <c r="AG44" i="2"/>
  <c r="AG442" i="2"/>
  <c r="AG482" i="2"/>
  <c r="AG128" i="2"/>
  <c r="AG481" i="2"/>
  <c r="AG284" i="2"/>
  <c r="AG337" i="2"/>
  <c r="AG200" i="2"/>
  <c r="AG479" i="2"/>
  <c r="AG436" i="2"/>
  <c r="AG541" i="2"/>
  <c r="AG462" i="2"/>
  <c r="AG167" i="2"/>
  <c r="AG86" i="2"/>
  <c r="AG223" i="2"/>
  <c r="AG272" i="2"/>
  <c r="AG14" i="2"/>
  <c r="AG89" i="2"/>
  <c r="AG166" i="2"/>
  <c r="AG359" i="2"/>
  <c r="AG439" i="2"/>
  <c r="AG50" i="2"/>
  <c r="AG591" i="2"/>
  <c r="AG224" i="2"/>
  <c r="AG470" i="2"/>
  <c r="AG706" i="2"/>
  <c r="AG506" i="2"/>
  <c r="AG671" i="2"/>
  <c r="AG404" i="2"/>
  <c r="AG568" i="2"/>
  <c r="AG509" i="2"/>
  <c r="AG369" i="2"/>
  <c r="AG267" i="2"/>
  <c r="AG377" i="2"/>
  <c r="AG366" i="2"/>
  <c r="AG82" i="2"/>
  <c r="AG75" i="2"/>
  <c r="AG46" i="2"/>
  <c r="AG406" i="2"/>
  <c r="AG382" i="2"/>
  <c r="AG9" i="2"/>
  <c r="AG78" i="2"/>
  <c r="AG353" i="2"/>
  <c r="AG709" i="2"/>
  <c r="AG391" i="2"/>
  <c r="AG64" i="2"/>
  <c r="AG417" i="2"/>
  <c r="AG701" i="2"/>
  <c r="AG331" i="2"/>
  <c r="AG554" i="2"/>
  <c r="AG350" i="2"/>
  <c r="AG351" i="2"/>
  <c r="AG613" i="2"/>
  <c r="AG278" i="2"/>
  <c r="AG596" i="2"/>
  <c r="AG189" i="2"/>
  <c r="AG19" i="2"/>
  <c r="AG349" i="2"/>
  <c r="AG221" i="2"/>
  <c r="AG435" i="2"/>
  <c r="AG514" i="2"/>
  <c r="AG311" i="2"/>
  <c r="AG686" i="2"/>
  <c r="AG597" i="2"/>
  <c r="AG401" i="2"/>
  <c r="AG501" i="2"/>
  <c r="AG363" i="2"/>
  <c r="AG425" i="2"/>
  <c r="AG204" i="2"/>
  <c r="AG298" i="2"/>
  <c r="AG449" i="2"/>
  <c r="AG394" i="2"/>
  <c r="AG69" i="2"/>
  <c r="AG3" i="2"/>
  <c r="AG187" i="2"/>
  <c r="AG95" i="2"/>
  <c r="AG631" i="2"/>
  <c r="AG459" i="2"/>
  <c r="AG292" i="2"/>
  <c r="AG338" i="2"/>
  <c r="AG138" i="2"/>
  <c r="AG70" i="2"/>
  <c r="AG125" i="2"/>
  <c r="AG79" i="2"/>
  <c r="AG543" i="2"/>
  <c r="AG593" i="2"/>
  <c r="AG536" i="2"/>
  <c r="AG672" i="2"/>
  <c r="AG515" i="2"/>
  <c r="AG516" i="2"/>
  <c r="AG324" i="2"/>
  <c r="AG446" i="2"/>
  <c r="AG48" i="2"/>
  <c r="AG254" i="2"/>
  <c r="AG388" i="2"/>
  <c r="AG253" i="2"/>
  <c r="AG569" i="2"/>
  <c r="AG176" i="2"/>
  <c r="AG548" i="2"/>
  <c r="AG206" i="2"/>
  <c r="AG155" i="2"/>
  <c r="AG163" i="2"/>
  <c r="AG227" i="2"/>
  <c r="AG87" i="2"/>
  <c r="AG306" i="2"/>
  <c r="AG339" i="2"/>
  <c r="AG120" i="2"/>
  <c r="AG437" i="2"/>
  <c r="AG297" i="2"/>
  <c r="AG293" i="2"/>
  <c r="AG390" i="2"/>
  <c r="AG103" i="2"/>
  <c r="AG576" i="2"/>
  <c r="AG517" i="2"/>
  <c r="AG674" i="2"/>
  <c r="AG215" i="2"/>
  <c r="AG343" i="2"/>
  <c r="AG7" i="2"/>
  <c r="AG154" i="2"/>
  <c r="AG332" i="2"/>
  <c r="AG146" i="2"/>
  <c r="AG28" i="2"/>
  <c r="AG256" i="2"/>
  <c r="AG261" i="2"/>
  <c r="AG268" i="2"/>
  <c r="AG553" i="2"/>
  <c r="AG340" i="2"/>
  <c r="AG205" i="2"/>
  <c r="AG32" i="2"/>
  <c r="AG520" i="2"/>
  <c r="AG121" i="2"/>
  <c r="AG244" i="2"/>
  <c r="AG290" i="2"/>
  <c r="AG556" i="2"/>
  <c r="AG279" i="2"/>
  <c r="AG719" i="2"/>
  <c r="AG178" i="2"/>
  <c r="AG148" i="2"/>
  <c r="AG74" i="2"/>
  <c r="AG76" i="2"/>
  <c r="AG225" i="2"/>
  <c r="AG30" i="2"/>
  <c r="AG123" i="2"/>
  <c r="AG510" i="2"/>
  <c r="AG150" i="2"/>
  <c r="AG434" i="2"/>
  <c r="AG344" i="2"/>
  <c r="AG389" i="2"/>
  <c r="AG599" i="2"/>
  <c r="AG708" i="2"/>
  <c r="AG642" i="2"/>
  <c r="AG171" i="2"/>
  <c r="AG689" i="2"/>
  <c r="AG21" i="2"/>
  <c r="AG304" i="2"/>
  <c r="AG113" i="2"/>
  <c r="AG15" i="2"/>
  <c r="AG211" i="2"/>
  <c r="AG141" i="2"/>
  <c r="AG72" i="2"/>
  <c r="AG63" i="2"/>
  <c r="AG663" i="2"/>
  <c r="AG6" i="2"/>
  <c r="AG194" i="2"/>
  <c r="AG586" i="2"/>
  <c r="AG594" i="2"/>
  <c r="AG550" i="2"/>
  <c r="AG621" i="2"/>
  <c r="AG2" i="2"/>
  <c r="AG67" i="2"/>
  <c r="AG249" i="2"/>
  <c r="AG16" i="2"/>
  <c r="AG478" i="2"/>
  <c r="AG589" i="2"/>
  <c r="AG464" i="2"/>
  <c r="AG605" i="2"/>
  <c r="AG294" i="2"/>
  <c r="AG288" i="2"/>
  <c r="AG611" i="2"/>
  <c r="AG466" i="2"/>
  <c r="AG56" i="2"/>
  <c r="AG313" i="2"/>
  <c r="AG645" i="2"/>
  <c r="AG91" i="2"/>
  <c r="AG274" i="2"/>
  <c r="AG448" i="2"/>
  <c r="AG307" i="2"/>
  <c r="AG18" i="2"/>
  <c r="AG441" i="2"/>
  <c r="AG226" i="2"/>
  <c r="AG250" i="2"/>
  <c r="AG680" i="2"/>
  <c r="AG174" i="2"/>
  <c r="AG315" i="2"/>
  <c r="AG201" i="2"/>
  <c r="AG65" i="2"/>
  <c r="AG149" i="2"/>
  <c r="AG273" i="2"/>
  <c r="AG259" i="2"/>
  <c r="AG207" i="2"/>
  <c r="AG127" i="2"/>
  <c r="AG618" i="2"/>
  <c r="AG335" i="2"/>
  <c r="AG66" i="2"/>
  <c r="AG214" i="2"/>
  <c r="AG518" i="2"/>
  <c r="AG468" i="2"/>
  <c r="AG45" i="2"/>
  <c r="AG160" i="2"/>
  <c r="AG23" i="2"/>
  <c r="AG173" i="2"/>
  <c r="AG405" i="2"/>
  <c r="AG161" i="2"/>
  <c r="AG505" i="2"/>
  <c r="AG90" i="2"/>
  <c r="AG638" i="2"/>
  <c r="AG36" i="2"/>
  <c r="AG538" i="2"/>
  <c r="AG100" i="2"/>
  <c r="AG231" i="2"/>
  <c r="AG362" i="2"/>
  <c r="AG179" i="2"/>
  <c r="AG243" i="2"/>
  <c r="AG29" i="2"/>
  <c r="AG212" i="2"/>
  <c r="AG190" i="2"/>
  <c r="AG571" i="2"/>
  <c r="AG624" i="2"/>
  <c r="AG55" i="2"/>
  <c r="AG373" i="2"/>
  <c r="AG105" i="2"/>
  <c r="AG24" i="2"/>
  <c r="AG498" i="2"/>
  <c r="AG730" i="2"/>
  <c r="AG572" i="2"/>
  <c r="AG129" i="2"/>
  <c r="AG564" i="2"/>
  <c r="AG681" i="2"/>
  <c r="AG608" i="2"/>
  <c r="AG700" i="2"/>
  <c r="AG319" i="2"/>
  <c r="AG654" i="2"/>
  <c r="AG182" i="2"/>
  <c r="AG164" i="2"/>
  <c r="AG691" i="2"/>
  <c r="AG403" i="2"/>
  <c r="AG365" i="2"/>
  <c r="AG504" i="2"/>
  <c r="AG379" i="2"/>
  <c r="AG296" i="2"/>
  <c r="AG415" i="2"/>
  <c r="AG537" i="2"/>
  <c r="AG635" i="2"/>
  <c r="AG560" i="2"/>
  <c r="AG652" i="2"/>
  <c r="AG414" i="2"/>
  <c r="AG180" i="2"/>
  <c r="AG372" i="2"/>
  <c r="AG702" i="2"/>
  <c r="AG245" i="2"/>
  <c r="AG156" i="2"/>
  <c r="AG590" i="2"/>
  <c r="AG60" i="2"/>
  <c r="AG383" i="2"/>
  <c r="AG85" i="2"/>
  <c r="AG54" i="2"/>
  <c r="AG385" i="2"/>
  <c r="AG37" i="2"/>
  <c r="AG217" i="2"/>
  <c r="AG606" i="2"/>
  <c r="AG118" i="2"/>
  <c r="AG715" i="2"/>
  <c r="AG552" i="2"/>
  <c r="AG475" i="2"/>
  <c r="AG531" i="2"/>
  <c r="AG551" i="2"/>
  <c r="AG381" i="2"/>
  <c r="AG17" i="2"/>
  <c r="AG145" i="2"/>
  <c r="AG460" i="2"/>
  <c r="AG257" i="2"/>
  <c r="AG711" i="2"/>
  <c r="AG521" i="2"/>
  <c r="AG678" i="2"/>
  <c r="AG136" i="2"/>
  <c r="AG169" i="2"/>
  <c r="AG159" i="2"/>
  <c r="AG107" i="2"/>
  <c r="AG696" i="2"/>
  <c r="AG12" i="2"/>
  <c r="AG330" i="2"/>
  <c r="AG496" i="2"/>
  <c r="AG197" i="2"/>
  <c r="AG522" i="2"/>
  <c r="AG598" i="2"/>
  <c r="AG607" i="2"/>
  <c r="AG710" i="2"/>
  <c r="AG25" i="2"/>
  <c r="AG508" i="2"/>
  <c r="AG130" i="2"/>
  <c r="AG71" i="2"/>
  <c r="AG333" i="2"/>
  <c r="AG92" i="2"/>
  <c r="AG58" i="2"/>
  <c r="AG423" i="2"/>
  <c r="AG490" i="2"/>
  <c r="AG463" i="2"/>
  <c r="AG502" i="2"/>
  <c r="AG289" i="2"/>
  <c r="AG431" i="2"/>
  <c r="AG31" i="2"/>
  <c r="AG354" i="2"/>
  <c r="AG620" i="2"/>
  <c r="AG407" i="2"/>
  <c r="AG49" i="2"/>
  <c r="AG438" i="2"/>
  <c r="AG184" i="2"/>
  <c r="AG485" i="2"/>
  <c r="AG345" i="2"/>
  <c r="AG186" i="2"/>
  <c r="AG133" i="2"/>
  <c r="AG535" i="2"/>
  <c r="AG450" i="2"/>
  <c r="AG585" i="2"/>
  <c r="AG718" i="2"/>
  <c r="AG270" i="2"/>
  <c r="AG122" i="2"/>
  <c r="AG555" i="2"/>
  <c r="AG471" i="2"/>
  <c r="AG619" i="2"/>
  <c r="AG592" i="2"/>
  <c r="AG427" i="2"/>
  <c r="AG453" i="2"/>
  <c r="AG727" i="2"/>
  <c r="AG96" i="2"/>
  <c r="AG722" i="2"/>
  <c r="AG632" i="2"/>
  <c r="AG177" i="2"/>
  <c r="AG656" i="2"/>
  <c r="AG649" i="2"/>
  <c r="AG588" i="2"/>
  <c r="AG563" i="2"/>
  <c r="AG712" i="2"/>
  <c r="AG428" i="2"/>
  <c r="AG408" i="2"/>
  <c r="AG282" i="2"/>
  <c r="AG626" i="2"/>
  <c r="AG101" i="2"/>
  <c r="AG639" i="2"/>
  <c r="AG583" i="2"/>
  <c r="AG614" i="2"/>
  <c r="AG271" i="2"/>
  <c r="AG27" i="2"/>
  <c r="AG35" i="2"/>
  <c r="AG384" i="2"/>
  <c r="AG112" i="2"/>
  <c r="AG318" i="2"/>
  <c r="AG447" i="2"/>
  <c r="AG248" i="2"/>
  <c r="AG291" i="2"/>
  <c r="AG168" i="2"/>
  <c r="AG237" i="2"/>
  <c r="AG669" i="2"/>
  <c r="AG682" i="2"/>
  <c r="AG579" i="2"/>
  <c r="N121" i="3" s="1"/>
  <c r="AG312" i="2"/>
  <c r="AG411" i="2"/>
  <c r="AG474" i="2"/>
  <c r="AG157" i="2"/>
  <c r="AG684" i="2"/>
  <c r="AG238" i="2"/>
  <c r="AG473" i="2"/>
  <c r="AG601" i="2"/>
  <c r="AG115" i="2"/>
  <c r="AG137" i="2"/>
  <c r="AG476" i="2"/>
  <c r="AG646" i="2"/>
  <c r="AG131" i="2"/>
  <c r="AG327" i="2"/>
  <c r="AG418" i="2"/>
  <c r="AG144" i="2"/>
  <c r="AG566" i="2"/>
  <c r="AG135" i="2"/>
  <c r="AG196" i="2"/>
  <c r="AG629" i="2"/>
  <c r="AG216" i="2"/>
  <c r="AG98" i="2"/>
  <c r="AG402" i="2"/>
  <c r="AG724" i="2"/>
  <c r="AG321" i="2"/>
  <c r="AG316" i="2"/>
  <c r="AG559" i="2"/>
  <c r="AG705" i="2"/>
  <c r="AG539" i="2"/>
  <c r="AG651" i="2"/>
  <c r="AG368" i="2"/>
  <c r="AG153" i="2"/>
  <c r="AG68" i="2"/>
  <c r="AG341" i="2"/>
  <c r="AG699" i="2"/>
  <c r="AG527" i="2"/>
  <c r="AG386" i="2"/>
  <c r="AG573" i="2"/>
  <c r="AG419" i="2"/>
  <c r="AG570" i="2"/>
  <c r="AG637" i="2"/>
  <c r="AG124" i="2"/>
  <c r="AG698" i="2"/>
  <c r="AG396" i="2"/>
  <c r="AG725" i="2"/>
  <c r="AG236" i="2"/>
  <c r="AG480" i="2"/>
  <c r="AG202" i="2"/>
  <c r="AG83" i="2"/>
  <c r="AG666" i="2"/>
  <c r="AG303" i="2"/>
  <c r="AG662" i="2"/>
  <c r="AG139" i="2"/>
  <c r="AG451" i="2"/>
  <c r="AG51" i="2"/>
  <c r="AG729" i="2"/>
  <c r="AG242" i="2"/>
  <c r="AG162" i="2"/>
  <c r="AG33" i="2"/>
  <c r="AG191" i="2"/>
  <c r="AG612" i="2"/>
  <c r="AG673" i="2"/>
  <c r="AG301" i="2"/>
  <c r="AG328" i="2"/>
  <c r="AG308" i="2"/>
  <c r="AG325" i="2"/>
  <c r="AG670" i="2"/>
  <c r="AG488" i="2"/>
  <c r="AG720" i="2"/>
  <c r="AG659" i="2"/>
  <c r="AG246" i="2"/>
  <c r="AG604" i="2"/>
  <c r="AG387" i="2"/>
  <c r="AG455" i="2"/>
  <c r="AG410" i="2"/>
  <c r="AG731" i="2"/>
  <c r="AG262" i="2"/>
  <c r="AG630" i="2"/>
  <c r="AG692" i="2"/>
  <c r="AG465" i="2"/>
  <c r="AG472" i="2"/>
  <c r="AG549" i="2"/>
  <c r="AG229" i="2"/>
  <c r="AG602" i="2"/>
  <c r="AG158" i="2"/>
  <c r="AG547" i="2"/>
  <c r="AG247" i="2"/>
  <c r="AG109" i="2"/>
  <c r="AG660" i="2"/>
  <c r="AG228" i="2"/>
  <c r="AG119" i="2"/>
  <c r="AG367" i="2"/>
  <c r="AG511" i="2"/>
  <c r="AG679" i="2"/>
  <c r="AG546" i="2"/>
  <c r="AG232" i="2"/>
  <c r="AG513" i="2"/>
  <c r="AG484" i="2"/>
  <c r="AG430" i="2"/>
  <c r="AG690" i="2"/>
  <c r="AG334" i="2"/>
  <c r="AG210" i="2"/>
  <c r="AG421" i="2"/>
  <c r="AG584" i="2"/>
  <c r="AG114" i="2"/>
  <c r="AG529" i="2"/>
  <c r="AG322" i="2"/>
  <c r="AG575" i="2"/>
  <c r="AG565" i="2"/>
  <c r="AG218" i="2"/>
  <c r="AG233" i="2"/>
  <c r="AG494" i="2"/>
  <c r="AG542" i="2"/>
  <c r="AG392" i="2"/>
  <c r="AG717" i="2"/>
  <c r="AG721" i="2"/>
  <c r="AG208" i="2"/>
  <c r="AG477" i="2"/>
  <c r="AG263" i="2"/>
  <c r="AG677" i="2"/>
  <c r="AG277" i="2"/>
  <c r="AG302" i="2"/>
  <c r="AG397" i="2"/>
  <c r="AG622" i="2"/>
  <c r="AG532" i="2"/>
  <c r="AG533" i="2"/>
  <c r="AG578" i="2"/>
  <c r="AG393" i="2"/>
  <c r="AG557" i="2"/>
  <c r="AG695" i="2"/>
  <c r="AG664" i="2"/>
  <c r="AG486" i="2"/>
  <c r="AG634" i="2"/>
  <c r="AG707" i="2"/>
  <c r="AG371" i="2"/>
  <c r="AG456" i="2"/>
  <c r="AG647" i="2"/>
  <c r="AG687" i="2"/>
  <c r="AG432" i="2"/>
  <c r="AG648" i="2"/>
  <c r="AG667" i="2"/>
  <c r="AG561" i="2"/>
  <c r="AG685" i="2"/>
  <c r="AG697" i="2"/>
  <c r="AG675" i="2"/>
  <c r="AG723" i="2"/>
  <c r="AG703" i="2"/>
  <c r="AG641" i="2"/>
  <c r="AG694" i="2"/>
  <c r="AG726" i="2"/>
  <c r="AG713" i="2"/>
  <c r="AG716" i="2"/>
  <c r="AG728" i="2"/>
  <c r="AG668" i="2"/>
  <c r="AF633" i="2"/>
  <c r="AF582" i="2"/>
  <c r="AF623" i="2"/>
  <c r="AF81" i="2"/>
  <c r="AF358" i="2"/>
  <c r="AF445" i="2"/>
  <c r="AF433" i="2"/>
  <c r="AF545" i="2"/>
  <c r="AF398" i="2"/>
  <c r="AF524" i="2"/>
  <c r="AF378" i="2"/>
  <c r="AF469" i="2"/>
  <c r="AF181" i="2"/>
  <c r="AF676" i="2"/>
  <c r="AF140" i="2"/>
  <c r="AF457" i="2"/>
  <c r="AF41" i="2"/>
  <c r="AF650" i="2"/>
  <c r="AF483" i="2"/>
  <c r="AF348" i="2"/>
  <c r="AF458" i="2"/>
  <c r="AF416" i="2"/>
  <c r="AF53" i="2"/>
  <c r="AF364" i="2"/>
  <c r="AF222" i="2"/>
  <c r="AF336" i="2"/>
  <c r="AF609" i="2"/>
  <c r="AF266" i="2"/>
  <c r="AF627" i="2"/>
  <c r="AF57" i="2"/>
  <c r="AF587" i="2"/>
  <c r="AF653" i="2"/>
  <c r="AF4" i="2"/>
  <c r="AF380" i="2"/>
  <c r="AF580" i="2"/>
  <c r="AF52" i="2"/>
  <c r="AF203" i="2"/>
  <c r="AF420" i="2"/>
  <c r="AF610" i="2"/>
  <c r="AF99" i="2"/>
  <c r="AF342" i="2"/>
  <c r="AF495" i="2"/>
  <c r="AF285" i="2"/>
  <c r="AF374" i="2"/>
  <c r="AF80" i="2"/>
  <c r="AF577" i="2"/>
  <c r="AF193" i="2"/>
  <c r="AF165" i="2"/>
  <c r="AF234" i="2"/>
  <c r="AF461" i="2"/>
  <c r="AF347" i="2"/>
  <c r="AF77" i="2"/>
  <c r="AF152" i="2"/>
  <c r="AF400" i="2"/>
  <c r="AF329" i="2"/>
  <c r="AF525" i="2"/>
  <c r="AF424" i="2"/>
  <c r="AF286" i="2"/>
  <c r="AF134" i="2"/>
  <c r="AF540" i="2"/>
  <c r="AF252" i="2"/>
  <c r="AF240" i="2"/>
  <c r="AF110" i="2"/>
  <c r="AF305" i="2"/>
  <c r="AF356" i="2"/>
  <c r="AF499" i="2"/>
  <c r="AF106" i="2"/>
  <c r="AF467" i="2"/>
  <c r="AF62" i="2"/>
  <c r="AF360" i="2"/>
  <c r="AF399" i="2"/>
  <c r="AF34" i="2"/>
  <c r="AF275" i="2"/>
  <c r="AF444" i="2"/>
  <c r="AF255" i="2"/>
  <c r="AF126" i="2"/>
  <c r="AF361" i="2"/>
  <c r="AF175" i="2"/>
  <c r="AF440" i="2"/>
  <c r="AF616" i="2"/>
  <c r="AF413" i="2"/>
  <c r="AF116" i="2"/>
  <c r="AF108" i="2"/>
  <c r="AF143" i="2"/>
  <c r="AF528" i="2"/>
  <c r="AF287" i="2"/>
  <c r="AF503" i="2"/>
  <c r="AF209" i="2"/>
  <c r="AF443" i="2"/>
  <c r="AF422" i="2"/>
  <c r="AF235" i="2"/>
  <c r="AF295" i="2"/>
  <c r="AF683" i="2"/>
  <c r="AF61" i="2"/>
  <c r="AF507" i="2"/>
  <c r="AF11" i="2"/>
  <c r="AF326" i="2"/>
  <c r="AF73" i="2"/>
  <c r="AF615" i="2"/>
  <c r="AF151" i="2"/>
  <c r="AF323" i="2"/>
  <c r="AF10" i="2"/>
  <c r="AF426" i="2"/>
  <c r="AF299" i="2"/>
  <c r="AF84" i="2"/>
  <c r="AF104" i="2"/>
  <c r="AF111" i="2"/>
  <c r="AF198" i="2"/>
  <c r="AF412" i="2"/>
  <c r="AF310" i="2"/>
  <c r="AF320" i="2"/>
  <c r="AF59" i="2"/>
  <c r="AF239" i="2"/>
  <c r="AF280" i="2"/>
  <c r="AF94" i="2"/>
  <c r="AF544" i="2"/>
  <c r="AF40" i="2"/>
  <c r="AF22" i="2"/>
  <c r="AF693" i="2"/>
  <c r="AF429" i="2"/>
  <c r="AF526" i="2"/>
  <c r="AF192" i="2"/>
  <c r="AF355" i="2"/>
  <c r="AF188" i="2"/>
  <c r="AF643" i="2"/>
  <c r="AF42" i="2"/>
  <c r="AF117" i="2"/>
  <c r="AF264" i="2"/>
  <c r="AF370" i="2"/>
  <c r="AF13" i="2"/>
  <c r="AF251" i="2"/>
  <c r="AF258" i="2"/>
  <c r="AF241" i="2"/>
  <c r="AF661" i="2"/>
  <c r="AF376" i="2"/>
  <c r="AF704" i="2"/>
  <c r="AF281" i="2"/>
  <c r="AF688" i="2"/>
  <c r="AF409" i="2"/>
  <c r="AF230" i="2"/>
  <c r="AF185" i="2"/>
  <c r="AF8" i="2"/>
  <c r="AF283" i="2"/>
  <c r="AF530" i="2"/>
  <c r="AF665" i="2"/>
  <c r="AF395" i="2"/>
  <c r="AF352" i="2"/>
  <c r="AF276" i="2"/>
  <c r="AF714" i="2"/>
  <c r="AF309" i="2"/>
  <c r="AF170" i="2"/>
  <c r="AF219" i="2"/>
  <c r="AF314" i="2"/>
  <c r="AF500" i="2"/>
  <c r="AF97" i="2"/>
  <c r="AF183" i="2"/>
  <c r="AF452" i="2"/>
  <c r="AF213" i="2"/>
  <c r="AF375" i="2"/>
  <c r="AF132" i="2"/>
  <c r="AF26" i="2"/>
  <c r="AF260" i="2"/>
  <c r="AF199" i="2"/>
  <c r="AF497" i="2"/>
  <c r="AF574" i="2"/>
  <c r="AF567" i="2"/>
  <c r="AF487" i="2"/>
  <c r="AF644" i="2"/>
  <c r="AF640" i="2"/>
  <c r="AF519" i="2"/>
  <c r="AF628" i="2"/>
  <c r="AF562" i="2"/>
  <c r="AF558" i="2"/>
  <c r="AF581" i="2"/>
  <c r="AF317" i="2"/>
  <c r="AF595" i="2"/>
  <c r="AF172" i="2"/>
  <c r="AF655" i="2"/>
  <c r="AF39" i="2"/>
  <c r="AF493" i="2"/>
  <c r="AF523" i="2"/>
  <c r="AF357" i="2"/>
  <c r="AF600" i="2"/>
  <c r="AF617" i="2"/>
  <c r="AF220" i="2"/>
  <c r="AF195" i="2"/>
  <c r="AF300" i="2"/>
  <c r="AF142" i="2"/>
  <c r="AF491" i="2"/>
  <c r="AF102" i="2"/>
  <c r="AF43" i="2"/>
  <c r="AF346" i="2"/>
  <c r="AF5" i="2"/>
  <c r="AF147" i="2"/>
  <c r="AF47" i="2"/>
  <c r="AF20" i="2"/>
  <c r="AF492" i="2"/>
  <c r="AF625" i="2"/>
  <c r="AF658" i="2"/>
  <c r="AF534" i="2"/>
  <c r="AF88" i="2"/>
  <c r="AF636" i="2"/>
  <c r="AF657" i="2"/>
  <c r="AF269" i="2"/>
  <c r="AF265" i="2"/>
  <c r="AF38" i="2"/>
  <c r="AF93" i="2"/>
  <c r="AF454" i="2"/>
  <c r="AF603" i="2"/>
  <c r="AF489" i="2"/>
  <c r="AF512" i="2"/>
  <c r="AF44" i="2"/>
  <c r="AF442" i="2"/>
  <c r="AF482" i="2"/>
  <c r="AF128" i="2"/>
  <c r="AF481" i="2"/>
  <c r="AF284" i="2"/>
  <c r="AF337" i="2"/>
  <c r="AF200" i="2"/>
  <c r="AF479" i="2"/>
  <c r="AF436" i="2"/>
  <c r="AF541" i="2"/>
  <c r="AF462" i="2"/>
  <c r="AF167" i="2"/>
  <c r="AF86" i="2"/>
  <c r="AF223" i="2"/>
  <c r="AF272" i="2"/>
  <c r="AF14" i="2"/>
  <c r="AF89" i="2"/>
  <c r="AF166" i="2"/>
  <c r="AF359" i="2"/>
  <c r="AF439" i="2"/>
  <c r="AF50" i="2"/>
  <c r="AF591" i="2"/>
  <c r="AF224" i="2"/>
  <c r="AF470" i="2"/>
  <c r="AF706" i="2"/>
  <c r="AF506" i="2"/>
  <c r="AF671" i="2"/>
  <c r="AF404" i="2"/>
  <c r="AF568" i="2"/>
  <c r="AF509" i="2"/>
  <c r="AF369" i="2"/>
  <c r="AF267" i="2"/>
  <c r="AF377" i="2"/>
  <c r="AF366" i="2"/>
  <c r="AF82" i="2"/>
  <c r="AF75" i="2"/>
  <c r="AF46" i="2"/>
  <c r="AF406" i="2"/>
  <c r="AF382" i="2"/>
  <c r="AF9" i="2"/>
  <c r="AF78" i="2"/>
  <c r="AF353" i="2"/>
  <c r="AF709" i="2"/>
  <c r="AF391" i="2"/>
  <c r="AF64" i="2"/>
  <c r="AF417" i="2"/>
  <c r="AF701" i="2"/>
  <c r="AF331" i="2"/>
  <c r="AF554" i="2"/>
  <c r="AF350" i="2"/>
  <c r="AF351" i="2"/>
  <c r="AF613" i="2"/>
  <c r="AF278" i="2"/>
  <c r="AF596" i="2"/>
  <c r="AF189" i="2"/>
  <c r="AF19" i="2"/>
  <c r="AF349" i="2"/>
  <c r="AF221" i="2"/>
  <c r="AF435" i="2"/>
  <c r="AF514" i="2"/>
  <c r="AF311" i="2"/>
  <c r="AF686" i="2"/>
  <c r="AF597" i="2"/>
  <c r="AF401" i="2"/>
  <c r="AF501" i="2"/>
  <c r="AF363" i="2"/>
  <c r="AF425" i="2"/>
  <c r="AF204" i="2"/>
  <c r="AF298" i="2"/>
  <c r="AF449" i="2"/>
  <c r="AF394" i="2"/>
  <c r="AF69" i="2"/>
  <c r="AF3" i="2"/>
  <c r="AF187" i="2"/>
  <c r="AF95" i="2"/>
  <c r="AF631" i="2"/>
  <c r="AF459" i="2"/>
  <c r="AF292" i="2"/>
  <c r="AF338" i="2"/>
  <c r="AF138" i="2"/>
  <c r="AF70" i="2"/>
  <c r="AF125" i="2"/>
  <c r="AF79" i="2"/>
  <c r="AF543" i="2"/>
  <c r="AF593" i="2"/>
  <c r="AF536" i="2"/>
  <c r="AF672" i="2"/>
  <c r="AF515" i="2"/>
  <c r="AF516" i="2"/>
  <c r="AF324" i="2"/>
  <c r="AF446" i="2"/>
  <c r="AF48" i="2"/>
  <c r="AF254" i="2"/>
  <c r="AF388" i="2"/>
  <c r="AF253" i="2"/>
  <c r="AF569" i="2"/>
  <c r="AF176" i="2"/>
  <c r="AF548" i="2"/>
  <c r="AF206" i="2"/>
  <c r="AF155" i="2"/>
  <c r="AF163" i="2"/>
  <c r="AF227" i="2"/>
  <c r="AF87" i="2"/>
  <c r="AF306" i="2"/>
  <c r="AF339" i="2"/>
  <c r="AF120" i="2"/>
  <c r="AF437" i="2"/>
  <c r="AF297" i="2"/>
  <c r="AF293" i="2"/>
  <c r="AF390" i="2"/>
  <c r="AF103" i="2"/>
  <c r="AF576" i="2"/>
  <c r="AF517" i="2"/>
  <c r="AF674" i="2"/>
  <c r="AF215" i="2"/>
  <c r="AF343" i="2"/>
  <c r="AF7" i="2"/>
  <c r="AF154" i="2"/>
  <c r="AF332" i="2"/>
  <c r="AF146" i="2"/>
  <c r="AF28" i="2"/>
  <c r="AF256" i="2"/>
  <c r="AF261" i="2"/>
  <c r="AF268" i="2"/>
  <c r="AF553" i="2"/>
  <c r="AF340" i="2"/>
  <c r="AF205" i="2"/>
  <c r="AF32" i="2"/>
  <c r="AF520" i="2"/>
  <c r="AF121" i="2"/>
  <c r="AF244" i="2"/>
  <c r="AF290" i="2"/>
  <c r="AF556" i="2"/>
  <c r="AF279" i="2"/>
  <c r="AF719" i="2"/>
  <c r="AF178" i="2"/>
  <c r="AF148" i="2"/>
  <c r="AF74" i="2"/>
  <c r="AF76" i="2"/>
  <c r="AF225" i="2"/>
  <c r="AF30" i="2"/>
  <c r="AF123" i="2"/>
  <c r="AF510" i="2"/>
  <c r="AF150" i="2"/>
  <c r="AF434" i="2"/>
  <c r="AF344" i="2"/>
  <c r="AF389" i="2"/>
  <c r="AF599" i="2"/>
  <c r="AF708" i="2"/>
  <c r="AF642" i="2"/>
  <c r="AF171" i="2"/>
  <c r="AF689" i="2"/>
  <c r="AF21" i="2"/>
  <c r="AF304" i="2"/>
  <c r="AF113" i="2"/>
  <c r="AF15" i="2"/>
  <c r="AF211" i="2"/>
  <c r="AF141" i="2"/>
  <c r="AF72" i="2"/>
  <c r="AF63" i="2"/>
  <c r="AF663" i="2"/>
  <c r="AF6" i="2"/>
  <c r="AF194" i="2"/>
  <c r="AF586" i="2"/>
  <c r="AF594" i="2"/>
  <c r="AF550" i="2"/>
  <c r="AF621" i="2"/>
  <c r="AF2" i="2"/>
  <c r="AF67" i="2"/>
  <c r="AF249" i="2"/>
  <c r="AF16" i="2"/>
  <c r="AF478" i="2"/>
  <c r="AF589" i="2"/>
  <c r="AF464" i="2"/>
  <c r="AF605" i="2"/>
  <c r="AF294" i="2"/>
  <c r="AF288" i="2"/>
  <c r="AF611" i="2"/>
  <c r="AF466" i="2"/>
  <c r="AF56" i="2"/>
  <c r="AF313" i="2"/>
  <c r="AF645" i="2"/>
  <c r="AF91" i="2"/>
  <c r="AF274" i="2"/>
  <c r="AF448" i="2"/>
  <c r="AF307" i="2"/>
  <c r="AF18" i="2"/>
  <c r="AF441" i="2"/>
  <c r="AF226" i="2"/>
  <c r="AF250" i="2"/>
  <c r="AF680" i="2"/>
  <c r="AF174" i="2"/>
  <c r="AF315" i="2"/>
  <c r="AF201" i="2"/>
  <c r="AF65" i="2"/>
  <c r="AF149" i="2"/>
  <c r="AF273" i="2"/>
  <c r="AF259" i="2"/>
  <c r="AF207" i="2"/>
  <c r="AF127" i="2"/>
  <c r="AF618" i="2"/>
  <c r="AF335" i="2"/>
  <c r="AF66" i="2"/>
  <c r="AF214" i="2"/>
  <c r="AF518" i="2"/>
  <c r="AF468" i="2"/>
  <c r="AF45" i="2"/>
  <c r="AF160" i="2"/>
  <c r="AF23" i="2"/>
  <c r="AF173" i="2"/>
  <c r="AF405" i="2"/>
  <c r="AF161" i="2"/>
  <c r="AF505" i="2"/>
  <c r="AF90" i="2"/>
  <c r="AF638" i="2"/>
  <c r="AF36" i="2"/>
  <c r="AF538" i="2"/>
  <c r="AF100" i="2"/>
  <c r="AF231" i="2"/>
  <c r="AF362" i="2"/>
  <c r="AF179" i="2"/>
  <c r="AF243" i="2"/>
  <c r="AF29" i="2"/>
  <c r="AF212" i="2"/>
  <c r="AF190" i="2"/>
  <c r="AF571" i="2"/>
  <c r="AF624" i="2"/>
  <c r="AF55" i="2"/>
  <c r="AF373" i="2"/>
  <c r="AF105" i="2"/>
  <c r="AF24" i="2"/>
  <c r="AF498" i="2"/>
  <c r="AF730" i="2"/>
  <c r="AF572" i="2"/>
  <c r="AF129" i="2"/>
  <c r="AF564" i="2"/>
  <c r="AF681" i="2"/>
  <c r="AF608" i="2"/>
  <c r="AF700" i="2"/>
  <c r="AF319" i="2"/>
  <c r="AF654" i="2"/>
  <c r="AF182" i="2"/>
  <c r="AF164" i="2"/>
  <c r="AF691" i="2"/>
  <c r="AF403" i="2"/>
  <c r="AF365" i="2"/>
  <c r="AF504" i="2"/>
  <c r="AF379" i="2"/>
  <c r="AF296" i="2"/>
  <c r="AF415" i="2"/>
  <c r="AF537" i="2"/>
  <c r="AF635" i="2"/>
  <c r="AF560" i="2"/>
  <c r="AF652" i="2"/>
  <c r="AF414" i="2"/>
  <c r="AF180" i="2"/>
  <c r="AF372" i="2"/>
  <c r="AF702" i="2"/>
  <c r="AF245" i="2"/>
  <c r="AF156" i="2"/>
  <c r="AF590" i="2"/>
  <c r="AF60" i="2"/>
  <c r="AF383" i="2"/>
  <c r="AF85" i="2"/>
  <c r="AF54" i="2"/>
  <c r="AF385" i="2"/>
  <c r="AF37" i="2"/>
  <c r="AF217" i="2"/>
  <c r="AF606" i="2"/>
  <c r="AF118" i="2"/>
  <c r="AF715" i="2"/>
  <c r="AF552" i="2"/>
  <c r="AF475" i="2"/>
  <c r="AF531" i="2"/>
  <c r="AF551" i="2"/>
  <c r="AF381" i="2"/>
  <c r="AF17" i="2"/>
  <c r="AF145" i="2"/>
  <c r="AF460" i="2"/>
  <c r="AF257" i="2"/>
  <c r="AF711" i="2"/>
  <c r="AF521" i="2"/>
  <c r="AF678" i="2"/>
  <c r="AF136" i="2"/>
  <c r="AF169" i="2"/>
  <c r="AF159" i="2"/>
  <c r="AF107" i="2"/>
  <c r="AF696" i="2"/>
  <c r="AF12" i="2"/>
  <c r="AF330" i="2"/>
  <c r="AF496" i="2"/>
  <c r="AF197" i="2"/>
  <c r="AF522" i="2"/>
  <c r="AF598" i="2"/>
  <c r="AF607" i="2"/>
  <c r="AF710" i="2"/>
  <c r="AF25" i="2"/>
  <c r="AF508" i="2"/>
  <c r="AF130" i="2"/>
  <c r="AF71" i="2"/>
  <c r="AF333" i="2"/>
  <c r="AF92" i="2"/>
  <c r="AF58" i="2"/>
  <c r="AF423" i="2"/>
  <c r="AF490" i="2"/>
  <c r="AF463" i="2"/>
  <c r="AF502" i="2"/>
  <c r="AF289" i="2"/>
  <c r="AF431" i="2"/>
  <c r="AF31" i="2"/>
  <c r="AF354" i="2"/>
  <c r="AF620" i="2"/>
  <c r="AF407" i="2"/>
  <c r="AF49" i="2"/>
  <c r="AF438" i="2"/>
  <c r="AF184" i="2"/>
  <c r="AF485" i="2"/>
  <c r="AF345" i="2"/>
  <c r="AF186" i="2"/>
  <c r="AF133" i="2"/>
  <c r="AF535" i="2"/>
  <c r="AF450" i="2"/>
  <c r="AF585" i="2"/>
  <c r="AF718" i="2"/>
  <c r="AF270" i="2"/>
  <c r="AF122" i="2"/>
  <c r="AF555" i="2"/>
  <c r="AF471" i="2"/>
  <c r="AF619" i="2"/>
  <c r="AF592" i="2"/>
  <c r="AF427" i="2"/>
  <c r="AF453" i="2"/>
  <c r="AF727" i="2"/>
  <c r="AF96" i="2"/>
  <c r="AF722" i="2"/>
  <c r="AF632" i="2"/>
  <c r="AF177" i="2"/>
  <c r="AF656" i="2"/>
  <c r="AF649" i="2"/>
  <c r="AF588" i="2"/>
  <c r="AF563" i="2"/>
  <c r="AF712" i="2"/>
  <c r="AF428" i="2"/>
  <c r="AF408" i="2"/>
  <c r="AF282" i="2"/>
  <c r="AF626" i="2"/>
  <c r="AF101" i="2"/>
  <c r="AF639" i="2"/>
  <c r="AF583" i="2"/>
  <c r="AF614" i="2"/>
  <c r="AF271" i="2"/>
  <c r="AF27" i="2"/>
  <c r="AF35" i="2"/>
  <c r="AF384" i="2"/>
  <c r="AF112" i="2"/>
  <c r="AF318" i="2"/>
  <c r="AF447" i="2"/>
  <c r="AF248" i="2"/>
  <c r="AF291" i="2"/>
  <c r="AF168" i="2"/>
  <c r="AF237" i="2"/>
  <c r="AF669" i="2"/>
  <c r="AF682" i="2"/>
  <c r="AF579" i="2"/>
  <c r="AF312" i="2"/>
  <c r="AF411" i="2"/>
  <c r="AF474" i="2"/>
  <c r="AF157" i="2"/>
  <c r="AF684" i="2"/>
  <c r="AF238" i="2"/>
  <c r="AF473" i="2"/>
  <c r="AF601" i="2"/>
  <c r="AF115" i="2"/>
  <c r="AF137" i="2"/>
  <c r="AF476" i="2"/>
  <c r="AF646" i="2"/>
  <c r="AF131" i="2"/>
  <c r="AF327" i="2"/>
  <c r="AF418" i="2"/>
  <c r="AF144" i="2"/>
  <c r="AF566" i="2"/>
  <c r="AF135" i="2"/>
  <c r="AF196" i="2"/>
  <c r="AF629" i="2"/>
  <c r="AF216" i="2"/>
  <c r="AF98" i="2"/>
  <c r="AF402" i="2"/>
  <c r="AF724" i="2"/>
  <c r="AF321" i="2"/>
  <c r="AF316" i="2"/>
  <c r="AF559" i="2"/>
  <c r="AF705" i="2"/>
  <c r="AF539" i="2"/>
  <c r="AF651" i="2"/>
  <c r="AF368" i="2"/>
  <c r="AF153" i="2"/>
  <c r="AF68" i="2"/>
  <c r="AF341" i="2"/>
  <c r="AF699" i="2"/>
  <c r="AF527" i="2"/>
  <c r="AF386" i="2"/>
  <c r="AF573" i="2"/>
  <c r="AF419" i="2"/>
  <c r="AF570" i="2"/>
  <c r="AF637" i="2"/>
  <c r="AF124" i="2"/>
  <c r="AF698" i="2"/>
  <c r="AF396" i="2"/>
  <c r="AF725" i="2"/>
  <c r="AF236" i="2"/>
  <c r="AF480" i="2"/>
  <c r="AF202" i="2"/>
  <c r="AF83" i="2"/>
  <c r="AF666" i="2"/>
  <c r="AF303" i="2"/>
  <c r="AF662" i="2"/>
  <c r="AF139" i="2"/>
  <c r="AF451" i="2"/>
  <c r="AF51" i="2"/>
  <c r="AF729" i="2"/>
  <c r="AF242" i="2"/>
  <c r="AF162" i="2"/>
  <c r="AF33" i="2"/>
  <c r="AF191" i="2"/>
  <c r="AF612" i="2"/>
  <c r="AF673" i="2"/>
  <c r="AF301" i="2"/>
  <c r="AF328" i="2"/>
  <c r="AF308" i="2"/>
  <c r="AF325" i="2"/>
  <c r="AF670" i="2"/>
  <c r="AF488" i="2"/>
  <c r="AF720" i="2"/>
  <c r="AF659" i="2"/>
  <c r="AF246" i="2"/>
  <c r="AF604" i="2"/>
  <c r="AF387" i="2"/>
  <c r="AF455" i="2"/>
  <c r="AF410" i="2"/>
  <c r="AF731" i="2"/>
  <c r="AF262" i="2"/>
  <c r="AF630" i="2"/>
  <c r="AF692" i="2"/>
  <c r="AF465" i="2"/>
  <c r="AF472" i="2"/>
  <c r="AF549" i="2"/>
  <c r="AF229" i="2"/>
  <c r="AF602" i="2"/>
  <c r="AF158" i="2"/>
  <c r="AF547" i="2"/>
  <c r="AF247" i="2"/>
  <c r="AF109" i="2"/>
  <c r="AF660" i="2"/>
  <c r="AF228" i="2"/>
  <c r="AF119" i="2"/>
  <c r="AF367" i="2"/>
  <c r="AF511" i="2"/>
  <c r="AF679" i="2"/>
  <c r="AF546" i="2"/>
  <c r="AF232" i="2"/>
  <c r="AF513" i="2"/>
  <c r="AF484" i="2"/>
  <c r="AF430" i="2"/>
  <c r="AF690" i="2"/>
  <c r="AF334" i="2"/>
  <c r="AF210" i="2"/>
  <c r="AF421" i="2"/>
  <c r="AF584" i="2"/>
  <c r="AF114" i="2"/>
  <c r="AF529" i="2"/>
  <c r="AF322" i="2"/>
  <c r="AF575" i="2"/>
  <c r="AF565" i="2"/>
  <c r="AF218" i="2"/>
  <c r="AF233" i="2"/>
  <c r="AF494" i="2"/>
  <c r="AF542" i="2"/>
  <c r="AF392" i="2"/>
  <c r="AF717" i="2"/>
  <c r="AF721" i="2"/>
  <c r="AF208" i="2"/>
  <c r="AF477" i="2"/>
  <c r="AF263" i="2"/>
  <c r="AF677" i="2"/>
  <c r="AF277" i="2"/>
  <c r="AF302" i="2"/>
  <c r="AF397" i="2"/>
  <c r="AF622" i="2"/>
  <c r="AF532" i="2"/>
  <c r="AF533" i="2"/>
  <c r="AF578" i="2"/>
  <c r="AF393" i="2"/>
  <c r="AF557" i="2"/>
  <c r="AF695" i="2"/>
  <c r="AF664" i="2"/>
  <c r="AF486" i="2"/>
  <c r="AF634" i="2"/>
  <c r="AF707" i="2"/>
  <c r="AF371" i="2"/>
  <c r="AF456" i="2"/>
  <c r="AF647" i="2"/>
  <c r="AF687" i="2"/>
  <c r="AF432" i="2"/>
  <c r="AF648" i="2"/>
  <c r="AF667" i="2"/>
  <c r="AF561" i="2"/>
  <c r="AF685" i="2"/>
  <c r="AF697" i="2"/>
  <c r="AF675" i="2"/>
  <c r="AF723" i="2"/>
  <c r="AF703" i="2"/>
  <c r="AF641" i="2"/>
  <c r="AF694" i="2"/>
  <c r="AF726" i="2"/>
  <c r="AF713" i="2"/>
  <c r="AF716" i="2"/>
  <c r="AF728" i="2"/>
  <c r="AF668" i="2"/>
  <c r="AE633" i="2"/>
  <c r="AE582" i="2"/>
  <c r="AE623" i="2"/>
  <c r="AE81" i="2"/>
  <c r="AE358" i="2"/>
  <c r="AE445" i="2"/>
  <c r="AE433" i="2"/>
  <c r="AE545" i="2"/>
  <c r="AE398" i="2"/>
  <c r="AE524" i="2"/>
  <c r="AE378" i="2"/>
  <c r="AE469" i="2"/>
  <c r="AE181" i="2"/>
  <c r="AE676" i="2"/>
  <c r="AE140" i="2"/>
  <c r="AE457" i="2"/>
  <c r="AE41" i="2"/>
  <c r="AE650" i="2"/>
  <c r="AE483" i="2"/>
  <c r="AE348" i="2"/>
  <c r="AE458" i="2"/>
  <c r="AE416" i="2"/>
  <c r="AE53" i="2"/>
  <c r="AE364" i="2"/>
  <c r="AE222" i="2"/>
  <c r="AE336" i="2"/>
  <c r="AE609" i="2"/>
  <c r="AE266" i="2"/>
  <c r="AE627" i="2"/>
  <c r="AE57" i="2"/>
  <c r="AE587" i="2"/>
  <c r="AE653" i="2"/>
  <c r="AE4" i="2"/>
  <c r="AE380" i="2"/>
  <c r="AE580" i="2"/>
  <c r="AE52" i="2"/>
  <c r="AE203" i="2"/>
  <c r="AE420" i="2"/>
  <c r="AE610" i="2"/>
  <c r="AE99" i="2"/>
  <c r="AE342" i="2"/>
  <c r="AE495" i="2"/>
  <c r="AE285" i="2"/>
  <c r="AE374" i="2"/>
  <c r="AE80" i="2"/>
  <c r="AE577" i="2"/>
  <c r="AE193" i="2"/>
  <c r="AE165" i="2"/>
  <c r="AE234" i="2"/>
  <c r="AE461" i="2"/>
  <c r="AE347" i="2"/>
  <c r="AE77" i="2"/>
  <c r="AE152" i="2"/>
  <c r="AE400" i="2"/>
  <c r="AE329" i="2"/>
  <c r="AE525" i="2"/>
  <c r="AE424" i="2"/>
  <c r="AE286" i="2"/>
  <c r="AE134" i="2"/>
  <c r="AE540" i="2"/>
  <c r="AE252" i="2"/>
  <c r="AE240" i="2"/>
  <c r="AE110" i="2"/>
  <c r="AE305" i="2"/>
  <c r="AE356" i="2"/>
  <c r="AE499" i="2"/>
  <c r="AE106" i="2"/>
  <c r="AE467" i="2"/>
  <c r="AE62" i="2"/>
  <c r="AE360" i="2"/>
  <c r="AE399" i="2"/>
  <c r="AE34" i="2"/>
  <c r="AE275" i="2"/>
  <c r="AE444" i="2"/>
  <c r="AE255" i="2"/>
  <c r="AE126" i="2"/>
  <c r="AE361" i="2"/>
  <c r="AE175" i="2"/>
  <c r="AE440" i="2"/>
  <c r="AE616" i="2"/>
  <c r="AE413" i="2"/>
  <c r="AE116" i="2"/>
  <c r="AE108" i="2"/>
  <c r="AE143" i="2"/>
  <c r="AE528" i="2"/>
  <c r="AE287" i="2"/>
  <c r="AE503" i="2"/>
  <c r="AE209" i="2"/>
  <c r="AE443" i="2"/>
  <c r="AE422" i="2"/>
  <c r="AE235" i="2"/>
  <c r="AE295" i="2"/>
  <c r="AE683" i="2"/>
  <c r="AE61" i="2"/>
  <c r="AE507" i="2"/>
  <c r="AE11" i="2"/>
  <c r="AE326" i="2"/>
  <c r="AE73" i="2"/>
  <c r="AE615" i="2"/>
  <c r="AE151" i="2"/>
  <c r="AE323" i="2"/>
  <c r="AE10" i="2"/>
  <c r="AE426" i="2"/>
  <c r="AE299" i="2"/>
  <c r="AE84" i="2"/>
  <c r="AE104" i="2"/>
  <c r="AE111" i="2"/>
  <c r="AE198" i="2"/>
  <c r="AE412" i="2"/>
  <c r="AE310" i="2"/>
  <c r="AE320" i="2"/>
  <c r="AE59" i="2"/>
  <c r="AE239" i="2"/>
  <c r="AE280" i="2"/>
  <c r="AE94" i="2"/>
  <c r="AE544" i="2"/>
  <c r="AE40" i="2"/>
  <c r="AE22" i="2"/>
  <c r="AE693" i="2"/>
  <c r="AE429" i="2"/>
  <c r="AE526" i="2"/>
  <c r="AE192" i="2"/>
  <c r="AE355" i="2"/>
  <c r="AE188" i="2"/>
  <c r="AE643" i="2"/>
  <c r="AE42" i="2"/>
  <c r="AE117" i="2"/>
  <c r="AE264" i="2"/>
  <c r="AE370" i="2"/>
  <c r="AE13" i="2"/>
  <c r="AE251" i="2"/>
  <c r="AE258" i="2"/>
  <c r="AE241" i="2"/>
  <c r="AE661" i="2"/>
  <c r="AE376" i="2"/>
  <c r="AE704" i="2"/>
  <c r="AE281" i="2"/>
  <c r="AE688" i="2"/>
  <c r="AE409" i="2"/>
  <c r="AE230" i="2"/>
  <c r="AE185" i="2"/>
  <c r="AE8" i="2"/>
  <c r="AE283" i="2"/>
  <c r="AE530" i="2"/>
  <c r="AE665" i="2"/>
  <c r="AE395" i="2"/>
  <c r="AE352" i="2"/>
  <c r="AE276" i="2"/>
  <c r="AE714" i="2"/>
  <c r="AE309" i="2"/>
  <c r="AE170" i="2"/>
  <c r="AE219" i="2"/>
  <c r="AE314" i="2"/>
  <c r="AE500" i="2"/>
  <c r="AE97" i="2"/>
  <c r="AE183" i="2"/>
  <c r="AE452" i="2"/>
  <c r="AE213" i="2"/>
  <c r="AE375" i="2"/>
  <c r="AE132" i="2"/>
  <c r="AE26" i="2"/>
  <c r="AE260" i="2"/>
  <c r="AE199" i="2"/>
  <c r="AE497" i="2"/>
  <c r="AE574" i="2"/>
  <c r="AE567" i="2"/>
  <c r="AE487" i="2"/>
  <c r="AE644" i="2"/>
  <c r="AE640" i="2"/>
  <c r="AE519" i="2"/>
  <c r="AE628" i="2"/>
  <c r="AE562" i="2"/>
  <c r="AE558" i="2"/>
  <c r="AE581" i="2"/>
  <c r="AE317" i="2"/>
  <c r="AE595" i="2"/>
  <c r="AE172" i="2"/>
  <c r="AE655" i="2"/>
  <c r="AE39" i="2"/>
  <c r="AE493" i="2"/>
  <c r="AE523" i="2"/>
  <c r="AE357" i="2"/>
  <c r="AE600" i="2"/>
  <c r="AE617" i="2"/>
  <c r="AE220" i="2"/>
  <c r="AE195" i="2"/>
  <c r="AE300" i="2"/>
  <c r="AE142" i="2"/>
  <c r="AE491" i="2"/>
  <c r="AE102" i="2"/>
  <c r="AE43" i="2"/>
  <c r="AE346" i="2"/>
  <c r="AE5" i="2"/>
  <c r="AE147" i="2"/>
  <c r="AE47" i="2"/>
  <c r="AE20" i="2"/>
  <c r="AE492" i="2"/>
  <c r="AE625" i="2"/>
  <c r="AE658" i="2"/>
  <c r="AE534" i="2"/>
  <c r="AE88" i="2"/>
  <c r="AE636" i="2"/>
  <c r="AE657" i="2"/>
  <c r="AE269" i="2"/>
  <c r="AE265" i="2"/>
  <c r="AE38" i="2"/>
  <c r="AE93" i="2"/>
  <c r="AE454" i="2"/>
  <c r="AE603" i="2"/>
  <c r="AE489" i="2"/>
  <c r="AE512" i="2"/>
  <c r="AE44" i="2"/>
  <c r="AE442" i="2"/>
  <c r="AE482" i="2"/>
  <c r="AE128" i="2"/>
  <c r="AE481" i="2"/>
  <c r="AE284" i="2"/>
  <c r="AE337" i="2"/>
  <c r="AE200" i="2"/>
  <c r="AE479" i="2"/>
  <c r="AE436" i="2"/>
  <c r="AE541" i="2"/>
  <c r="AE462" i="2"/>
  <c r="AE167" i="2"/>
  <c r="AE86" i="2"/>
  <c r="AE223" i="2"/>
  <c r="AE272" i="2"/>
  <c r="AE14" i="2"/>
  <c r="AE89" i="2"/>
  <c r="AE166" i="2"/>
  <c r="AE359" i="2"/>
  <c r="AE439" i="2"/>
  <c r="AE50" i="2"/>
  <c r="AE591" i="2"/>
  <c r="AE224" i="2"/>
  <c r="AE470" i="2"/>
  <c r="AE706" i="2"/>
  <c r="AE506" i="2"/>
  <c r="AE671" i="2"/>
  <c r="AE404" i="2"/>
  <c r="AE568" i="2"/>
  <c r="AE509" i="2"/>
  <c r="AE369" i="2"/>
  <c r="AE267" i="2"/>
  <c r="AE377" i="2"/>
  <c r="AE366" i="2"/>
  <c r="AE82" i="2"/>
  <c r="AE75" i="2"/>
  <c r="AE46" i="2"/>
  <c r="AE406" i="2"/>
  <c r="AE382" i="2"/>
  <c r="AE9" i="2"/>
  <c r="AE78" i="2"/>
  <c r="AE353" i="2"/>
  <c r="AE709" i="2"/>
  <c r="AE391" i="2"/>
  <c r="AE64" i="2"/>
  <c r="AE417" i="2"/>
  <c r="AE701" i="2"/>
  <c r="AE331" i="2"/>
  <c r="AE554" i="2"/>
  <c r="AE350" i="2"/>
  <c r="AE351" i="2"/>
  <c r="AE613" i="2"/>
  <c r="AE278" i="2"/>
  <c r="AE596" i="2"/>
  <c r="AE189" i="2"/>
  <c r="AE19" i="2"/>
  <c r="AE349" i="2"/>
  <c r="AE221" i="2"/>
  <c r="AE435" i="2"/>
  <c r="AE514" i="2"/>
  <c r="AE311" i="2"/>
  <c r="AE686" i="2"/>
  <c r="AE597" i="2"/>
  <c r="AE401" i="2"/>
  <c r="AE501" i="2"/>
  <c r="AE363" i="2"/>
  <c r="AE425" i="2"/>
  <c r="AE204" i="2"/>
  <c r="AE298" i="2"/>
  <c r="AE449" i="2"/>
  <c r="AE394" i="2"/>
  <c r="AE69" i="2"/>
  <c r="AE3" i="2"/>
  <c r="AE187" i="2"/>
  <c r="AE95" i="2"/>
  <c r="AE631" i="2"/>
  <c r="AE459" i="2"/>
  <c r="AE292" i="2"/>
  <c r="AE338" i="2"/>
  <c r="AE138" i="2"/>
  <c r="AE70" i="2"/>
  <c r="AE125" i="2"/>
  <c r="AE79" i="2"/>
  <c r="AE543" i="2"/>
  <c r="AE593" i="2"/>
  <c r="AE536" i="2"/>
  <c r="AE672" i="2"/>
  <c r="AE515" i="2"/>
  <c r="AE516" i="2"/>
  <c r="AE324" i="2"/>
  <c r="AE446" i="2"/>
  <c r="AE48" i="2"/>
  <c r="AE254" i="2"/>
  <c r="AE388" i="2"/>
  <c r="AE253" i="2"/>
  <c r="AE569" i="2"/>
  <c r="AE176" i="2"/>
  <c r="AE548" i="2"/>
  <c r="AE206" i="2"/>
  <c r="AE155" i="2"/>
  <c r="AE163" i="2"/>
  <c r="AE227" i="2"/>
  <c r="AE87" i="2"/>
  <c r="AE306" i="2"/>
  <c r="AE339" i="2"/>
  <c r="AE120" i="2"/>
  <c r="AE437" i="2"/>
  <c r="AE297" i="2"/>
  <c r="AE293" i="2"/>
  <c r="AE390" i="2"/>
  <c r="AE103" i="2"/>
  <c r="AE576" i="2"/>
  <c r="AE517" i="2"/>
  <c r="AE674" i="2"/>
  <c r="AE215" i="2"/>
  <c r="AE343" i="2"/>
  <c r="AE7" i="2"/>
  <c r="AE154" i="2"/>
  <c r="AE332" i="2"/>
  <c r="AE146" i="2"/>
  <c r="AE28" i="2"/>
  <c r="AE256" i="2"/>
  <c r="AE261" i="2"/>
  <c r="AE268" i="2"/>
  <c r="AE553" i="2"/>
  <c r="AE340" i="2"/>
  <c r="AE205" i="2"/>
  <c r="AE32" i="2"/>
  <c r="AE520" i="2"/>
  <c r="AE121" i="2"/>
  <c r="AE244" i="2"/>
  <c r="AE290" i="2"/>
  <c r="AE556" i="2"/>
  <c r="AE279" i="2"/>
  <c r="AE719" i="2"/>
  <c r="AE178" i="2"/>
  <c r="AE148" i="2"/>
  <c r="AE74" i="2"/>
  <c r="AE76" i="2"/>
  <c r="AE225" i="2"/>
  <c r="AE30" i="2"/>
  <c r="AE123" i="2"/>
  <c r="AE510" i="2"/>
  <c r="AE150" i="2"/>
  <c r="AE434" i="2"/>
  <c r="AE344" i="2"/>
  <c r="AE389" i="2"/>
  <c r="AE599" i="2"/>
  <c r="AE708" i="2"/>
  <c r="AE642" i="2"/>
  <c r="AE171" i="2"/>
  <c r="AE689" i="2"/>
  <c r="AE21" i="2"/>
  <c r="AE304" i="2"/>
  <c r="AE113" i="2"/>
  <c r="AE15" i="2"/>
  <c r="AE211" i="2"/>
  <c r="AE141" i="2"/>
  <c r="AE72" i="2"/>
  <c r="AE63" i="2"/>
  <c r="AE663" i="2"/>
  <c r="AE6" i="2"/>
  <c r="AE194" i="2"/>
  <c r="AE586" i="2"/>
  <c r="AE594" i="2"/>
  <c r="AE550" i="2"/>
  <c r="AE621" i="2"/>
  <c r="AE2" i="2"/>
  <c r="AE67" i="2"/>
  <c r="AE249" i="2"/>
  <c r="AE16" i="2"/>
  <c r="AE478" i="2"/>
  <c r="AE589" i="2"/>
  <c r="AE464" i="2"/>
  <c r="AE605" i="2"/>
  <c r="AE294" i="2"/>
  <c r="AE288" i="2"/>
  <c r="AE611" i="2"/>
  <c r="AE466" i="2"/>
  <c r="AE56" i="2"/>
  <c r="AE313" i="2"/>
  <c r="AE645" i="2"/>
  <c r="AE91" i="2"/>
  <c r="AE274" i="2"/>
  <c r="AE448" i="2"/>
  <c r="AE307" i="2"/>
  <c r="AE18" i="2"/>
  <c r="AE441" i="2"/>
  <c r="AE226" i="2"/>
  <c r="AE250" i="2"/>
  <c r="AE680" i="2"/>
  <c r="AE174" i="2"/>
  <c r="AE315" i="2"/>
  <c r="AE201" i="2"/>
  <c r="AE65" i="2"/>
  <c r="AE149" i="2"/>
  <c r="AE273" i="2"/>
  <c r="AE259" i="2"/>
  <c r="AE207" i="2"/>
  <c r="AE127" i="2"/>
  <c r="AE618" i="2"/>
  <c r="AE335" i="2"/>
  <c r="AE66" i="2"/>
  <c r="AE214" i="2"/>
  <c r="AE518" i="2"/>
  <c r="AE468" i="2"/>
  <c r="AE45" i="2"/>
  <c r="AE160" i="2"/>
  <c r="AE23" i="2"/>
  <c r="AE173" i="2"/>
  <c r="AE405" i="2"/>
  <c r="AE161" i="2"/>
  <c r="AE505" i="2"/>
  <c r="AE90" i="2"/>
  <c r="AE638" i="2"/>
  <c r="AE36" i="2"/>
  <c r="AE538" i="2"/>
  <c r="AE100" i="2"/>
  <c r="AE231" i="2"/>
  <c r="AE362" i="2"/>
  <c r="AE179" i="2"/>
  <c r="AE243" i="2"/>
  <c r="AE29" i="2"/>
  <c r="AE212" i="2"/>
  <c r="AE190" i="2"/>
  <c r="AE571" i="2"/>
  <c r="AE624" i="2"/>
  <c r="AE55" i="2"/>
  <c r="AE373" i="2"/>
  <c r="AE105" i="2"/>
  <c r="AE24" i="2"/>
  <c r="AE498" i="2"/>
  <c r="AE730" i="2"/>
  <c r="AE572" i="2"/>
  <c r="AE129" i="2"/>
  <c r="AE564" i="2"/>
  <c r="AE681" i="2"/>
  <c r="AE608" i="2"/>
  <c r="AE700" i="2"/>
  <c r="AE319" i="2"/>
  <c r="AE654" i="2"/>
  <c r="AE182" i="2"/>
  <c r="AE164" i="2"/>
  <c r="AE691" i="2"/>
  <c r="AE403" i="2"/>
  <c r="AE365" i="2"/>
  <c r="AE504" i="2"/>
  <c r="AE379" i="2"/>
  <c r="AE296" i="2"/>
  <c r="AE415" i="2"/>
  <c r="AE537" i="2"/>
  <c r="AE635" i="2"/>
  <c r="AE560" i="2"/>
  <c r="AE652" i="2"/>
  <c r="AE414" i="2"/>
  <c r="AE180" i="2"/>
  <c r="AE372" i="2"/>
  <c r="AE702" i="2"/>
  <c r="AE245" i="2"/>
  <c r="AE156" i="2"/>
  <c r="AE590" i="2"/>
  <c r="AE60" i="2"/>
  <c r="AE383" i="2"/>
  <c r="AE85" i="2"/>
  <c r="AE54" i="2"/>
  <c r="AE385" i="2"/>
  <c r="AE37" i="2"/>
  <c r="AE217" i="2"/>
  <c r="AE606" i="2"/>
  <c r="AE118" i="2"/>
  <c r="AE715" i="2"/>
  <c r="AE552" i="2"/>
  <c r="AE475" i="2"/>
  <c r="AE531" i="2"/>
  <c r="AE551" i="2"/>
  <c r="AE381" i="2"/>
  <c r="AE17" i="2"/>
  <c r="AE145" i="2"/>
  <c r="AE460" i="2"/>
  <c r="AE257" i="2"/>
  <c r="AE711" i="2"/>
  <c r="AE521" i="2"/>
  <c r="AE678" i="2"/>
  <c r="AE136" i="2"/>
  <c r="AE169" i="2"/>
  <c r="AE159" i="2"/>
  <c r="AE107" i="2"/>
  <c r="AE696" i="2"/>
  <c r="AE12" i="2"/>
  <c r="AE330" i="2"/>
  <c r="AE496" i="2"/>
  <c r="AE197" i="2"/>
  <c r="AE522" i="2"/>
  <c r="AE598" i="2"/>
  <c r="AE607" i="2"/>
  <c r="AE710" i="2"/>
  <c r="AE25" i="2"/>
  <c r="AE508" i="2"/>
  <c r="AE130" i="2"/>
  <c r="AE71" i="2"/>
  <c r="AE333" i="2"/>
  <c r="AE92" i="2"/>
  <c r="AE58" i="2"/>
  <c r="AE423" i="2"/>
  <c r="AE490" i="2"/>
  <c r="AE463" i="2"/>
  <c r="AE502" i="2"/>
  <c r="AE289" i="2"/>
  <c r="AE431" i="2"/>
  <c r="AE31" i="2"/>
  <c r="AE354" i="2"/>
  <c r="AE620" i="2"/>
  <c r="AE407" i="2"/>
  <c r="AE49" i="2"/>
  <c r="AE438" i="2"/>
  <c r="AE184" i="2"/>
  <c r="AE485" i="2"/>
  <c r="AE345" i="2"/>
  <c r="AE186" i="2"/>
  <c r="AE133" i="2"/>
  <c r="AE535" i="2"/>
  <c r="AE450" i="2"/>
  <c r="AE585" i="2"/>
  <c r="AE718" i="2"/>
  <c r="AE270" i="2"/>
  <c r="AE122" i="2"/>
  <c r="AE555" i="2"/>
  <c r="AE471" i="2"/>
  <c r="AE619" i="2"/>
  <c r="AE592" i="2"/>
  <c r="AE427" i="2"/>
  <c r="AE453" i="2"/>
  <c r="AE727" i="2"/>
  <c r="AE96" i="2"/>
  <c r="AE722" i="2"/>
  <c r="AE632" i="2"/>
  <c r="AE177" i="2"/>
  <c r="AE656" i="2"/>
  <c r="AE649" i="2"/>
  <c r="AE588" i="2"/>
  <c r="AE563" i="2"/>
  <c r="AE712" i="2"/>
  <c r="AE428" i="2"/>
  <c r="AE408" i="2"/>
  <c r="AE282" i="2"/>
  <c r="AE626" i="2"/>
  <c r="AE101" i="2"/>
  <c r="AE639" i="2"/>
  <c r="AE583" i="2"/>
  <c r="AE614" i="2"/>
  <c r="AE271" i="2"/>
  <c r="AE27" i="2"/>
  <c r="AE35" i="2"/>
  <c r="AE384" i="2"/>
  <c r="AE112" i="2"/>
  <c r="AE318" i="2"/>
  <c r="AE447" i="2"/>
  <c r="AE248" i="2"/>
  <c r="AE291" i="2"/>
  <c r="AE168" i="2"/>
  <c r="AE237" i="2"/>
  <c r="AE669" i="2"/>
  <c r="AE682" i="2"/>
  <c r="AE579" i="2"/>
  <c r="AE312" i="2"/>
  <c r="AE411" i="2"/>
  <c r="AE474" i="2"/>
  <c r="AE157" i="2"/>
  <c r="AE684" i="2"/>
  <c r="AE238" i="2"/>
  <c r="AE473" i="2"/>
  <c r="AE601" i="2"/>
  <c r="AE115" i="2"/>
  <c r="AE137" i="2"/>
  <c r="AE476" i="2"/>
  <c r="AE646" i="2"/>
  <c r="AE131" i="2"/>
  <c r="AE327" i="2"/>
  <c r="AE418" i="2"/>
  <c r="AE144" i="2"/>
  <c r="AE566" i="2"/>
  <c r="AE135" i="2"/>
  <c r="AE196" i="2"/>
  <c r="AE629" i="2"/>
  <c r="AE216" i="2"/>
  <c r="AE98" i="2"/>
  <c r="AE402" i="2"/>
  <c r="AE724" i="2"/>
  <c r="AE321" i="2"/>
  <c r="AE316" i="2"/>
  <c r="AE559" i="2"/>
  <c r="AE705" i="2"/>
  <c r="AE539" i="2"/>
  <c r="AE651" i="2"/>
  <c r="AE368" i="2"/>
  <c r="AE153" i="2"/>
  <c r="AE68" i="2"/>
  <c r="AE341" i="2"/>
  <c r="AE699" i="2"/>
  <c r="AE527" i="2"/>
  <c r="AE386" i="2"/>
  <c r="AE573" i="2"/>
  <c r="AE419" i="2"/>
  <c r="AE570" i="2"/>
  <c r="AE637" i="2"/>
  <c r="AE124" i="2"/>
  <c r="AE698" i="2"/>
  <c r="AE396" i="2"/>
  <c r="AE725" i="2"/>
  <c r="AE236" i="2"/>
  <c r="AE480" i="2"/>
  <c r="AE202" i="2"/>
  <c r="AE83" i="2"/>
  <c r="AE666" i="2"/>
  <c r="AE303" i="2"/>
  <c r="AE662" i="2"/>
  <c r="AE139" i="2"/>
  <c r="AE451" i="2"/>
  <c r="AE51" i="2"/>
  <c r="AE729" i="2"/>
  <c r="AE242" i="2"/>
  <c r="AE162" i="2"/>
  <c r="AE33" i="2"/>
  <c r="AE191" i="2"/>
  <c r="AE612" i="2"/>
  <c r="AE673" i="2"/>
  <c r="AE301" i="2"/>
  <c r="AE328" i="2"/>
  <c r="AE308" i="2"/>
  <c r="AE325" i="2"/>
  <c r="AE670" i="2"/>
  <c r="AE488" i="2"/>
  <c r="AE720" i="2"/>
  <c r="AE659" i="2"/>
  <c r="AE246" i="2"/>
  <c r="AE604" i="2"/>
  <c r="AE387" i="2"/>
  <c r="AE455" i="2"/>
  <c r="AE410" i="2"/>
  <c r="AE731" i="2"/>
  <c r="AE262" i="2"/>
  <c r="AE630" i="2"/>
  <c r="AE692" i="2"/>
  <c r="AE465" i="2"/>
  <c r="AE472" i="2"/>
  <c r="AE549" i="2"/>
  <c r="AE229" i="2"/>
  <c r="AE602" i="2"/>
  <c r="AE158" i="2"/>
  <c r="AE547" i="2"/>
  <c r="AE247" i="2"/>
  <c r="AE109" i="2"/>
  <c r="AE660" i="2"/>
  <c r="AE228" i="2"/>
  <c r="AE119" i="2"/>
  <c r="AE367" i="2"/>
  <c r="AE511" i="2"/>
  <c r="AE679" i="2"/>
  <c r="AE546" i="2"/>
  <c r="AE232" i="2"/>
  <c r="AE513" i="2"/>
  <c r="AE484" i="2"/>
  <c r="AE430" i="2"/>
  <c r="AE690" i="2"/>
  <c r="AE334" i="2"/>
  <c r="AE210" i="2"/>
  <c r="AE421" i="2"/>
  <c r="AE584" i="2"/>
  <c r="AE114" i="2"/>
  <c r="AE529" i="2"/>
  <c r="AE322" i="2"/>
  <c r="AE575" i="2"/>
  <c r="AE565" i="2"/>
  <c r="AE218" i="2"/>
  <c r="AE233" i="2"/>
  <c r="AE494" i="2"/>
  <c r="AE542" i="2"/>
  <c r="AE392" i="2"/>
  <c r="AE717" i="2"/>
  <c r="AE721" i="2"/>
  <c r="AE208" i="2"/>
  <c r="AE477" i="2"/>
  <c r="AE263" i="2"/>
  <c r="AE677" i="2"/>
  <c r="AE277" i="2"/>
  <c r="AE302" i="2"/>
  <c r="AE397" i="2"/>
  <c r="AE622" i="2"/>
  <c r="AE532" i="2"/>
  <c r="AE533" i="2"/>
  <c r="AE578" i="2"/>
  <c r="AE393" i="2"/>
  <c r="AE557" i="2"/>
  <c r="AE695" i="2"/>
  <c r="AE664" i="2"/>
  <c r="AE486" i="2"/>
  <c r="AE634" i="2"/>
  <c r="AE707" i="2"/>
  <c r="AE371" i="2"/>
  <c r="AE456" i="2"/>
  <c r="AE647" i="2"/>
  <c r="AE687" i="2"/>
  <c r="AE432" i="2"/>
  <c r="AE648" i="2"/>
  <c r="AE667" i="2"/>
  <c r="AE561" i="2"/>
  <c r="AE685" i="2"/>
  <c r="AE697" i="2"/>
  <c r="AE675" i="2"/>
  <c r="AE723" i="2"/>
  <c r="AE703" i="2"/>
  <c r="AE641" i="2"/>
  <c r="AE694" i="2"/>
  <c r="AE726" i="2"/>
  <c r="AE713" i="2"/>
  <c r="AE716" i="2"/>
  <c r="AE728" i="2"/>
  <c r="AE668" i="2"/>
  <c r="AD633" i="2"/>
  <c r="AD582" i="2"/>
  <c r="AD623" i="2"/>
  <c r="AD81" i="2"/>
  <c r="AD358" i="2"/>
  <c r="AD445" i="2"/>
  <c r="AD433" i="2"/>
  <c r="AD545" i="2"/>
  <c r="AD398" i="2"/>
  <c r="AD524" i="2"/>
  <c r="AD378" i="2"/>
  <c r="AD469" i="2"/>
  <c r="AD181" i="2"/>
  <c r="AD676" i="2"/>
  <c r="AD140" i="2"/>
  <c r="AD457" i="2"/>
  <c r="AD41" i="2"/>
  <c r="AD650" i="2"/>
  <c r="AD483" i="2"/>
  <c r="AD348" i="2"/>
  <c r="AD458" i="2"/>
  <c r="AD416" i="2"/>
  <c r="AD53" i="2"/>
  <c r="AD364" i="2"/>
  <c r="AD222" i="2"/>
  <c r="AD336" i="2"/>
  <c r="AD609" i="2"/>
  <c r="AD266" i="2"/>
  <c r="AD627" i="2"/>
  <c r="AD57" i="2"/>
  <c r="AD587" i="2"/>
  <c r="AD653" i="2"/>
  <c r="AD4" i="2"/>
  <c r="AD380" i="2"/>
  <c r="AD580" i="2"/>
  <c r="AD52" i="2"/>
  <c r="AD203" i="2"/>
  <c r="AD420" i="2"/>
  <c r="AD610" i="2"/>
  <c r="AD99" i="2"/>
  <c r="AD342" i="2"/>
  <c r="AD495" i="2"/>
  <c r="AD285" i="2"/>
  <c r="AD374" i="2"/>
  <c r="AD80" i="2"/>
  <c r="AD577" i="2"/>
  <c r="AD193" i="2"/>
  <c r="AD165" i="2"/>
  <c r="AD234" i="2"/>
  <c r="AD461" i="2"/>
  <c r="AD347" i="2"/>
  <c r="AD77" i="2"/>
  <c r="AD152" i="2"/>
  <c r="AD400" i="2"/>
  <c r="AD329" i="2"/>
  <c r="AD525" i="2"/>
  <c r="AD424" i="2"/>
  <c r="AD286" i="2"/>
  <c r="AD134" i="2"/>
  <c r="AD540" i="2"/>
  <c r="AD252" i="2"/>
  <c r="AD240" i="2"/>
  <c r="AD110" i="2"/>
  <c r="AD305" i="2"/>
  <c r="AD356" i="2"/>
  <c r="AD499" i="2"/>
  <c r="AD106" i="2"/>
  <c r="AD467" i="2"/>
  <c r="AD62" i="2"/>
  <c r="AD360" i="2"/>
  <c r="AD399" i="2"/>
  <c r="AD34" i="2"/>
  <c r="AD275" i="2"/>
  <c r="AD444" i="2"/>
  <c r="AD255" i="2"/>
  <c r="AD126" i="2"/>
  <c r="AD361" i="2"/>
  <c r="AD175" i="2"/>
  <c r="AD440" i="2"/>
  <c r="AD616" i="2"/>
  <c r="AD413" i="2"/>
  <c r="AD116" i="2"/>
  <c r="AD108" i="2"/>
  <c r="AD143" i="2"/>
  <c r="AD528" i="2"/>
  <c r="AD287" i="2"/>
  <c r="AD503" i="2"/>
  <c r="AD209" i="2"/>
  <c r="AD443" i="2"/>
  <c r="AD422" i="2"/>
  <c r="AD235" i="2"/>
  <c r="AD295" i="2"/>
  <c r="AD683" i="2"/>
  <c r="AD61" i="2"/>
  <c r="AD507" i="2"/>
  <c r="AD11" i="2"/>
  <c r="AD326" i="2"/>
  <c r="AD73" i="2"/>
  <c r="AD615" i="2"/>
  <c r="AD151" i="2"/>
  <c r="AD323" i="2"/>
  <c r="AD10" i="2"/>
  <c r="AD426" i="2"/>
  <c r="AD299" i="2"/>
  <c r="AD84" i="2"/>
  <c r="AD104" i="2"/>
  <c r="AD111" i="2"/>
  <c r="AD198" i="2"/>
  <c r="AD412" i="2"/>
  <c r="AD310" i="2"/>
  <c r="AD320" i="2"/>
  <c r="AD59" i="2"/>
  <c r="AD239" i="2"/>
  <c r="AD280" i="2"/>
  <c r="AD94" i="2"/>
  <c r="AD544" i="2"/>
  <c r="AD40" i="2"/>
  <c r="AD22" i="2"/>
  <c r="AD693" i="2"/>
  <c r="AD429" i="2"/>
  <c r="AD526" i="2"/>
  <c r="AD192" i="2"/>
  <c r="AD355" i="2"/>
  <c r="AD188" i="2"/>
  <c r="AD643" i="2"/>
  <c r="AD42" i="2"/>
  <c r="AD117" i="2"/>
  <c r="AD264" i="2"/>
  <c r="AD370" i="2"/>
  <c r="AD13" i="2"/>
  <c r="AD251" i="2"/>
  <c r="AD258" i="2"/>
  <c r="AD241" i="2"/>
  <c r="AD661" i="2"/>
  <c r="AD376" i="2"/>
  <c r="AD704" i="2"/>
  <c r="AD281" i="2"/>
  <c r="AD688" i="2"/>
  <c r="AD409" i="2"/>
  <c r="AD230" i="2"/>
  <c r="AD185" i="2"/>
  <c r="AD8" i="2"/>
  <c r="AD283" i="2"/>
  <c r="AD530" i="2"/>
  <c r="AD665" i="2"/>
  <c r="AD395" i="2"/>
  <c r="AD352" i="2"/>
  <c r="AD276" i="2"/>
  <c r="AD714" i="2"/>
  <c r="AD309" i="2"/>
  <c r="AD170" i="2"/>
  <c r="AD219" i="2"/>
  <c r="AD314" i="2"/>
  <c r="AD500" i="2"/>
  <c r="AD97" i="2"/>
  <c r="AD183" i="2"/>
  <c r="AD452" i="2"/>
  <c r="AD213" i="2"/>
  <c r="AD375" i="2"/>
  <c r="AD132" i="2"/>
  <c r="AD26" i="2"/>
  <c r="AD260" i="2"/>
  <c r="AD199" i="2"/>
  <c r="AD497" i="2"/>
  <c r="AD574" i="2"/>
  <c r="AD567" i="2"/>
  <c r="AD487" i="2"/>
  <c r="AD644" i="2"/>
  <c r="AD640" i="2"/>
  <c r="AD519" i="2"/>
  <c r="AD628" i="2"/>
  <c r="AD562" i="2"/>
  <c r="AD558" i="2"/>
  <c r="AD581" i="2"/>
  <c r="AD317" i="2"/>
  <c r="AD595" i="2"/>
  <c r="AD172" i="2"/>
  <c r="AD655" i="2"/>
  <c r="AD39" i="2"/>
  <c r="AD493" i="2"/>
  <c r="AD523" i="2"/>
  <c r="AD357" i="2"/>
  <c r="AD600" i="2"/>
  <c r="AD617" i="2"/>
  <c r="AD220" i="2"/>
  <c r="AD195" i="2"/>
  <c r="AD300" i="2"/>
  <c r="AD142" i="2"/>
  <c r="AD491" i="2"/>
  <c r="AD102" i="2"/>
  <c r="AD43" i="2"/>
  <c r="AD346" i="2"/>
  <c r="AD5" i="2"/>
  <c r="AD147" i="2"/>
  <c r="AD47" i="2"/>
  <c r="AD20" i="2"/>
  <c r="AD492" i="2"/>
  <c r="AD625" i="2"/>
  <c r="AD658" i="2"/>
  <c r="AD534" i="2"/>
  <c r="AD88" i="2"/>
  <c r="AD636" i="2"/>
  <c r="AD657" i="2"/>
  <c r="AD269" i="2"/>
  <c r="AD265" i="2"/>
  <c r="AD38" i="2"/>
  <c r="AD93" i="2"/>
  <c r="AD454" i="2"/>
  <c r="AD603" i="2"/>
  <c r="AD489" i="2"/>
  <c r="AD512" i="2"/>
  <c r="AD44" i="2"/>
  <c r="AD442" i="2"/>
  <c r="AD482" i="2"/>
  <c r="AD128" i="2"/>
  <c r="AD481" i="2"/>
  <c r="AD284" i="2"/>
  <c r="AD337" i="2"/>
  <c r="AD200" i="2"/>
  <c r="AD479" i="2"/>
  <c r="AD436" i="2"/>
  <c r="AD541" i="2"/>
  <c r="AD462" i="2"/>
  <c r="AD167" i="2"/>
  <c r="AD86" i="2"/>
  <c r="AD223" i="2"/>
  <c r="AD272" i="2"/>
  <c r="AD14" i="2"/>
  <c r="AD89" i="2"/>
  <c r="AD166" i="2"/>
  <c r="AD359" i="2"/>
  <c r="AD439" i="2"/>
  <c r="AD50" i="2"/>
  <c r="AD591" i="2"/>
  <c r="AD224" i="2"/>
  <c r="AD470" i="2"/>
  <c r="AD706" i="2"/>
  <c r="AD506" i="2"/>
  <c r="AD671" i="2"/>
  <c r="AD404" i="2"/>
  <c r="AD568" i="2"/>
  <c r="AD509" i="2"/>
  <c r="AD369" i="2"/>
  <c r="AD267" i="2"/>
  <c r="AD377" i="2"/>
  <c r="AD366" i="2"/>
  <c r="AD82" i="2"/>
  <c r="AD75" i="2"/>
  <c r="AD46" i="2"/>
  <c r="AD406" i="2"/>
  <c r="AD382" i="2"/>
  <c r="AD9" i="2"/>
  <c r="AD78" i="2"/>
  <c r="AD353" i="2"/>
  <c r="AD709" i="2"/>
  <c r="AD391" i="2"/>
  <c r="AD64" i="2"/>
  <c r="AD417" i="2"/>
  <c r="AD701" i="2"/>
  <c r="AD331" i="2"/>
  <c r="AD554" i="2"/>
  <c r="AD350" i="2"/>
  <c r="AD351" i="2"/>
  <c r="AD613" i="2"/>
  <c r="AD278" i="2"/>
  <c r="AD596" i="2"/>
  <c r="AD189" i="2"/>
  <c r="AD19" i="2"/>
  <c r="AD349" i="2"/>
  <c r="AD221" i="2"/>
  <c r="AD435" i="2"/>
  <c r="AD514" i="2"/>
  <c r="AD311" i="2"/>
  <c r="AD686" i="2"/>
  <c r="AD597" i="2"/>
  <c r="AD401" i="2"/>
  <c r="AD501" i="2"/>
  <c r="AD363" i="2"/>
  <c r="AD425" i="2"/>
  <c r="AD204" i="2"/>
  <c r="AD298" i="2"/>
  <c r="AD449" i="2"/>
  <c r="AD394" i="2"/>
  <c r="AD69" i="2"/>
  <c r="AD3" i="2"/>
  <c r="AD187" i="2"/>
  <c r="AD95" i="2"/>
  <c r="AD631" i="2"/>
  <c r="AD459" i="2"/>
  <c r="AD292" i="2"/>
  <c r="AD338" i="2"/>
  <c r="AD138" i="2"/>
  <c r="AD70" i="2"/>
  <c r="AD125" i="2"/>
  <c r="AD79" i="2"/>
  <c r="AD543" i="2"/>
  <c r="AD593" i="2"/>
  <c r="AD536" i="2"/>
  <c r="AD672" i="2"/>
  <c r="AD515" i="2"/>
  <c r="AD516" i="2"/>
  <c r="AD324" i="2"/>
  <c r="AD446" i="2"/>
  <c r="AD48" i="2"/>
  <c r="AD254" i="2"/>
  <c r="AD388" i="2"/>
  <c r="AD253" i="2"/>
  <c r="AD569" i="2"/>
  <c r="AD176" i="2"/>
  <c r="AD548" i="2"/>
  <c r="AD206" i="2"/>
  <c r="AD155" i="2"/>
  <c r="AD163" i="2"/>
  <c r="AD227" i="2"/>
  <c r="AD87" i="2"/>
  <c r="AD306" i="2"/>
  <c r="AD339" i="2"/>
  <c r="AD120" i="2"/>
  <c r="AD437" i="2"/>
  <c r="AD297" i="2"/>
  <c r="AD293" i="2"/>
  <c r="AD390" i="2"/>
  <c r="AD103" i="2"/>
  <c r="AD576" i="2"/>
  <c r="AD517" i="2"/>
  <c r="AD674" i="2"/>
  <c r="AD215" i="2"/>
  <c r="AD343" i="2"/>
  <c r="AD7" i="2"/>
  <c r="AD154" i="2"/>
  <c r="AD332" i="2"/>
  <c r="AD146" i="2"/>
  <c r="AD28" i="2"/>
  <c r="AD256" i="2"/>
  <c r="AD261" i="2"/>
  <c r="AD268" i="2"/>
  <c r="AD553" i="2"/>
  <c r="AD340" i="2"/>
  <c r="AD205" i="2"/>
  <c r="AD32" i="2"/>
  <c r="AD520" i="2"/>
  <c r="AD121" i="2"/>
  <c r="AD244" i="2"/>
  <c r="AD290" i="2"/>
  <c r="AD556" i="2"/>
  <c r="AD279" i="2"/>
  <c r="AD719" i="2"/>
  <c r="AD178" i="2"/>
  <c r="AD148" i="2"/>
  <c r="AD74" i="2"/>
  <c r="AD76" i="2"/>
  <c r="AD225" i="2"/>
  <c r="AD30" i="2"/>
  <c r="AD123" i="2"/>
  <c r="AD510" i="2"/>
  <c r="AD150" i="2"/>
  <c r="AD434" i="2"/>
  <c r="AD344" i="2"/>
  <c r="AD389" i="2"/>
  <c r="AD599" i="2"/>
  <c r="AD708" i="2"/>
  <c r="AD642" i="2"/>
  <c r="AD171" i="2"/>
  <c r="AD689" i="2"/>
  <c r="AD21" i="2"/>
  <c r="AD304" i="2"/>
  <c r="AD113" i="2"/>
  <c r="AD15" i="2"/>
  <c r="AD211" i="2"/>
  <c r="AD141" i="2"/>
  <c r="AD72" i="2"/>
  <c r="AD63" i="2"/>
  <c r="AD663" i="2"/>
  <c r="AD6" i="2"/>
  <c r="AD194" i="2"/>
  <c r="AD586" i="2"/>
  <c r="AD594" i="2"/>
  <c r="AD550" i="2"/>
  <c r="AD621" i="2"/>
  <c r="AD2" i="2"/>
  <c r="AD67" i="2"/>
  <c r="AD249" i="2"/>
  <c r="AD16" i="2"/>
  <c r="AD478" i="2"/>
  <c r="AD589" i="2"/>
  <c r="AD464" i="2"/>
  <c r="AD605" i="2"/>
  <c r="AD294" i="2"/>
  <c r="AD288" i="2"/>
  <c r="AD611" i="2"/>
  <c r="AD466" i="2"/>
  <c r="AD56" i="2"/>
  <c r="AD313" i="2"/>
  <c r="AD645" i="2"/>
  <c r="AD91" i="2"/>
  <c r="AD274" i="2"/>
  <c r="AD448" i="2"/>
  <c r="AD307" i="2"/>
  <c r="AD18" i="2"/>
  <c r="AD441" i="2"/>
  <c r="AD226" i="2"/>
  <c r="AD250" i="2"/>
  <c r="AD680" i="2"/>
  <c r="AD174" i="2"/>
  <c r="AD315" i="2"/>
  <c r="AD201" i="2"/>
  <c r="AD65" i="2"/>
  <c r="AD149" i="2"/>
  <c r="AD273" i="2"/>
  <c r="AD259" i="2"/>
  <c r="AD207" i="2"/>
  <c r="AD127" i="2"/>
  <c r="AD618" i="2"/>
  <c r="AD335" i="2"/>
  <c r="AD66" i="2"/>
  <c r="AD214" i="2"/>
  <c r="AD518" i="2"/>
  <c r="AD468" i="2"/>
  <c r="AD45" i="2"/>
  <c r="AD160" i="2"/>
  <c r="AD23" i="2"/>
  <c r="AD173" i="2"/>
  <c r="AD405" i="2"/>
  <c r="AD161" i="2"/>
  <c r="AD505" i="2"/>
  <c r="AD90" i="2"/>
  <c r="AD638" i="2"/>
  <c r="AD36" i="2"/>
  <c r="AD538" i="2"/>
  <c r="AD100" i="2"/>
  <c r="AD231" i="2"/>
  <c r="AD362" i="2"/>
  <c r="AD179" i="2"/>
  <c r="AD243" i="2"/>
  <c r="AD29" i="2"/>
  <c r="AD212" i="2"/>
  <c r="AD190" i="2"/>
  <c r="AD571" i="2"/>
  <c r="AD624" i="2"/>
  <c r="AD55" i="2"/>
  <c r="AD373" i="2"/>
  <c r="AD105" i="2"/>
  <c r="AD24" i="2"/>
  <c r="AD498" i="2"/>
  <c r="AD730" i="2"/>
  <c r="AD572" i="2"/>
  <c r="AD129" i="2"/>
  <c r="AD564" i="2"/>
  <c r="AD681" i="2"/>
  <c r="AD608" i="2"/>
  <c r="AD700" i="2"/>
  <c r="AD319" i="2"/>
  <c r="AD654" i="2"/>
  <c r="AD182" i="2"/>
  <c r="AD164" i="2"/>
  <c r="AD691" i="2"/>
  <c r="AD403" i="2"/>
  <c r="AD365" i="2"/>
  <c r="AD504" i="2"/>
  <c r="AD379" i="2"/>
  <c r="AD296" i="2"/>
  <c r="AD415" i="2"/>
  <c r="AD537" i="2"/>
  <c r="AD635" i="2"/>
  <c r="AD560" i="2"/>
  <c r="AD652" i="2"/>
  <c r="AD414" i="2"/>
  <c r="AD180" i="2"/>
  <c r="AD372" i="2"/>
  <c r="AD702" i="2"/>
  <c r="AD245" i="2"/>
  <c r="AD156" i="2"/>
  <c r="AD590" i="2"/>
  <c r="AD60" i="2"/>
  <c r="AD383" i="2"/>
  <c r="AD85" i="2"/>
  <c r="AD54" i="2"/>
  <c r="AD385" i="2"/>
  <c r="AD37" i="2"/>
  <c r="AD217" i="2"/>
  <c r="AD606" i="2"/>
  <c r="AD118" i="2"/>
  <c r="AD715" i="2"/>
  <c r="AD552" i="2"/>
  <c r="AD475" i="2"/>
  <c r="AD531" i="2"/>
  <c r="AD551" i="2"/>
  <c r="AD381" i="2"/>
  <c r="AD17" i="2"/>
  <c r="AD145" i="2"/>
  <c r="AD460" i="2"/>
  <c r="AD257" i="2"/>
  <c r="AD711" i="2"/>
  <c r="AD521" i="2"/>
  <c r="AD678" i="2"/>
  <c r="AD136" i="2"/>
  <c r="AD169" i="2"/>
  <c r="AD159" i="2"/>
  <c r="AD107" i="2"/>
  <c r="AD696" i="2"/>
  <c r="AD12" i="2"/>
  <c r="AD330" i="2"/>
  <c r="AD496" i="2"/>
  <c r="AD197" i="2"/>
  <c r="AD522" i="2"/>
  <c r="AD598" i="2"/>
  <c r="AD607" i="2"/>
  <c r="AD710" i="2"/>
  <c r="AD25" i="2"/>
  <c r="AD508" i="2"/>
  <c r="AD130" i="2"/>
  <c r="AD71" i="2"/>
  <c r="AD333" i="2"/>
  <c r="AD92" i="2"/>
  <c r="AD58" i="2"/>
  <c r="AD423" i="2"/>
  <c r="AD490" i="2"/>
  <c r="AD463" i="2"/>
  <c r="AD502" i="2"/>
  <c r="AD289" i="2"/>
  <c r="AD431" i="2"/>
  <c r="AD31" i="2"/>
  <c r="AD354" i="2"/>
  <c r="AD620" i="2"/>
  <c r="AD407" i="2"/>
  <c r="AD49" i="2"/>
  <c r="AD438" i="2"/>
  <c r="AD184" i="2"/>
  <c r="AD485" i="2"/>
  <c r="AD345" i="2"/>
  <c r="AD186" i="2"/>
  <c r="AD133" i="2"/>
  <c r="AD535" i="2"/>
  <c r="AD450" i="2"/>
  <c r="AD585" i="2"/>
  <c r="AD718" i="2"/>
  <c r="AD270" i="2"/>
  <c r="AD122" i="2"/>
  <c r="AD555" i="2"/>
  <c r="AD471" i="2"/>
  <c r="AD619" i="2"/>
  <c r="AD592" i="2"/>
  <c r="AD427" i="2"/>
  <c r="AD453" i="2"/>
  <c r="AD727" i="2"/>
  <c r="AD96" i="2"/>
  <c r="AD722" i="2"/>
  <c r="AD632" i="2"/>
  <c r="AD177" i="2"/>
  <c r="AD656" i="2"/>
  <c r="AD649" i="2"/>
  <c r="AD588" i="2"/>
  <c r="AD563" i="2"/>
  <c r="AD712" i="2"/>
  <c r="AD428" i="2"/>
  <c r="AD408" i="2"/>
  <c r="AD282" i="2"/>
  <c r="AD626" i="2"/>
  <c r="AD101" i="2"/>
  <c r="AD639" i="2"/>
  <c r="AD583" i="2"/>
  <c r="AD614" i="2"/>
  <c r="AD271" i="2"/>
  <c r="AD27" i="2"/>
  <c r="AD35" i="2"/>
  <c r="AD384" i="2"/>
  <c r="AD112" i="2"/>
  <c r="AD318" i="2"/>
  <c r="AD447" i="2"/>
  <c r="AD248" i="2"/>
  <c r="AD291" i="2"/>
  <c r="AD168" i="2"/>
  <c r="AD237" i="2"/>
  <c r="AD669" i="2"/>
  <c r="AD682" i="2"/>
  <c r="AD579" i="2"/>
  <c r="AD312" i="2"/>
  <c r="AD411" i="2"/>
  <c r="AD474" i="2"/>
  <c r="AD157" i="2"/>
  <c r="AD684" i="2"/>
  <c r="AD238" i="2"/>
  <c r="AD473" i="2"/>
  <c r="AD601" i="2"/>
  <c r="AD115" i="2"/>
  <c r="AD137" i="2"/>
  <c r="AD476" i="2"/>
  <c r="AD646" i="2"/>
  <c r="AD131" i="2"/>
  <c r="AD327" i="2"/>
  <c r="AD418" i="2"/>
  <c r="AD144" i="2"/>
  <c r="AD566" i="2"/>
  <c r="AD135" i="2"/>
  <c r="AD196" i="2"/>
  <c r="AD629" i="2"/>
  <c r="AD216" i="2"/>
  <c r="AD98" i="2"/>
  <c r="AD402" i="2"/>
  <c r="AD724" i="2"/>
  <c r="AD321" i="2"/>
  <c r="AD316" i="2"/>
  <c r="AD559" i="2"/>
  <c r="AD705" i="2"/>
  <c r="AD539" i="2"/>
  <c r="AD651" i="2"/>
  <c r="AD368" i="2"/>
  <c r="AD153" i="2"/>
  <c r="AD68" i="2"/>
  <c r="AD341" i="2"/>
  <c r="AD699" i="2"/>
  <c r="AD527" i="2"/>
  <c r="AD386" i="2"/>
  <c r="AD573" i="2"/>
  <c r="AD419" i="2"/>
  <c r="AD570" i="2"/>
  <c r="AD637" i="2"/>
  <c r="AD124" i="2"/>
  <c r="AD698" i="2"/>
  <c r="AD396" i="2"/>
  <c r="AD725" i="2"/>
  <c r="AD236" i="2"/>
  <c r="AD480" i="2"/>
  <c r="AD202" i="2"/>
  <c r="AD83" i="2"/>
  <c r="AD666" i="2"/>
  <c r="AD303" i="2"/>
  <c r="AD662" i="2"/>
  <c r="AD139" i="2"/>
  <c r="AD451" i="2"/>
  <c r="AD51" i="2"/>
  <c r="AD729" i="2"/>
  <c r="AD242" i="2"/>
  <c r="AD162" i="2"/>
  <c r="AD33" i="2"/>
  <c r="AD191" i="2"/>
  <c r="AD612" i="2"/>
  <c r="AD673" i="2"/>
  <c r="AD301" i="2"/>
  <c r="AD328" i="2"/>
  <c r="AD308" i="2"/>
  <c r="AD325" i="2"/>
  <c r="AD670" i="2"/>
  <c r="AD488" i="2"/>
  <c r="AD720" i="2"/>
  <c r="AD659" i="2"/>
  <c r="AD246" i="2"/>
  <c r="AD604" i="2"/>
  <c r="AD387" i="2"/>
  <c r="AD455" i="2"/>
  <c r="AD410" i="2"/>
  <c r="AD731" i="2"/>
  <c r="AD262" i="2"/>
  <c r="AD630" i="2"/>
  <c r="AD692" i="2"/>
  <c r="AD465" i="2"/>
  <c r="AD472" i="2"/>
  <c r="AD549" i="2"/>
  <c r="AD229" i="2"/>
  <c r="AD602" i="2"/>
  <c r="AD158" i="2"/>
  <c r="AD547" i="2"/>
  <c r="AD247" i="2"/>
  <c r="AD109" i="2"/>
  <c r="AD660" i="2"/>
  <c r="AD228" i="2"/>
  <c r="AD119" i="2"/>
  <c r="AD367" i="2"/>
  <c r="AD511" i="2"/>
  <c r="AD679" i="2"/>
  <c r="AD546" i="2"/>
  <c r="AD232" i="2"/>
  <c r="AD513" i="2"/>
  <c r="AD484" i="2"/>
  <c r="AD430" i="2"/>
  <c r="AD690" i="2"/>
  <c r="AD334" i="2"/>
  <c r="AD210" i="2"/>
  <c r="AD421" i="2"/>
  <c r="AD584" i="2"/>
  <c r="AD114" i="2"/>
  <c r="AD529" i="2"/>
  <c r="AD322" i="2"/>
  <c r="AD575" i="2"/>
  <c r="AD565" i="2"/>
  <c r="AD218" i="2"/>
  <c r="AD233" i="2"/>
  <c r="AD494" i="2"/>
  <c r="AD542" i="2"/>
  <c r="AD392" i="2"/>
  <c r="AD717" i="2"/>
  <c r="AD721" i="2"/>
  <c r="AD208" i="2"/>
  <c r="AD477" i="2"/>
  <c r="AD263" i="2"/>
  <c r="AD677" i="2"/>
  <c r="AD277" i="2"/>
  <c r="AD302" i="2"/>
  <c r="AD397" i="2"/>
  <c r="AD622" i="2"/>
  <c r="AD532" i="2"/>
  <c r="AD533" i="2"/>
  <c r="AD578" i="2"/>
  <c r="AD393" i="2"/>
  <c r="AD557" i="2"/>
  <c r="AD695" i="2"/>
  <c r="AD664" i="2"/>
  <c r="AD486" i="2"/>
  <c r="AD634" i="2"/>
  <c r="AD707" i="2"/>
  <c r="AD371" i="2"/>
  <c r="AD456" i="2"/>
  <c r="AD647" i="2"/>
  <c r="AD687" i="2"/>
  <c r="AD432" i="2"/>
  <c r="AD648" i="2"/>
  <c r="AD667" i="2"/>
  <c r="AD561" i="2"/>
  <c r="AD685" i="2"/>
  <c r="AD697" i="2"/>
  <c r="AD675" i="2"/>
  <c r="AD723" i="2"/>
  <c r="AD703" i="2"/>
  <c r="AD641" i="2"/>
  <c r="AD694" i="2"/>
  <c r="AD726" i="2"/>
  <c r="AD713" i="2"/>
  <c r="AD716" i="2"/>
  <c r="AD728" i="2"/>
  <c r="AD668" i="2"/>
  <c r="AC633" i="2"/>
  <c r="AC582" i="2"/>
  <c r="AC623" i="2"/>
  <c r="AC81" i="2"/>
  <c r="AC358" i="2"/>
  <c r="AC445" i="2"/>
  <c r="AC433" i="2"/>
  <c r="AC545" i="2"/>
  <c r="AC398" i="2"/>
  <c r="AC524" i="2"/>
  <c r="AC378" i="2"/>
  <c r="AC469" i="2"/>
  <c r="AC181" i="2"/>
  <c r="AC676" i="2"/>
  <c r="AC140" i="2"/>
  <c r="AC457" i="2"/>
  <c r="AC41" i="2"/>
  <c r="AC650" i="2"/>
  <c r="AC483" i="2"/>
  <c r="AC348" i="2"/>
  <c r="AC458" i="2"/>
  <c r="AC416" i="2"/>
  <c r="AC53" i="2"/>
  <c r="AC364" i="2"/>
  <c r="AC222" i="2"/>
  <c r="AC336" i="2"/>
  <c r="AC609" i="2"/>
  <c r="AC266" i="2"/>
  <c r="AC627" i="2"/>
  <c r="AC57" i="2"/>
  <c r="AC587" i="2"/>
  <c r="AC653" i="2"/>
  <c r="AC4" i="2"/>
  <c r="AC380" i="2"/>
  <c r="AC580" i="2"/>
  <c r="AC52" i="2"/>
  <c r="AC203" i="2"/>
  <c r="AC420" i="2"/>
  <c r="AC610" i="2"/>
  <c r="AC99" i="2"/>
  <c r="AC342" i="2"/>
  <c r="AC495" i="2"/>
  <c r="AC285" i="2"/>
  <c r="AC374" i="2"/>
  <c r="AC80" i="2"/>
  <c r="AC577" i="2"/>
  <c r="AC193" i="2"/>
  <c r="AC165" i="2"/>
  <c r="AC234" i="2"/>
  <c r="AC461" i="2"/>
  <c r="AC347" i="2"/>
  <c r="AC77" i="2"/>
  <c r="AC152" i="2"/>
  <c r="AC400" i="2"/>
  <c r="AC329" i="2"/>
  <c r="AC525" i="2"/>
  <c r="AC424" i="2"/>
  <c r="AC286" i="2"/>
  <c r="AC134" i="2"/>
  <c r="AC540" i="2"/>
  <c r="AC252" i="2"/>
  <c r="AC240" i="2"/>
  <c r="AC110" i="2"/>
  <c r="AC305" i="2"/>
  <c r="AC356" i="2"/>
  <c r="AC499" i="2"/>
  <c r="AC106" i="2"/>
  <c r="AC467" i="2"/>
  <c r="AC62" i="2"/>
  <c r="AC360" i="2"/>
  <c r="AC399" i="2"/>
  <c r="AC34" i="2"/>
  <c r="AC275" i="2"/>
  <c r="AC444" i="2"/>
  <c r="AC255" i="2"/>
  <c r="AC126" i="2"/>
  <c r="AC361" i="2"/>
  <c r="AC175" i="2"/>
  <c r="AC440" i="2"/>
  <c r="AC616" i="2"/>
  <c r="AC413" i="2"/>
  <c r="AC116" i="2"/>
  <c r="AC108" i="2"/>
  <c r="AC143" i="2"/>
  <c r="AC528" i="2"/>
  <c r="AC287" i="2"/>
  <c r="AC503" i="2"/>
  <c r="AC209" i="2"/>
  <c r="AC443" i="2"/>
  <c r="AC422" i="2"/>
  <c r="AC235" i="2"/>
  <c r="AC295" i="2"/>
  <c r="AC683" i="2"/>
  <c r="AC61" i="2"/>
  <c r="AC507" i="2"/>
  <c r="AC11" i="2"/>
  <c r="AC326" i="2"/>
  <c r="AC73" i="2"/>
  <c r="AC615" i="2"/>
  <c r="AC151" i="2"/>
  <c r="AC323" i="2"/>
  <c r="AC10" i="2"/>
  <c r="AC426" i="2"/>
  <c r="AC299" i="2"/>
  <c r="AC84" i="2"/>
  <c r="AC104" i="2"/>
  <c r="AC111" i="2"/>
  <c r="AC198" i="2"/>
  <c r="AC412" i="2"/>
  <c r="AC310" i="2"/>
  <c r="AC320" i="2"/>
  <c r="AC59" i="2"/>
  <c r="AC239" i="2"/>
  <c r="AC280" i="2"/>
  <c r="AC94" i="2"/>
  <c r="AC544" i="2"/>
  <c r="AC40" i="2"/>
  <c r="AC22" i="2"/>
  <c r="AC693" i="2"/>
  <c r="AC429" i="2"/>
  <c r="AC526" i="2"/>
  <c r="AC192" i="2"/>
  <c r="AC355" i="2"/>
  <c r="AC188" i="2"/>
  <c r="AC643" i="2"/>
  <c r="AC42" i="2"/>
  <c r="AC117" i="2"/>
  <c r="AC264" i="2"/>
  <c r="AC370" i="2"/>
  <c r="AC13" i="2"/>
  <c r="AC251" i="2"/>
  <c r="AC258" i="2"/>
  <c r="AC241" i="2"/>
  <c r="AC661" i="2"/>
  <c r="AC376" i="2"/>
  <c r="AC704" i="2"/>
  <c r="AC281" i="2"/>
  <c r="AC688" i="2"/>
  <c r="AC409" i="2"/>
  <c r="AC230" i="2"/>
  <c r="AC185" i="2"/>
  <c r="AC8" i="2"/>
  <c r="AC283" i="2"/>
  <c r="AC530" i="2"/>
  <c r="AC665" i="2"/>
  <c r="AC395" i="2"/>
  <c r="AC352" i="2"/>
  <c r="AC276" i="2"/>
  <c r="AC714" i="2"/>
  <c r="AC309" i="2"/>
  <c r="AC170" i="2"/>
  <c r="AC219" i="2"/>
  <c r="AC314" i="2"/>
  <c r="AC500" i="2"/>
  <c r="AC97" i="2"/>
  <c r="AC183" i="2"/>
  <c r="AC452" i="2"/>
  <c r="AC213" i="2"/>
  <c r="AC375" i="2"/>
  <c r="AC132" i="2"/>
  <c r="AC26" i="2"/>
  <c r="AC260" i="2"/>
  <c r="AC199" i="2"/>
  <c r="AC497" i="2"/>
  <c r="AC574" i="2"/>
  <c r="AC567" i="2"/>
  <c r="AC487" i="2"/>
  <c r="AC644" i="2"/>
  <c r="AC640" i="2"/>
  <c r="AC519" i="2"/>
  <c r="AC628" i="2"/>
  <c r="AC562" i="2"/>
  <c r="AC558" i="2"/>
  <c r="AC581" i="2"/>
  <c r="AC317" i="2"/>
  <c r="AC595" i="2"/>
  <c r="AC172" i="2"/>
  <c r="AC655" i="2"/>
  <c r="AC39" i="2"/>
  <c r="AC493" i="2"/>
  <c r="AC523" i="2"/>
  <c r="AC357" i="2"/>
  <c r="AC600" i="2"/>
  <c r="AC617" i="2"/>
  <c r="AC220" i="2"/>
  <c r="AC195" i="2"/>
  <c r="AC300" i="2"/>
  <c r="AC142" i="2"/>
  <c r="AC491" i="2"/>
  <c r="AC102" i="2"/>
  <c r="AC43" i="2"/>
  <c r="AC346" i="2"/>
  <c r="AC5" i="2"/>
  <c r="AC147" i="2"/>
  <c r="AC47" i="2"/>
  <c r="AC20" i="2"/>
  <c r="AC492" i="2"/>
  <c r="AC625" i="2"/>
  <c r="AC658" i="2"/>
  <c r="AC534" i="2"/>
  <c r="AC88" i="2"/>
  <c r="AC636" i="2"/>
  <c r="AC657" i="2"/>
  <c r="AC269" i="2"/>
  <c r="AC265" i="2"/>
  <c r="AC38" i="2"/>
  <c r="AC93" i="2"/>
  <c r="AC454" i="2"/>
  <c r="AC603" i="2"/>
  <c r="AC489" i="2"/>
  <c r="AC512" i="2"/>
  <c r="AC44" i="2"/>
  <c r="AC442" i="2"/>
  <c r="AC482" i="2"/>
  <c r="AC128" i="2"/>
  <c r="AC481" i="2"/>
  <c r="AC284" i="2"/>
  <c r="AC337" i="2"/>
  <c r="AC200" i="2"/>
  <c r="AC479" i="2"/>
  <c r="AC436" i="2"/>
  <c r="AC541" i="2"/>
  <c r="AC462" i="2"/>
  <c r="AC167" i="2"/>
  <c r="AC86" i="2"/>
  <c r="AC223" i="2"/>
  <c r="AC272" i="2"/>
  <c r="AC14" i="2"/>
  <c r="AC89" i="2"/>
  <c r="AC166" i="2"/>
  <c r="AC359" i="2"/>
  <c r="AC439" i="2"/>
  <c r="AC50" i="2"/>
  <c r="AC591" i="2"/>
  <c r="AC224" i="2"/>
  <c r="AC470" i="2"/>
  <c r="AC706" i="2"/>
  <c r="AC506" i="2"/>
  <c r="AC671" i="2"/>
  <c r="AC404" i="2"/>
  <c r="AC568" i="2"/>
  <c r="AC509" i="2"/>
  <c r="AC369" i="2"/>
  <c r="AC267" i="2"/>
  <c r="AC377" i="2"/>
  <c r="AC366" i="2"/>
  <c r="AC82" i="2"/>
  <c r="AC75" i="2"/>
  <c r="AC46" i="2"/>
  <c r="AC406" i="2"/>
  <c r="AC382" i="2"/>
  <c r="AC9" i="2"/>
  <c r="AC78" i="2"/>
  <c r="AC353" i="2"/>
  <c r="AC709" i="2"/>
  <c r="AC391" i="2"/>
  <c r="AC64" i="2"/>
  <c r="AC417" i="2"/>
  <c r="AC701" i="2"/>
  <c r="AC331" i="2"/>
  <c r="AC554" i="2"/>
  <c r="AC350" i="2"/>
  <c r="AC351" i="2"/>
  <c r="AC613" i="2"/>
  <c r="AC278" i="2"/>
  <c r="AC596" i="2"/>
  <c r="AC189" i="2"/>
  <c r="AC19" i="2"/>
  <c r="AC349" i="2"/>
  <c r="AC221" i="2"/>
  <c r="AC435" i="2"/>
  <c r="AC514" i="2"/>
  <c r="AC311" i="2"/>
  <c r="AC686" i="2"/>
  <c r="AC597" i="2"/>
  <c r="AC401" i="2"/>
  <c r="AC501" i="2"/>
  <c r="AC363" i="2"/>
  <c r="AC425" i="2"/>
  <c r="AC204" i="2"/>
  <c r="AC298" i="2"/>
  <c r="AC449" i="2"/>
  <c r="AC394" i="2"/>
  <c r="AC69" i="2"/>
  <c r="AC3" i="2"/>
  <c r="AC187" i="2"/>
  <c r="AC95" i="2"/>
  <c r="AC631" i="2"/>
  <c r="AC459" i="2"/>
  <c r="AC292" i="2"/>
  <c r="AC338" i="2"/>
  <c r="AC138" i="2"/>
  <c r="AC70" i="2"/>
  <c r="AC125" i="2"/>
  <c r="AC79" i="2"/>
  <c r="AC543" i="2"/>
  <c r="AC593" i="2"/>
  <c r="AC536" i="2"/>
  <c r="AC672" i="2"/>
  <c r="AC515" i="2"/>
  <c r="AC516" i="2"/>
  <c r="AC324" i="2"/>
  <c r="AC446" i="2"/>
  <c r="AC48" i="2"/>
  <c r="AC254" i="2"/>
  <c r="AC388" i="2"/>
  <c r="AC253" i="2"/>
  <c r="AC569" i="2"/>
  <c r="AC176" i="2"/>
  <c r="AC548" i="2"/>
  <c r="AC206" i="2"/>
  <c r="AC155" i="2"/>
  <c r="AC163" i="2"/>
  <c r="AC227" i="2"/>
  <c r="AC87" i="2"/>
  <c r="AC306" i="2"/>
  <c r="AC339" i="2"/>
  <c r="AC120" i="2"/>
  <c r="AC437" i="2"/>
  <c r="AC297" i="2"/>
  <c r="AC293" i="2"/>
  <c r="AC390" i="2"/>
  <c r="AC103" i="2"/>
  <c r="AC576" i="2"/>
  <c r="AC517" i="2"/>
  <c r="AC674" i="2"/>
  <c r="AC215" i="2"/>
  <c r="AC343" i="2"/>
  <c r="AC7" i="2"/>
  <c r="AC154" i="2"/>
  <c r="AC332" i="2"/>
  <c r="AC146" i="2"/>
  <c r="AC28" i="2"/>
  <c r="AC256" i="2"/>
  <c r="AC261" i="2"/>
  <c r="AC268" i="2"/>
  <c r="AC553" i="2"/>
  <c r="AC340" i="2"/>
  <c r="AC205" i="2"/>
  <c r="AC32" i="2"/>
  <c r="AC520" i="2"/>
  <c r="AC121" i="2"/>
  <c r="AC244" i="2"/>
  <c r="AC290" i="2"/>
  <c r="AC556" i="2"/>
  <c r="AC279" i="2"/>
  <c r="AC719" i="2"/>
  <c r="AC178" i="2"/>
  <c r="AC148" i="2"/>
  <c r="AC74" i="2"/>
  <c r="AC76" i="2"/>
  <c r="AC225" i="2"/>
  <c r="AC30" i="2"/>
  <c r="AC123" i="2"/>
  <c r="AC510" i="2"/>
  <c r="AC150" i="2"/>
  <c r="AC434" i="2"/>
  <c r="AC344" i="2"/>
  <c r="AC389" i="2"/>
  <c r="AC599" i="2"/>
  <c r="AC708" i="2"/>
  <c r="AC642" i="2"/>
  <c r="AC171" i="2"/>
  <c r="AC689" i="2"/>
  <c r="AC21" i="2"/>
  <c r="AC304" i="2"/>
  <c r="AC113" i="2"/>
  <c r="AC15" i="2"/>
  <c r="AC211" i="2"/>
  <c r="AC141" i="2"/>
  <c r="AC72" i="2"/>
  <c r="AC63" i="2"/>
  <c r="AC663" i="2"/>
  <c r="AC6" i="2"/>
  <c r="AC194" i="2"/>
  <c r="AC586" i="2"/>
  <c r="AC594" i="2"/>
  <c r="AC550" i="2"/>
  <c r="AC621" i="2"/>
  <c r="AC2" i="2"/>
  <c r="AC67" i="2"/>
  <c r="AC249" i="2"/>
  <c r="AC16" i="2"/>
  <c r="AC478" i="2"/>
  <c r="AC589" i="2"/>
  <c r="AC464" i="2"/>
  <c r="AC605" i="2"/>
  <c r="AC294" i="2"/>
  <c r="AC288" i="2"/>
  <c r="AC611" i="2"/>
  <c r="AC466" i="2"/>
  <c r="AC56" i="2"/>
  <c r="AC313" i="2"/>
  <c r="AC645" i="2"/>
  <c r="AC91" i="2"/>
  <c r="AC274" i="2"/>
  <c r="AC448" i="2"/>
  <c r="AC307" i="2"/>
  <c r="AC18" i="2"/>
  <c r="AC441" i="2"/>
  <c r="AC226" i="2"/>
  <c r="AC250" i="2"/>
  <c r="AC680" i="2"/>
  <c r="AC174" i="2"/>
  <c r="AC315" i="2"/>
  <c r="AC201" i="2"/>
  <c r="AC65" i="2"/>
  <c r="AC149" i="2"/>
  <c r="AC273" i="2"/>
  <c r="AC259" i="2"/>
  <c r="AC207" i="2"/>
  <c r="AC127" i="2"/>
  <c r="AC618" i="2"/>
  <c r="AC335" i="2"/>
  <c r="AC66" i="2"/>
  <c r="AC214" i="2"/>
  <c r="AC518" i="2"/>
  <c r="AC468" i="2"/>
  <c r="AC45" i="2"/>
  <c r="AC160" i="2"/>
  <c r="AC23" i="2"/>
  <c r="AC173" i="2"/>
  <c r="AC405" i="2"/>
  <c r="AC161" i="2"/>
  <c r="AC505" i="2"/>
  <c r="AC90" i="2"/>
  <c r="AC638" i="2"/>
  <c r="AC36" i="2"/>
  <c r="AC538" i="2"/>
  <c r="AC100" i="2"/>
  <c r="AC231" i="2"/>
  <c r="AC362" i="2"/>
  <c r="AC179" i="2"/>
  <c r="AC243" i="2"/>
  <c r="AC29" i="2"/>
  <c r="AC212" i="2"/>
  <c r="AC190" i="2"/>
  <c r="AC571" i="2"/>
  <c r="AC624" i="2"/>
  <c r="AC55" i="2"/>
  <c r="AC373" i="2"/>
  <c r="AC105" i="2"/>
  <c r="AC24" i="2"/>
  <c r="AC498" i="2"/>
  <c r="AC730" i="2"/>
  <c r="AC572" i="2"/>
  <c r="AC129" i="2"/>
  <c r="AC564" i="2"/>
  <c r="AC681" i="2"/>
  <c r="AC608" i="2"/>
  <c r="AC700" i="2"/>
  <c r="AC319" i="2"/>
  <c r="AC654" i="2"/>
  <c r="AC182" i="2"/>
  <c r="AC164" i="2"/>
  <c r="AC691" i="2"/>
  <c r="AC403" i="2"/>
  <c r="AC365" i="2"/>
  <c r="AC504" i="2"/>
  <c r="AC379" i="2"/>
  <c r="AC296" i="2"/>
  <c r="AC415" i="2"/>
  <c r="AC537" i="2"/>
  <c r="AC635" i="2"/>
  <c r="AC560" i="2"/>
  <c r="AC652" i="2"/>
  <c r="AC414" i="2"/>
  <c r="AC180" i="2"/>
  <c r="AC372" i="2"/>
  <c r="AC702" i="2"/>
  <c r="AC245" i="2"/>
  <c r="AC156" i="2"/>
  <c r="AC590" i="2"/>
  <c r="AC60" i="2"/>
  <c r="AC383" i="2"/>
  <c r="AC85" i="2"/>
  <c r="AC54" i="2"/>
  <c r="AC385" i="2"/>
  <c r="AC37" i="2"/>
  <c r="AC217" i="2"/>
  <c r="AC606" i="2"/>
  <c r="AC118" i="2"/>
  <c r="AC715" i="2"/>
  <c r="AC552" i="2"/>
  <c r="AC475" i="2"/>
  <c r="AC531" i="2"/>
  <c r="AC551" i="2"/>
  <c r="AC381" i="2"/>
  <c r="AC17" i="2"/>
  <c r="AC145" i="2"/>
  <c r="AC460" i="2"/>
  <c r="AC257" i="2"/>
  <c r="AC711" i="2"/>
  <c r="AC521" i="2"/>
  <c r="AC678" i="2"/>
  <c r="AC136" i="2"/>
  <c r="AC169" i="2"/>
  <c r="AC159" i="2"/>
  <c r="AC107" i="2"/>
  <c r="AC696" i="2"/>
  <c r="AC12" i="2"/>
  <c r="AC330" i="2"/>
  <c r="AC496" i="2"/>
  <c r="AC197" i="2"/>
  <c r="AC522" i="2"/>
  <c r="AC598" i="2"/>
  <c r="AC607" i="2"/>
  <c r="AC710" i="2"/>
  <c r="AC25" i="2"/>
  <c r="AC508" i="2"/>
  <c r="AC130" i="2"/>
  <c r="AC71" i="2"/>
  <c r="AC333" i="2"/>
  <c r="AC92" i="2"/>
  <c r="AC58" i="2"/>
  <c r="AC423" i="2"/>
  <c r="AC490" i="2"/>
  <c r="AC463" i="2"/>
  <c r="AC502" i="2"/>
  <c r="AC289" i="2"/>
  <c r="AC431" i="2"/>
  <c r="AC31" i="2"/>
  <c r="AC354" i="2"/>
  <c r="AC620" i="2"/>
  <c r="AC407" i="2"/>
  <c r="AC49" i="2"/>
  <c r="AC438" i="2"/>
  <c r="AC184" i="2"/>
  <c r="AC485" i="2"/>
  <c r="AC345" i="2"/>
  <c r="AC186" i="2"/>
  <c r="AC133" i="2"/>
  <c r="AC535" i="2"/>
  <c r="AC450" i="2"/>
  <c r="AC585" i="2"/>
  <c r="AC718" i="2"/>
  <c r="AC270" i="2"/>
  <c r="AC122" i="2"/>
  <c r="AC555" i="2"/>
  <c r="AC471" i="2"/>
  <c r="AC619" i="2"/>
  <c r="AC592" i="2"/>
  <c r="AC427" i="2"/>
  <c r="AC453" i="2"/>
  <c r="AC727" i="2"/>
  <c r="AC96" i="2"/>
  <c r="AC722" i="2"/>
  <c r="AC632" i="2"/>
  <c r="AC177" i="2"/>
  <c r="AC656" i="2"/>
  <c r="AC649" i="2"/>
  <c r="AC588" i="2"/>
  <c r="AC563" i="2"/>
  <c r="AC712" i="2"/>
  <c r="AC428" i="2"/>
  <c r="AC408" i="2"/>
  <c r="AC282" i="2"/>
  <c r="AC626" i="2"/>
  <c r="AC101" i="2"/>
  <c r="AC639" i="2"/>
  <c r="AC583" i="2"/>
  <c r="AC614" i="2"/>
  <c r="AC271" i="2"/>
  <c r="AC27" i="2"/>
  <c r="AC35" i="2"/>
  <c r="AC384" i="2"/>
  <c r="AC112" i="2"/>
  <c r="AC318" i="2"/>
  <c r="AC447" i="2"/>
  <c r="AC248" i="2"/>
  <c r="AC291" i="2"/>
  <c r="AC168" i="2"/>
  <c r="AC237" i="2"/>
  <c r="AC669" i="2"/>
  <c r="AC682" i="2"/>
  <c r="AC579" i="2"/>
  <c r="AC312" i="2"/>
  <c r="AC411" i="2"/>
  <c r="AC474" i="2"/>
  <c r="AC157" i="2"/>
  <c r="AC684" i="2"/>
  <c r="AC238" i="2"/>
  <c r="AC473" i="2"/>
  <c r="AC601" i="2"/>
  <c r="AC115" i="2"/>
  <c r="AC137" i="2"/>
  <c r="AC476" i="2"/>
  <c r="AC646" i="2"/>
  <c r="AC131" i="2"/>
  <c r="AC327" i="2"/>
  <c r="AC418" i="2"/>
  <c r="AC144" i="2"/>
  <c r="AC566" i="2"/>
  <c r="AC135" i="2"/>
  <c r="AC196" i="2"/>
  <c r="AC629" i="2"/>
  <c r="AC216" i="2"/>
  <c r="AC98" i="2"/>
  <c r="AC402" i="2"/>
  <c r="AC724" i="2"/>
  <c r="AC321" i="2"/>
  <c r="AC316" i="2"/>
  <c r="AC559" i="2"/>
  <c r="AC705" i="2"/>
  <c r="AC539" i="2"/>
  <c r="AC651" i="2"/>
  <c r="AC368" i="2"/>
  <c r="AC153" i="2"/>
  <c r="AC68" i="2"/>
  <c r="AC341" i="2"/>
  <c r="AC699" i="2"/>
  <c r="AC527" i="2"/>
  <c r="AC386" i="2"/>
  <c r="AC573" i="2"/>
  <c r="AC419" i="2"/>
  <c r="AC570" i="2"/>
  <c r="AC637" i="2"/>
  <c r="AC124" i="2"/>
  <c r="AC698" i="2"/>
  <c r="AC396" i="2"/>
  <c r="AC725" i="2"/>
  <c r="AC236" i="2"/>
  <c r="AC480" i="2"/>
  <c r="AC202" i="2"/>
  <c r="AC83" i="2"/>
  <c r="AC666" i="2"/>
  <c r="AC303" i="2"/>
  <c r="AC662" i="2"/>
  <c r="AC139" i="2"/>
  <c r="AC451" i="2"/>
  <c r="AC51" i="2"/>
  <c r="AC729" i="2"/>
  <c r="AC242" i="2"/>
  <c r="AC162" i="2"/>
  <c r="AC33" i="2"/>
  <c r="AC191" i="2"/>
  <c r="AC612" i="2"/>
  <c r="AC673" i="2"/>
  <c r="AC301" i="2"/>
  <c r="AC328" i="2"/>
  <c r="AC308" i="2"/>
  <c r="AC325" i="2"/>
  <c r="AC670" i="2"/>
  <c r="AC488" i="2"/>
  <c r="AC720" i="2"/>
  <c r="AC659" i="2"/>
  <c r="AC246" i="2"/>
  <c r="AC604" i="2"/>
  <c r="AC387" i="2"/>
  <c r="AC455" i="2"/>
  <c r="AC410" i="2"/>
  <c r="AC731" i="2"/>
  <c r="AC262" i="2"/>
  <c r="AC630" i="2"/>
  <c r="AC692" i="2"/>
  <c r="AC465" i="2"/>
  <c r="AC472" i="2"/>
  <c r="AC549" i="2"/>
  <c r="AC229" i="2"/>
  <c r="AC602" i="2"/>
  <c r="AC158" i="2"/>
  <c r="AC547" i="2"/>
  <c r="AC247" i="2"/>
  <c r="AC109" i="2"/>
  <c r="AC660" i="2"/>
  <c r="AC228" i="2"/>
  <c r="AC119" i="2"/>
  <c r="AC367" i="2"/>
  <c r="AC511" i="2"/>
  <c r="AC679" i="2"/>
  <c r="AC546" i="2"/>
  <c r="AC232" i="2"/>
  <c r="AC513" i="2"/>
  <c r="AC484" i="2"/>
  <c r="AC430" i="2"/>
  <c r="AC690" i="2"/>
  <c r="AC334" i="2"/>
  <c r="AC210" i="2"/>
  <c r="AC421" i="2"/>
  <c r="AC584" i="2"/>
  <c r="AC114" i="2"/>
  <c r="AC529" i="2"/>
  <c r="AC322" i="2"/>
  <c r="AC575" i="2"/>
  <c r="AC565" i="2"/>
  <c r="AC218" i="2"/>
  <c r="AC233" i="2"/>
  <c r="AC494" i="2"/>
  <c r="AC542" i="2"/>
  <c r="AC392" i="2"/>
  <c r="AC717" i="2"/>
  <c r="AC721" i="2"/>
  <c r="AC208" i="2"/>
  <c r="AC477" i="2"/>
  <c r="AC263" i="2"/>
  <c r="AC677" i="2"/>
  <c r="AC277" i="2"/>
  <c r="AC302" i="2"/>
  <c r="AC397" i="2"/>
  <c r="AC622" i="2"/>
  <c r="AC532" i="2"/>
  <c r="AC533" i="2"/>
  <c r="AC578" i="2"/>
  <c r="AC393" i="2"/>
  <c r="AC557" i="2"/>
  <c r="AC695" i="2"/>
  <c r="AC664" i="2"/>
  <c r="AC486" i="2"/>
  <c r="AC634" i="2"/>
  <c r="AC707" i="2"/>
  <c r="AC371" i="2"/>
  <c r="AC456" i="2"/>
  <c r="AC647" i="2"/>
  <c r="AC687" i="2"/>
  <c r="AC432" i="2"/>
  <c r="AC648" i="2"/>
  <c r="AC667" i="2"/>
  <c r="AC561" i="2"/>
  <c r="AC685" i="2"/>
  <c r="AC697" i="2"/>
  <c r="J60" i="3" s="1"/>
  <c r="AC675" i="2"/>
  <c r="AC723" i="2"/>
  <c r="AC703" i="2"/>
  <c r="AC641" i="2"/>
  <c r="AC694" i="2"/>
  <c r="AC726" i="2"/>
  <c r="AC713" i="2"/>
  <c r="AC716" i="2"/>
  <c r="AC728" i="2"/>
  <c r="AC668" i="2"/>
  <c r="U633" i="2"/>
  <c r="U582" i="2"/>
  <c r="U623" i="2"/>
  <c r="U81" i="2"/>
  <c r="U358" i="2"/>
  <c r="U445" i="2"/>
  <c r="U433" i="2"/>
  <c r="U545" i="2"/>
  <c r="U398" i="2"/>
  <c r="U524" i="2"/>
  <c r="U378" i="2"/>
  <c r="U469" i="2"/>
  <c r="U181" i="2"/>
  <c r="U676" i="2"/>
  <c r="U140" i="2"/>
  <c r="U457" i="2"/>
  <c r="U41" i="2"/>
  <c r="U650" i="2"/>
  <c r="U483" i="2"/>
  <c r="U348" i="2"/>
  <c r="U458" i="2"/>
  <c r="U416" i="2"/>
  <c r="U53" i="2"/>
  <c r="U364" i="2"/>
  <c r="U222" i="2"/>
  <c r="U336" i="2"/>
  <c r="U609" i="2"/>
  <c r="U266" i="2"/>
  <c r="U627" i="2"/>
  <c r="U57" i="2"/>
  <c r="U587" i="2"/>
  <c r="U653" i="2"/>
  <c r="U4" i="2"/>
  <c r="U380" i="2"/>
  <c r="U580" i="2"/>
  <c r="U52" i="2"/>
  <c r="U203" i="2"/>
  <c r="U420" i="2"/>
  <c r="U610" i="2"/>
  <c r="U99" i="2"/>
  <c r="U342" i="2"/>
  <c r="U495" i="2"/>
  <c r="U285" i="2"/>
  <c r="U374" i="2"/>
  <c r="U80" i="2"/>
  <c r="U577" i="2"/>
  <c r="U193" i="2"/>
  <c r="U165" i="2"/>
  <c r="U234" i="2"/>
  <c r="U461" i="2"/>
  <c r="U347" i="2"/>
  <c r="U77" i="2"/>
  <c r="U152" i="2"/>
  <c r="U400" i="2"/>
  <c r="U329" i="2"/>
  <c r="U525" i="2"/>
  <c r="U424" i="2"/>
  <c r="U286" i="2"/>
  <c r="U134" i="2"/>
  <c r="U540" i="2"/>
  <c r="U252" i="2"/>
  <c r="U240" i="2"/>
  <c r="U110" i="2"/>
  <c r="U305" i="2"/>
  <c r="U356" i="2"/>
  <c r="U499" i="2"/>
  <c r="U106" i="2"/>
  <c r="U467" i="2"/>
  <c r="U62" i="2"/>
  <c r="U360" i="2"/>
  <c r="U399" i="2"/>
  <c r="U34" i="2"/>
  <c r="U275" i="2"/>
  <c r="U444" i="2"/>
  <c r="U255" i="2"/>
  <c r="U126" i="2"/>
  <c r="U361" i="2"/>
  <c r="U175" i="2"/>
  <c r="U440" i="2"/>
  <c r="U616" i="2"/>
  <c r="U413" i="2"/>
  <c r="U116" i="2"/>
  <c r="U108" i="2"/>
  <c r="U143" i="2"/>
  <c r="U528" i="2"/>
  <c r="U287" i="2"/>
  <c r="U503" i="2"/>
  <c r="U209" i="2"/>
  <c r="U443" i="2"/>
  <c r="U422" i="2"/>
  <c r="U235" i="2"/>
  <c r="U295" i="2"/>
  <c r="U683" i="2"/>
  <c r="U61" i="2"/>
  <c r="U507" i="2"/>
  <c r="U11" i="2"/>
  <c r="U326" i="2"/>
  <c r="U73" i="2"/>
  <c r="U615" i="2"/>
  <c r="U151" i="2"/>
  <c r="U323" i="2"/>
  <c r="U10" i="2"/>
  <c r="U426" i="2"/>
  <c r="U299" i="2"/>
  <c r="U84" i="2"/>
  <c r="U104" i="2"/>
  <c r="U111" i="2"/>
  <c r="U198" i="2"/>
  <c r="U412" i="2"/>
  <c r="U310" i="2"/>
  <c r="U320" i="2"/>
  <c r="U59" i="2"/>
  <c r="U239" i="2"/>
  <c r="U280" i="2"/>
  <c r="U94" i="2"/>
  <c r="U544" i="2"/>
  <c r="U40" i="2"/>
  <c r="U22" i="2"/>
  <c r="U693" i="2"/>
  <c r="U429" i="2"/>
  <c r="U526" i="2"/>
  <c r="U192" i="2"/>
  <c r="U355" i="2"/>
  <c r="U188" i="2"/>
  <c r="U643" i="2"/>
  <c r="U42" i="2"/>
  <c r="U117" i="2"/>
  <c r="U264" i="2"/>
  <c r="U370" i="2"/>
  <c r="U13" i="2"/>
  <c r="U251" i="2"/>
  <c r="U258" i="2"/>
  <c r="U241" i="2"/>
  <c r="U661" i="2"/>
  <c r="U376" i="2"/>
  <c r="U704" i="2"/>
  <c r="U281" i="2"/>
  <c r="U688" i="2"/>
  <c r="U409" i="2"/>
  <c r="U230" i="2"/>
  <c r="U185" i="2"/>
  <c r="U8" i="2"/>
  <c r="U283" i="2"/>
  <c r="U530" i="2"/>
  <c r="U665" i="2"/>
  <c r="U395" i="2"/>
  <c r="U352" i="2"/>
  <c r="U276" i="2"/>
  <c r="U714" i="2"/>
  <c r="U309" i="2"/>
  <c r="U170" i="2"/>
  <c r="U219" i="2"/>
  <c r="U314" i="2"/>
  <c r="U500" i="2"/>
  <c r="U97" i="2"/>
  <c r="U183" i="2"/>
  <c r="U452" i="2"/>
  <c r="U213" i="2"/>
  <c r="U375" i="2"/>
  <c r="U132" i="2"/>
  <c r="U26" i="2"/>
  <c r="U260" i="2"/>
  <c r="U199" i="2"/>
  <c r="U497" i="2"/>
  <c r="U574" i="2"/>
  <c r="U567" i="2"/>
  <c r="U487" i="2"/>
  <c r="U644" i="2"/>
  <c r="U640" i="2"/>
  <c r="U519" i="2"/>
  <c r="U628" i="2"/>
  <c r="U562" i="2"/>
  <c r="U558" i="2"/>
  <c r="U581" i="2"/>
  <c r="U317" i="2"/>
  <c r="U595" i="2"/>
  <c r="U172" i="2"/>
  <c r="U655" i="2"/>
  <c r="U39" i="2"/>
  <c r="U493" i="2"/>
  <c r="U523" i="2"/>
  <c r="U357" i="2"/>
  <c r="U600" i="2"/>
  <c r="U617" i="2"/>
  <c r="U220" i="2"/>
  <c r="U195" i="2"/>
  <c r="U300" i="2"/>
  <c r="U142" i="2"/>
  <c r="U491" i="2"/>
  <c r="U102" i="2"/>
  <c r="U43" i="2"/>
  <c r="U346" i="2"/>
  <c r="U5" i="2"/>
  <c r="U147" i="2"/>
  <c r="U47" i="2"/>
  <c r="U20" i="2"/>
  <c r="U492" i="2"/>
  <c r="U625" i="2"/>
  <c r="U658" i="2"/>
  <c r="U534" i="2"/>
  <c r="U88" i="2"/>
  <c r="U636" i="2"/>
  <c r="U657" i="2"/>
  <c r="U269" i="2"/>
  <c r="U265" i="2"/>
  <c r="U38" i="2"/>
  <c r="U93" i="2"/>
  <c r="U454" i="2"/>
  <c r="U603" i="2"/>
  <c r="U489" i="2"/>
  <c r="U512" i="2"/>
  <c r="U44" i="2"/>
  <c r="U442" i="2"/>
  <c r="U482" i="2"/>
  <c r="U128" i="2"/>
  <c r="U481" i="2"/>
  <c r="U284" i="2"/>
  <c r="U337" i="2"/>
  <c r="U200" i="2"/>
  <c r="U479" i="2"/>
  <c r="U436" i="2"/>
  <c r="U541" i="2"/>
  <c r="U462" i="2"/>
  <c r="U167" i="2"/>
  <c r="U86" i="2"/>
  <c r="U223" i="2"/>
  <c r="U272" i="2"/>
  <c r="U14" i="2"/>
  <c r="U89" i="2"/>
  <c r="U166" i="2"/>
  <c r="U359" i="2"/>
  <c r="U439" i="2"/>
  <c r="U50" i="2"/>
  <c r="U591" i="2"/>
  <c r="U224" i="2"/>
  <c r="U470" i="2"/>
  <c r="U706" i="2"/>
  <c r="U506" i="2"/>
  <c r="U671" i="2"/>
  <c r="U404" i="2"/>
  <c r="U568" i="2"/>
  <c r="U509" i="2"/>
  <c r="U369" i="2"/>
  <c r="U267" i="2"/>
  <c r="U377" i="2"/>
  <c r="U366" i="2"/>
  <c r="U82" i="2"/>
  <c r="U75" i="2"/>
  <c r="U46" i="2"/>
  <c r="U406" i="2"/>
  <c r="U382" i="2"/>
  <c r="U9" i="2"/>
  <c r="U78" i="2"/>
  <c r="U353" i="2"/>
  <c r="U709" i="2"/>
  <c r="U391" i="2"/>
  <c r="U64" i="2"/>
  <c r="U417" i="2"/>
  <c r="U701" i="2"/>
  <c r="U331" i="2"/>
  <c r="U554" i="2"/>
  <c r="U350" i="2"/>
  <c r="U351" i="2"/>
  <c r="U613" i="2"/>
  <c r="U278" i="2"/>
  <c r="U596" i="2"/>
  <c r="U189" i="2"/>
  <c r="U19" i="2"/>
  <c r="U349" i="2"/>
  <c r="U221" i="2"/>
  <c r="U435" i="2"/>
  <c r="U514" i="2"/>
  <c r="U311" i="2"/>
  <c r="U686" i="2"/>
  <c r="U597" i="2"/>
  <c r="U401" i="2"/>
  <c r="U501" i="2"/>
  <c r="U363" i="2"/>
  <c r="U425" i="2"/>
  <c r="U204" i="2"/>
  <c r="U298" i="2"/>
  <c r="U449" i="2"/>
  <c r="U394" i="2"/>
  <c r="U69" i="2"/>
  <c r="U3" i="2"/>
  <c r="U187" i="2"/>
  <c r="U95" i="2"/>
  <c r="U631" i="2"/>
  <c r="U459" i="2"/>
  <c r="U292" i="2"/>
  <c r="U338" i="2"/>
  <c r="U138" i="2"/>
  <c r="U70" i="2"/>
  <c r="U125" i="2"/>
  <c r="U79" i="2"/>
  <c r="U543" i="2"/>
  <c r="U593" i="2"/>
  <c r="U536" i="2"/>
  <c r="U672" i="2"/>
  <c r="U515" i="2"/>
  <c r="U516" i="2"/>
  <c r="U324" i="2"/>
  <c r="U446" i="2"/>
  <c r="U48" i="2"/>
  <c r="U254" i="2"/>
  <c r="U388" i="2"/>
  <c r="U253" i="2"/>
  <c r="U569" i="2"/>
  <c r="U176" i="2"/>
  <c r="U548" i="2"/>
  <c r="U206" i="2"/>
  <c r="U155" i="2"/>
  <c r="U163" i="2"/>
  <c r="U227" i="2"/>
  <c r="U87" i="2"/>
  <c r="U306" i="2"/>
  <c r="U339" i="2"/>
  <c r="U120" i="2"/>
  <c r="U437" i="2"/>
  <c r="U297" i="2"/>
  <c r="U293" i="2"/>
  <c r="U390" i="2"/>
  <c r="U103" i="2"/>
  <c r="U576" i="2"/>
  <c r="U517" i="2"/>
  <c r="U674" i="2"/>
  <c r="U215" i="2"/>
  <c r="U343" i="2"/>
  <c r="U7" i="2"/>
  <c r="U154" i="2"/>
  <c r="U332" i="2"/>
  <c r="U146" i="2"/>
  <c r="U28" i="2"/>
  <c r="U256" i="2"/>
  <c r="U261" i="2"/>
  <c r="U268" i="2"/>
  <c r="U553" i="2"/>
  <c r="U340" i="2"/>
  <c r="U205" i="2"/>
  <c r="U32" i="2"/>
  <c r="U520" i="2"/>
  <c r="U121" i="2"/>
  <c r="U244" i="2"/>
  <c r="U290" i="2"/>
  <c r="U556" i="2"/>
  <c r="U279" i="2"/>
  <c r="U719" i="2"/>
  <c r="U178" i="2"/>
  <c r="U148" i="2"/>
  <c r="U74" i="2"/>
  <c r="U76" i="2"/>
  <c r="U225" i="2"/>
  <c r="U30" i="2"/>
  <c r="U123" i="2"/>
  <c r="U510" i="2"/>
  <c r="U150" i="2"/>
  <c r="U434" i="2"/>
  <c r="U344" i="2"/>
  <c r="U389" i="2"/>
  <c r="U599" i="2"/>
  <c r="U708" i="2"/>
  <c r="U642" i="2"/>
  <c r="U171" i="2"/>
  <c r="U689" i="2"/>
  <c r="U21" i="2"/>
  <c r="U304" i="2"/>
  <c r="U113" i="2"/>
  <c r="U15" i="2"/>
  <c r="U211" i="2"/>
  <c r="U141" i="2"/>
  <c r="U72" i="2"/>
  <c r="U63" i="2"/>
  <c r="U663" i="2"/>
  <c r="U6" i="2"/>
  <c r="U194" i="2"/>
  <c r="U586" i="2"/>
  <c r="U594" i="2"/>
  <c r="U550" i="2"/>
  <c r="U621" i="2"/>
  <c r="U2" i="2"/>
  <c r="U67" i="2"/>
  <c r="U249" i="2"/>
  <c r="U16" i="2"/>
  <c r="U478" i="2"/>
  <c r="U589" i="2"/>
  <c r="U464" i="2"/>
  <c r="U605" i="2"/>
  <c r="U294" i="2"/>
  <c r="U288" i="2"/>
  <c r="U611" i="2"/>
  <c r="U466" i="2"/>
  <c r="U56" i="2"/>
  <c r="U313" i="2"/>
  <c r="U645" i="2"/>
  <c r="U91" i="2"/>
  <c r="U274" i="2"/>
  <c r="U448" i="2"/>
  <c r="U307" i="2"/>
  <c r="U18" i="2"/>
  <c r="U441" i="2"/>
  <c r="U226" i="2"/>
  <c r="U250" i="2"/>
  <c r="U680" i="2"/>
  <c r="U174" i="2"/>
  <c r="U315" i="2"/>
  <c r="U201" i="2"/>
  <c r="U65" i="2"/>
  <c r="U149" i="2"/>
  <c r="U273" i="2"/>
  <c r="U259" i="2"/>
  <c r="U207" i="2"/>
  <c r="U127" i="2"/>
  <c r="U618" i="2"/>
  <c r="U335" i="2"/>
  <c r="U66" i="2"/>
  <c r="U214" i="2"/>
  <c r="U518" i="2"/>
  <c r="U468" i="2"/>
  <c r="U45" i="2"/>
  <c r="U160" i="2"/>
  <c r="U23" i="2"/>
  <c r="U173" i="2"/>
  <c r="U405" i="2"/>
  <c r="U161" i="2"/>
  <c r="U505" i="2"/>
  <c r="U90" i="2"/>
  <c r="U638" i="2"/>
  <c r="U36" i="2"/>
  <c r="U538" i="2"/>
  <c r="U100" i="2"/>
  <c r="U231" i="2"/>
  <c r="U362" i="2"/>
  <c r="U179" i="2"/>
  <c r="U243" i="2"/>
  <c r="U29" i="2"/>
  <c r="U212" i="2"/>
  <c r="U190" i="2"/>
  <c r="U571" i="2"/>
  <c r="U624" i="2"/>
  <c r="U55" i="2"/>
  <c r="U373" i="2"/>
  <c r="U105" i="2"/>
  <c r="U24" i="2"/>
  <c r="U498" i="2"/>
  <c r="U730" i="2"/>
  <c r="U572" i="2"/>
  <c r="U129" i="2"/>
  <c r="U564" i="2"/>
  <c r="U681" i="2"/>
  <c r="U608" i="2"/>
  <c r="U700" i="2"/>
  <c r="U319" i="2"/>
  <c r="U654" i="2"/>
  <c r="U182" i="2"/>
  <c r="U164" i="2"/>
  <c r="U691" i="2"/>
  <c r="U403" i="2"/>
  <c r="U365" i="2"/>
  <c r="U504" i="2"/>
  <c r="U379" i="2"/>
  <c r="U296" i="2"/>
  <c r="U415" i="2"/>
  <c r="U537" i="2"/>
  <c r="U635" i="2"/>
  <c r="U560" i="2"/>
  <c r="U652" i="2"/>
  <c r="U414" i="2"/>
  <c r="U180" i="2"/>
  <c r="U372" i="2"/>
  <c r="U702" i="2"/>
  <c r="U245" i="2"/>
  <c r="U156" i="2"/>
  <c r="U590" i="2"/>
  <c r="U60" i="2"/>
  <c r="U383" i="2"/>
  <c r="U85" i="2"/>
  <c r="U54" i="2"/>
  <c r="U385" i="2"/>
  <c r="U37" i="2"/>
  <c r="U217" i="2"/>
  <c r="U606" i="2"/>
  <c r="U118" i="2"/>
  <c r="U715" i="2"/>
  <c r="U552" i="2"/>
  <c r="U475" i="2"/>
  <c r="U531" i="2"/>
  <c r="U551" i="2"/>
  <c r="U381" i="2"/>
  <c r="U17" i="2"/>
  <c r="U145" i="2"/>
  <c r="U460" i="2"/>
  <c r="U257" i="2"/>
  <c r="U711" i="2"/>
  <c r="U521" i="2"/>
  <c r="U678" i="2"/>
  <c r="U136" i="2"/>
  <c r="U169" i="2"/>
  <c r="U159" i="2"/>
  <c r="U107" i="2"/>
  <c r="U696" i="2"/>
  <c r="U12" i="2"/>
  <c r="U330" i="2"/>
  <c r="U496" i="2"/>
  <c r="U197" i="2"/>
  <c r="U522" i="2"/>
  <c r="U598" i="2"/>
  <c r="U607" i="2"/>
  <c r="U710" i="2"/>
  <c r="U25" i="2"/>
  <c r="U508" i="2"/>
  <c r="U130" i="2"/>
  <c r="U71" i="2"/>
  <c r="U333" i="2"/>
  <c r="U92" i="2"/>
  <c r="U58" i="2"/>
  <c r="U423" i="2"/>
  <c r="U490" i="2"/>
  <c r="U463" i="2"/>
  <c r="U502" i="2"/>
  <c r="U289" i="2"/>
  <c r="U431" i="2"/>
  <c r="U31" i="2"/>
  <c r="U354" i="2"/>
  <c r="U620" i="2"/>
  <c r="U407" i="2"/>
  <c r="U49" i="2"/>
  <c r="U438" i="2"/>
  <c r="U184" i="2"/>
  <c r="U485" i="2"/>
  <c r="U345" i="2"/>
  <c r="U186" i="2"/>
  <c r="U133" i="2"/>
  <c r="U535" i="2"/>
  <c r="U450" i="2"/>
  <c r="U585" i="2"/>
  <c r="U718" i="2"/>
  <c r="U270" i="2"/>
  <c r="U122" i="2"/>
  <c r="U555" i="2"/>
  <c r="U471" i="2"/>
  <c r="U619" i="2"/>
  <c r="U592" i="2"/>
  <c r="U427" i="2"/>
  <c r="U453" i="2"/>
  <c r="U727" i="2"/>
  <c r="U96" i="2"/>
  <c r="U722" i="2"/>
  <c r="U632" i="2"/>
  <c r="U177" i="2"/>
  <c r="U656" i="2"/>
  <c r="U649" i="2"/>
  <c r="U588" i="2"/>
  <c r="U563" i="2"/>
  <c r="U712" i="2"/>
  <c r="U428" i="2"/>
  <c r="U408" i="2"/>
  <c r="U282" i="2"/>
  <c r="U626" i="2"/>
  <c r="U101" i="2"/>
  <c r="U639" i="2"/>
  <c r="U583" i="2"/>
  <c r="U614" i="2"/>
  <c r="U271" i="2"/>
  <c r="U27" i="2"/>
  <c r="U35" i="2"/>
  <c r="U384" i="2"/>
  <c r="U112" i="2"/>
  <c r="U318" i="2"/>
  <c r="U447" i="2"/>
  <c r="U248" i="2"/>
  <c r="U291" i="2"/>
  <c r="U168" i="2"/>
  <c r="U237" i="2"/>
  <c r="U669" i="2"/>
  <c r="U682" i="2"/>
  <c r="U579" i="2"/>
  <c r="U312" i="2"/>
  <c r="U411" i="2"/>
  <c r="U474" i="2"/>
  <c r="U157" i="2"/>
  <c r="U684" i="2"/>
  <c r="U238" i="2"/>
  <c r="U473" i="2"/>
  <c r="U601" i="2"/>
  <c r="U115" i="2"/>
  <c r="U137" i="2"/>
  <c r="U476" i="2"/>
  <c r="U646" i="2"/>
  <c r="U131" i="2"/>
  <c r="U327" i="2"/>
  <c r="U418" i="2"/>
  <c r="U144" i="2"/>
  <c r="U566" i="2"/>
  <c r="U135" i="2"/>
  <c r="U196" i="2"/>
  <c r="U629" i="2"/>
  <c r="U216" i="2"/>
  <c r="U98" i="2"/>
  <c r="U402" i="2"/>
  <c r="U724" i="2"/>
  <c r="U321" i="2"/>
  <c r="U316" i="2"/>
  <c r="U559" i="2"/>
  <c r="U705" i="2"/>
  <c r="U539" i="2"/>
  <c r="U651" i="2"/>
  <c r="U368" i="2"/>
  <c r="U153" i="2"/>
  <c r="U68" i="2"/>
  <c r="U341" i="2"/>
  <c r="U699" i="2"/>
  <c r="U527" i="2"/>
  <c r="U386" i="2"/>
  <c r="U573" i="2"/>
  <c r="U419" i="2"/>
  <c r="U570" i="2"/>
  <c r="U637" i="2"/>
  <c r="U124" i="2"/>
  <c r="U698" i="2"/>
  <c r="U396" i="2"/>
  <c r="U725" i="2"/>
  <c r="U236" i="2"/>
  <c r="U480" i="2"/>
  <c r="U202" i="2"/>
  <c r="U83" i="2"/>
  <c r="U666" i="2"/>
  <c r="U303" i="2"/>
  <c r="U662" i="2"/>
  <c r="U139" i="2"/>
  <c r="U451" i="2"/>
  <c r="U51" i="2"/>
  <c r="U729" i="2"/>
  <c r="U242" i="2"/>
  <c r="U162" i="2"/>
  <c r="U33" i="2"/>
  <c r="U191" i="2"/>
  <c r="U612" i="2"/>
  <c r="U673" i="2"/>
  <c r="U301" i="2"/>
  <c r="U328" i="2"/>
  <c r="U308" i="2"/>
  <c r="U325" i="2"/>
  <c r="U670" i="2"/>
  <c r="U488" i="2"/>
  <c r="U720" i="2"/>
  <c r="U659" i="2"/>
  <c r="U246" i="2"/>
  <c r="U604" i="2"/>
  <c r="U387" i="2"/>
  <c r="U455" i="2"/>
  <c r="U410" i="2"/>
  <c r="U731" i="2"/>
  <c r="U262" i="2"/>
  <c r="U630" i="2"/>
  <c r="U692" i="2"/>
  <c r="U465" i="2"/>
  <c r="U472" i="2"/>
  <c r="U549" i="2"/>
  <c r="U229" i="2"/>
  <c r="U602" i="2"/>
  <c r="U158" i="2"/>
  <c r="U547" i="2"/>
  <c r="U247" i="2"/>
  <c r="U109" i="2"/>
  <c r="U660" i="2"/>
  <c r="U228" i="2"/>
  <c r="U119" i="2"/>
  <c r="U367" i="2"/>
  <c r="U511" i="2"/>
  <c r="U679" i="2"/>
  <c r="U546" i="2"/>
  <c r="U232" i="2"/>
  <c r="U513" i="2"/>
  <c r="U484" i="2"/>
  <c r="U430" i="2"/>
  <c r="U690" i="2"/>
  <c r="U334" i="2"/>
  <c r="U210" i="2"/>
  <c r="U421" i="2"/>
  <c r="U584" i="2"/>
  <c r="U114" i="2"/>
  <c r="U529" i="2"/>
  <c r="U322" i="2"/>
  <c r="U575" i="2"/>
  <c r="U565" i="2"/>
  <c r="U218" i="2"/>
  <c r="U233" i="2"/>
  <c r="U494" i="2"/>
  <c r="U542" i="2"/>
  <c r="U392" i="2"/>
  <c r="U717" i="2"/>
  <c r="U721" i="2"/>
  <c r="U208" i="2"/>
  <c r="U477" i="2"/>
  <c r="U263" i="2"/>
  <c r="U677" i="2"/>
  <c r="U277" i="2"/>
  <c r="U302" i="2"/>
  <c r="U397" i="2"/>
  <c r="U622" i="2"/>
  <c r="U532" i="2"/>
  <c r="U533" i="2"/>
  <c r="U578" i="2"/>
  <c r="U393" i="2"/>
  <c r="U557" i="2"/>
  <c r="U695" i="2"/>
  <c r="U664" i="2"/>
  <c r="U486" i="2"/>
  <c r="U634" i="2"/>
  <c r="U707" i="2"/>
  <c r="U371" i="2"/>
  <c r="U456" i="2"/>
  <c r="U647" i="2"/>
  <c r="U687" i="2"/>
  <c r="U432" i="2"/>
  <c r="U648" i="2"/>
  <c r="U667" i="2"/>
  <c r="U561" i="2"/>
  <c r="U685" i="2"/>
  <c r="U697" i="2"/>
  <c r="U675" i="2"/>
  <c r="U723" i="2"/>
  <c r="U703" i="2"/>
  <c r="U641" i="2"/>
  <c r="U694" i="2"/>
  <c r="U726" i="2"/>
  <c r="U713" i="2"/>
  <c r="U716" i="2"/>
  <c r="U728" i="2"/>
  <c r="U668" i="2"/>
  <c r="T633" i="2"/>
  <c r="T582" i="2"/>
  <c r="T623" i="2"/>
  <c r="T81" i="2"/>
  <c r="T358" i="2"/>
  <c r="T445" i="2"/>
  <c r="T433" i="2"/>
  <c r="T545" i="2"/>
  <c r="T398" i="2"/>
  <c r="T524" i="2"/>
  <c r="T378" i="2"/>
  <c r="T469" i="2"/>
  <c r="T181" i="2"/>
  <c r="T676" i="2"/>
  <c r="T140" i="2"/>
  <c r="T457" i="2"/>
  <c r="T41" i="2"/>
  <c r="T650" i="2"/>
  <c r="T483" i="2"/>
  <c r="T348" i="2"/>
  <c r="T458" i="2"/>
  <c r="T416" i="2"/>
  <c r="T53" i="2"/>
  <c r="T364" i="2"/>
  <c r="T222" i="2"/>
  <c r="T336" i="2"/>
  <c r="T609" i="2"/>
  <c r="T266" i="2"/>
  <c r="T627" i="2"/>
  <c r="T57" i="2"/>
  <c r="T587" i="2"/>
  <c r="T653" i="2"/>
  <c r="T4" i="2"/>
  <c r="T380" i="2"/>
  <c r="T580" i="2"/>
  <c r="T52" i="2"/>
  <c r="T203" i="2"/>
  <c r="T420" i="2"/>
  <c r="T610" i="2"/>
  <c r="T99" i="2"/>
  <c r="T342" i="2"/>
  <c r="T495" i="2"/>
  <c r="T285" i="2"/>
  <c r="T374" i="2"/>
  <c r="T80" i="2"/>
  <c r="T577" i="2"/>
  <c r="T193" i="2"/>
  <c r="T165" i="2"/>
  <c r="T234" i="2"/>
  <c r="T461" i="2"/>
  <c r="T347" i="2"/>
  <c r="T77" i="2"/>
  <c r="T152" i="2"/>
  <c r="T400" i="2"/>
  <c r="T329" i="2"/>
  <c r="T525" i="2"/>
  <c r="T424" i="2"/>
  <c r="T286" i="2"/>
  <c r="T134" i="2"/>
  <c r="T540" i="2"/>
  <c r="T252" i="2"/>
  <c r="T240" i="2"/>
  <c r="T110" i="2"/>
  <c r="T305" i="2"/>
  <c r="T356" i="2"/>
  <c r="T499" i="2"/>
  <c r="T106" i="2"/>
  <c r="T467" i="2"/>
  <c r="T62" i="2"/>
  <c r="T360" i="2"/>
  <c r="T399" i="2"/>
  <c r="T34" i="2"/>
  <c r="T275" i="2"/>
  <c r="T444" i="2"/>
  <c r="T255" i="2"/>
  <c r="T126" i="2"/>
  <c r="T361" i="2"/>
  <c r="T175" i="2"/>
  <c r="T440" i="2"/>
  <c r="T616" i="2"/>
  <c r="T413" i="2"/>
  <c r="T116" i="2"/>
  <c r="T108" i="2"/>
  <c r="T143" i="2"/>
  <c r="T528" i="2"/>
  <c r="T287" i="2"/>
  <c r="T503" i="2"/>
  <c r="T209" i="2"/>
  <c r="T443" i="2"/>
  <c r="T422" i="2"/>
  <c r="T235" i="2"/>
  <c r="T295" i="2"/>
  <c r="T683" i="2"/>
  <c r="T61" i="2"/>
  <c r="T507" i="2"/>
  <c r="T11" i="2"/>
  <c r="T326" i="2"/>
  <c r="T73" i="2"/>
  <c r="T615" i="2"/>
  <c r="T151" i="2"/>
  <c r="T323" i="2"/>
  <c r="T10" i="2"/>
  <c r="T426" i="2"/>
  <c r="T299" i="2"/>
  <c r="T84" i="2"/>
  <c r="T104" i="2"/>
  <c r="T111" i="2"/>
  <c r="T198" i="2"/>
  <c r="T412" i="2"/>
  <c r="T310" i="2"/>
  <c r="T320" i="2"/>
  <c r="T59" i="2"/>
  <c r="T239" i="2"/>
  <c r="T280" i="2"/>
  <c r="T94" i="2"/>
  <c r="T544" i="2"/>
  <c r="T40" i="2"/>
  <c r="T22" i="2"/>
  <c r="T693" i="2"/>
  <c r="T429" i="2"/>
  <c r="T526" i="2"/>
  <c r="T192" i="2"/>
  <c r="T355" i="2"/>
  <c r="T188" i="2"/>
  <c r="T643" i="2"/>
  <c r="T42" i="2"/>
  <c r="T117" i="2"/>
  <c r="T264" i="2"/>
  <c r="T370" i="2"/>
  <c r="T13" i="2"/>
  <c r="T251" i="2"/>
  <c r="T258" i="2"/>
  <c r="T241" i="2"/>
  <c r="T661" i="2"/>
  <c r="T376" i="2"/>
  <c r="T704" i="2"/>
  <c r="T281" i="2"/>
  <c r="T688" i="2"/>
  <c r="T409" i="2"/>
  <c r="T230" i="2"/>
  <c r="T185" i="2"/>
  <c r="T8" i="2"/>
  <c r="T283" i="2"/>
  <c r="T530" i="2"/>
  <c r="T665" i="2"/>
  <c r="T395" i="2"/>
  <c r="T352" i="2"/>
  <c r="T276" i="2"/>
  <c r="T714" i="2"/>
  <c r="T309" i="2"/>
  <c r="T170" i="2"/>
  <c r="T219" i="2"/>
  <c r="T314" i="2"/>
  <c r="T500" i="2"/>
  <c r="T97" i="2"/>
  <c r="T183" i="2"/>
  <c r="T452" i="2"/>
  <c r="T213" i="2"/>
  <c r="T375" i="2"/>
  <c r="T132" i="2"/>
  <c r="T26" i="2"/>
  <c r="T260" i="2"/>
  <c r="T199" i="2"/>
  <c r="T497" i="2"/>
  <c r="T574" i="2"/>
  <c r="T567" i="2"/>
  <c r="T487" i="2"/>
  <c r="T644" i="2"/>
  <c r="T640" i="2"/>
  <c r="T519" i="2"/>
  <c r="T628" i="2"/>
  <c r="T562" i="2"/>
  <c r="T558" i="2"/>
  <c r="T581" i="2"/>
  <c r="T317" i="2"/>
  <c r="T595" i="2"/>
  <c r="T172" i="2"/>
  <c r="T655" i="2"/>
  <c r="T39" i="2"/>
  <c r="T493" i="2"/>
  <c r="T523" i="2"/>
  <c r="T357" i="2"/>
  <c r="T600" i="2"/>
  <c r="T617" i="2"/>
  <c r="T220" i="2"/>
  <c r="T195" i="2"/>
  <c r="T300" i="2"/>
  <c r="T142" i="2"/>
  <c r="T491" i="2"/>
  <c r="T102" i="2"/>
  <c r="T43" i="2"/>
  <c r="T346" i="2"/>
  <c r="T5" i="2"/>
  <c r="T147" i="2"/>
  <c r="T47" i="2"/>
  <c r="T20" i="2"/>
  <c r="T492" i="2"/>
  <c r="T625" i="2"/>
  <c r="T658" i="2"/>
  <c r="T534" i="2"/>
  <c r="T88" i="2"/>
  <c r="T636" i="2"/>
  <c r="T657" i="2"/>
  <c r="T269" i="2"/>
  <c r="T265" i="2"/>
  <c r="T38" i="2"/>
  <c r="T93" i="2"/>
  <c r="T454" i="2"/>
  <c r="T603" i="2"/>
  <c r="T489" i="2"/>
  <c r="T512" i="2"/>
  <c r="T44" i="2"/>
  <c r="T442" i="2"/>
  <c r="T482" i="2"/>
  <c r="T128" i="2"/>
  <c r="T481" i="2"/>
  <c r="T284" i="2"/>
  <c r="T337" i="2"/>
  <c r="T200" i="2"/>
  <c r="T479" i="2"/>
  <c r="T436" i="2"/>
  <c r="T541" i="2"/>
  <c r="T462" i="2"/>
  <c r="T167" i="2"/>
  <c r="T86" i="2"/>
  <c r="T223" i="2"/>
  <c r="T272" i="2"/>
  <c r="T14" i="2"/>
  <c r="T89" i="2"/>
  <c r="T166" i="2"/>
  <c r="T359" i="2"/>
  <c r="T439" i="2"/>
  <c r="T50" i="2"/>
  <c r="T591" i="2"/>
  <c r="T224" i="2"/>
  <c r="T470" i="2"/>
  <c r="T706" i="2"/>
  <c r="T506" i="2"/>
  <c r="T671" i="2"/>
  <c r="T404" i="2"/>
  <c r="T568" i="2"/>
  <c r="T509" i="2"/>
  <c r="T369" i="2"/>
  <c r="T267" i="2"/>
  <c r="T377" i="2"/>
  <c r="T366" i="2"/>
  <c r="T82" i="2"/>
  <c r="T75" i="2"/>
  <c r="T46" i="2"/>
  <c r="T406" i="2"/>
  <c r="T382" i="2"/>
  <c r="T9" i="2"/>
  <c r="T78" i="2"/>
  <c r="T353" i="2"/>
  <c r="T709" i="2"/>
  <c r="T391" i="2"/>
  <c r="T64" i="2"/>
  <c r="T417" i="2"/>
  <c r="T701" i="2"/>
  <c r="T331" i="2"/>
  <c r="T554" i="2"/>
  <c r="T350" i="2"/>
  <c r="T351" i="2"/>
  <c r="T613" i="2"/>
  <c r="T278" i="2"/>
  <c r="T596" i="2"/>
  <c r="T189" i="2"/>
  <c r="T19" i="2"/>
  <c r="T349" i="2"/>
  <c r="T221" i="2"/>
  <c r="T435" i="2"/>
  <c r="T514" i="2"/>
  <c r="T311" i="2"/>
  <c r="T686" i="2"/>
  <c r="T597" i="2"/>
  <c r="T401" i="2"/>
  <c r="T501" i="2"/>
  <c r="T363" i="2"/>
  <c r="T425" i="2"/>
  <c r="T204" i="2"/>
  <c r="T298" i="2"/>
  <c r="T449" i="2"/>
  <c r="T394" i="2"/>
  <c r="T69" i="2"/>
  <c r="T3" i="2"/>
  <c r="T187" i="2"/>
  <c r="T95" i="2"/>
  <c r="T631" i="2"/>
  <c r="T459" i="2"/>
  <c r="T292" i="2"/>
  <c r="T338" i="2"/>
  <c r="T138" i="2"/>
  <c r="T70" i="2"/>
  <c r="T125" i="2"/>
  <c r="T79" i="2"/>
  <c r="T543" i="2"/>
  <c r="T593" i="2"/>
  <c r="T536" i="2"/>
  <c r="T672" i="2"/>
  <c r="T515" i="2"/>
  <c r="T516" i="2"/>
  <c r="T324" i="2"/>
  <c r="T446" i="2"/>
  <c r="T48" i="2"/>
  <c r="T254" i="2"/>
  <c r="T388" i="2"/>
  <c r="T253" i="2"/>
  <c r="T569" i="2"/>
  <c r="T176" i="2"/>
  <c r="T548" i="2"/>
  <c r="T206" i="2"/>
  <c r="T155" i="2"/>
  <c r="T163" i="2"/>
  <c r="T227" i="2"/>
  <c r="T87" i="2"/>
  <c r="T306" i="2"/>
  <c r="T339" i="2"/>
  <c r="T120" i="2"/>
  <c r="T437" i="2"/>
  <c r="T297" i="2"/>
  <c r="T293" i="2"/>
  <c r="T390" i="2"/>
  <c r="T103" i="2"/>
  <c r="T576" i="2"/>
  <c r="T517" i="2"/>
  <c r="T674" i="2"/>
  <c r="T215" i="2"/>
  <c r="T343" i="2"/>
  <c r="T7" i="2"/>
  <c r="T154" i="2"/>
  <c r="T332" i="2"/>
  <c r="T146" i="2"/>
  <c r="T28" i="2"/>
  <c r="T256" i="2"/>
  <c r="T261" i="2"/>
  <c r="T268" i="2"/>
  <c r="T553" i="2"/>
  <c r="T340" i="2"/>
  <c r="T205" i="2"/>
  <c r="T32" i="2"/>
  <c r="T520" i="2"/>
  <c r="T121" i="2"/>
  <c r="T244" i="2"/>
  <c r="T290" i="2"/>
  <c r="T556" i="2"/>
  <c r="T279" i="2"/>
  <c r="T719" i="2"/>
  <c r="T178" i="2"/>
  <c r="T148" i="2"/>
  <c r="T74" i="2"/>
  <c r="T76" i="2"/>
  <c r="T225" i="2"/>
  <c r="T30" i="2"/>
  <c r="T123" i="2"/>
  <c r="T510" i="2"/>
  <c r="T150" i="2"/>
  <c r="T434" i="2"/>
  <c r="T344" i="2"/>
  <c r="T389" i="2"/>
  <c r="T599" i="2"/>
  <c r="T708" i="2"/>
  <c r="T642" i="2"/>
  <c r="T171" i="2"/>
  <c r="T689" i="2"/>
  <c r="T21" i="2"/>
  <c r="T304" i="2"/>
  <c r="T113" i="2"/>
  <c r="T15" i="2"/>
  <c r="T211" i="2"/>
  <c r="T141" i="2"/>
  <c r="T72" i="2"/>
  <c r="T63" i="2"/>
  <c r="T663" i="2"/>
  <c r="T6" i="2"/>
  <c r="T194" i="2"/>
  <c r="T586" i="2"/>
  <c r="T594" i="2"/>
  <c r="T550" i="2"/>
  <c r="T621" i="2"/>
  <c r="T2" i="2"/>
  <c r="T67" i="2"/>
  <c r="T249" i="2"/>
  <c r="T16" i="2"/>
  <c r="T478" i="2"/>
  <c r="T589" i="2"/>
  <c r="T464" i="2"/>
  <c r="T605" i="2"/>
  <c r="T294" i="2"/>
  <c r="T288" i="2"/>
  <c r="T611" i="2"/>
  <c r="T466" i="2"/>
  <c r="T56" i="2"/>
  <c r="T313" i="2"/>
  <c r="T645" i="2"/>
  <c r="T91" i="2"/>
  <c r="T274" i="2"/>
  <c r="T448" i="2"/>
  <c r="T307" i="2"/>
  <c r="T18" i="2"/>
  <c r="T441" i="2"/>
  <c r="T226" i="2"/>
  <c r="T250" i="2"/>
  <c r="T680" i="2"/>
  <c r="T174" i="2"/>
  <c r="T315" i="2"/>
  <c r="T201" i="2"/>
  <c r="T65" i="2"/>
  <c r="T149" i="2"/>
  <c r="T273" i="2"/>
  <c r="T259" i="2"/>
  <c r="T207" i="2"/>
  <c r="T127" i="2"/>
  <c r="T618" i="2"/>
  <c r="T335" i="2"/>
  <c r="T66" i="2"/>
  <c r="T214" i="2"/>
  <c r="T518" i="2"/>
  <c r="T468" i="2"/>
  <c r="T45" i="2"/>
  <c r="T160" i="2"/>
  <c r="T23" i="2"/>
  <c r="T173" i="2"/>
  <c r="T405" i="2"/>
  <c r="T161" i="2"/>
  <c r="T505" i="2"/>
  <c r="T90" i="2"/>
  <c r="T638" i="2"/>
  <c r="T36" i="2"/>
  <c r="T538" i="2"/>
  <c r="T100" i="2"/>
  <c r="T231" i="2"/>
  <c r="T362" i="2"/>
  <c r="T179" i="2"/>
  <c r="T243" i="2"/>
  <c r="T29" i="2"/>
  <c r="T212" i="2"/>
  <c r="T190" i="2"/>
  <c r="T571" i="2"/>
  <c r="T624" i="2"/>
  <c r="T55" i="2"/>
  <c r="T373" i="2"/>
  <c r="T105" i="2"/>
  <c r="T24" i="2"/>
  <c r="T498" i="2"/>
  <c r="T730" i="2"/>
  <c r="T572" i="2"/>
  <c r="T129" i="2"/>
  <c r="T564" i="2"/>
  <c r="T681" i="2"/>
  <c r="T608" i="2"/>
  <c r="T700" i="2"/>
  <c r="T319" i="2"/>
  <c r="T654" i="2"/>
  <c r="T182" i="2"/>
  <c r="T164" i="2"/>
  <c r="T691" i="2"/>
  <c r="T403" i="2"/>
  <c r="T365" i="2"/>
  <c r="T504" i="2"/>
  <c r="T379" i="2"/>
  <c r="T296" i="2"/>
  <c r="T415" i="2"/>
  <c r="T537" i="2"/>
  <c r="T635" i="2"/>
  <c r="T560" i="2"/>
  <c r="T652" i="2"/>
  <c r="T414" i="2"/>
  <c r="T180" i="2"/>
  <c r="T372" i="2"/>
  <c r="T702" i="2"/>
  <c r="T245" i="2"/>
  <c r="T156" i="2"/>
  <c r="T590" i="2"/>
  <c r="T60" i="2"/>
  <c r="T383" i="2"/>
  <c r="T85" i="2"/>
  <c r="T54" i="2"/>
  <c r="T385" i="2"/>
  <c r="T37" i="2"/>
  <c r="T217" i="2"/>
  <c r="T606" i="2"/>
  <c r="T118" i="2"/>
  <c r="T715" i="2"/>
  <c r="T552" i="2"/>
  <c r="T475" i="2"/>
  <c r="T531" i="2"/>
  <c r="T551" i="2"/>
  <c r="T381" i="2"/>
  <c r="T17" i="2"/>
  <c r="T145" i="2"/>
  <c r="T460" i="2"/>
  <c r="T257" i="2"/>
  <c r="T711" i="2"/>
  <c r="T521" i="2"/>
  <c r="T678" i="2"/>
  <c r="T136" i="2"/>
  <c r="T169" i="2"/>
  <c r="T159" i="2"/>
  <c r="T107" i="2"/>
  <c r="T696" i="2"/>
  <c r="T12" i="2"/>
  <c r="T330" i="2"/>
  <c r="T496" i="2"/>
  <c r="T197" i="2"/>
  <c r="T522" i="2"/>
  <c r="T598" i="2"/>
  <c r="T607" i="2"/>
  <c r="T710" i="2"/>
  <c r="T25" i="2"/>
  <c r="T508" i="2"/>
  <c r="T130" i="2"/>
  <c r="T71" i="2"/>
  <c r="T333" i="2"/>
  <c r="T92" i="2"/>
  <c r="T58" i="2"/>
  <c r="T423" i="2"/>
  <c r="T490" i="2"/>
  <c r="T463" i="2"/>
  <c r="T502" i="2"/>
  <c r="T289" i="2"/>
  <c r="T431" i="2"/>
  <c r="T31" i="2"/>
  <c r="T354" i="2"/>
  <c r="T620" i="2"/>
  <c r="T407" i="2"/>
  <c r="T49" i="2"/>
  <c r="T438" i="2"/>
  <c r="T184" i="2"/>
  <c r="T485" i="2"/>
  <c r="T345" i="2"/>
  <c r="T186" i="2"/>
  <c r="T133" i="2"/>
  <c r="T535" i="2"/>
  <c r="T450" i="2"/>
  <c r="T585" i="2"/>
  <c r="T718" i="2"/>
  <c r="T270" i="2"/>
  <c r="T122" i="2"/>
  <c r="T555" i="2"/>
  <c r="T471" i="2"/>
  <c r="T619" i="2"/>
  <c r="T592" i="2"/>
  <c r="T427" i="2"/>
  <c r="T453" i="2"/>
  <c r="T727" i="2"/>
  <c r="T96" i="2"/>
  <c r="T722" i="2"/>
  <c r="T632" i="2"/>
  <c r="T177" i="2"/>
  <c r="T656" i="2"/>
  <c r="T649" i="2"/>
  <c r="T588" i="2"/>
  <c r="T563" i="2"/>
  <c r="T712" i="2"/>
  <c r="T428" i="2"/>
  <c r="T408" i="2"/>
  <c r="T282" i="2"/>
  <c r="T626" i="2"/>
  <c r="T101" i="2"/>
  <c r="T639" i="2"/>
  <c r="T583" i="2"/>
  <c r="T614" i="2"/>
  <c r="T271" i="2"/>
  <c r="T27" i="2"/>
  <c r="T35" i="2"/>
  <c r="T384" i="2"/>
  <c r="T112" i="2"/>
  <c r="T318" i="2"/>
  <c r="T447" i="2"/>
  <c r="T248" i="2"/>
  <c r="T291" i="2"/>
  <c r="T168" i="2"/>
  <c r="T237" i="2"/>
  <c r="T669" i="2"/>
  <c r="T682" i="2"/>
  <c r="T579" i="2"/>
  <c r="T312" i="2"/>
  <c r="T411" i="2"/>
  <c r="T474" i="2"/>
  <c r="T157" i="2"/>
  <c r="T684" i="2"/>
  <c r="T238" i="2"/>
  <c r="T473" i="2"/>
  <c r="T601" i="2"/>
  <c r="T115" i="2"/>
  <c r="T137" i="2"/>
  <c r="T476" i="2"/>
  <c r="T646" i="2"/>
  <c r="T131" i="2"/>
  <c r="T327" i="2"/>
  <c r="T418" i="2"/>
  <c r="T144" i="2"/>
  <c r="T566" i="2"/>
  <c r="T135" i="2"/>
  <c r="T196" i="2"/>
  <c r="T629" i="2"/>
  <c r="T216" i="2"/>
  <c r="T98" i="2"/>
  <c r="T402" i="2"/>
  <c r="T724" i="2"/>
  <c r="T321" i="2"/>
  <c r="T316" i="2"/>
  <c r="T559" i="2"/>
  <c r="T705" i="2"/>
  <c r="T539" i="2"/>
  <c r="T651" i="2"/>
  <c r="T368" i="2"/>
  <c r="T153" i="2"/>
  <c r="T68" i="2"/>
  <c r="T341" i="2"/>
  <c r="T699" i="2"/>
  <c r="T527" i="2"/>
  <c r="T386" i="2"/>
  <c r="T573" i="2"/>
  <c r="T419" i="2"/>
  <c r="T570" i="2"/>
  <c r="T637" i="2"/>
  <c r="T124" i="2"/>
  <c r="T698" i="2"/>
  <c r="T396" i="2"/>
  <c r="T725" i="2"/>
  <c r="T236" i="2"/>
  <c r="T480" i="2"/>
  <c r="T202" i="2"/>
  <c r="T83" i="2"/>
  <c r="T666" i="2"/>
  <c r="T303" i="2"/>
  <c r="T662" i="2"/>
  <c r="T139" i="2"/>
  <c r="T451" i="2"/>
  <c r="T51" i="2"/>
  <c r="T729" i="2"/>
  <c r="T242" i="2"/>
  <c r="T162" i="2"/>
  <c r="T33" i="2"/>
  <c r="T191" i="2"/>
  <c r="T612" i="2"/>
  <c r="T673" i="2"/>
  <c r="T301" i="2"/>
  <c r="T328" i="2"/>
  <c r="T308" i="2"/>
  <c r="T325" i="2"/>
  <c r="T670" i="2"/>
  <c r="T488" i="2"/>
  <c r="T720" i="2"/>
  <c r="T659" i="2"/>
  <c r="T246" i="2"/>
  <c r="T604" i="2"/>
  <c r="T387" i="2"/>
  <c r="T455" i="2"/>
  <c r="T410" i="2"/>
  <c r="T731" i="2"/>
  <c r="T262" i="2"/>
  <c r="T630" i="2"/>
  <c r="T692" i="2"/>
  <c r="T465" i="2"/>
  <c r="T472" i="2"/>
  <c r="T549" i="2"/>
  <c r="T229" i="2"/>
  <c r="T602" i="2"/>
  <c r="T158" i="2"/>
  <c r="T547" i="2"/>
  <c r="T247" i="2"/>
  <c r="T109" i="2"/>
  <c r="T660" i="2"/>
  <c r="T228" i="2"/>
  <c r="T119" i="2"/>
  <c r="T367" i="2"/>
  <c r="T511" i="2"/>
  <c r="T679" i="2"/>
  <c r="T546" i="2"/>
  <c r="T232" i="2"/>
  <c r="T513" i="2"/>
  <c r="T484" i="2"/>
  <c r="T430" i="2"/>
  <c r="T690" i="2"/>
  <c r="T334" i="2"/>
  <c r="T210" i="2"/>
  <c r="T421" i="2"/>
  <c r="T584" i="2"/>
  <c r="T114" i="2"/>
  <c r="T529" i="2"/>
  <c r="T322" i="2"/>
  <c r="T575" i="2"/>
  <c r="T565" i="2"/>
  <c r="T218" i="2"/>
  <c r="T233" i="2"/>
  <c r="T494" i="2"/>
  <c r="T542" i="2"/>
  <c r="T392" i="2"/>
  <c r="T717" i="2"/>
  <c r="T721" i="2"/>
  <c r="T208" i="2"/>
  <c r="T477" i="2"/>
  <c r="T263" i="2"/>
  <c r="T677" i="2"/>
  <c r="T277" i="2"/>
  <c r="T302" i="2"/>
  <c r="T397" i="2"/>
  <c r="T622" i="2"/>
  <c r="T532" i="2"/>
  <c r="T533" i="2"/>
  <c r="T578" i="2"/>
  <c r="T393" i="2"/>
  <c r="T557" i="2"/>
  <c r="T695" i="2"/>
  <c r="T664" i="2"/>
  <c r="T486" i="2"/>
  <c r="T634" i="2"/>
  <c r="T707" i="2"/>
  <c r="T371" i="2"/>
  <c r="T456" i="2"/>
  <c r="T647" i="2"/>
  <c r="T687" i="2"/>
  <c r="T432" i="2"/>
  <c r="T648" i="2"/>
  <c r="T667" i="2"/>
  <c r="T561" i="2"/>
  <c r="T685" i="2"/>
  <c r="T697" i="2"/>
  <c r="T675" i="2"/>
  <c r="T723" i="2"/>
  <c r="T703" i="2"/>
  <c r="T641" i="2"/>
  <c r="T694" i="2"/>
  <c r="T726" i="2"/>
  <c r="T713" i="2"/>
  <c r="T716" i="2"/>
  <c r="T728" i="2"/>
  <c r="T668" i="2"/>
  <c r="S633" i="2"/>
  <c r="S582" i="2"/>
  <c r="S623" i="2"/>
  <c r="S81" i="2"/>
  <c r="S358" i="2"/>
  <c r="S445" i="2"/>
  <c r="S433" i="2"/>
  <c r="S545" i="2"/>
  <c r="S398" i="2"/>
  <c r="S524" i="2"/>
  <c r="S378" i="2"/>
  <c r="S469" i="2"/>
  <c r="S181" i="2"/>
  <c r="S676" i="2"/>
  <c r="S140" i="2"/>
  <c r="S457" i="2"/>
  <c r="S41" i="2"/>
  <c r="S650" i="2"/>
  <c r="S483" i="2"/>
  <c r="S348" i="2"/>
  <c r="S458" i="2"/>
  <c r="S416" i="2"/>
  <c r="S53" i="2"/>
  <c r="S364" i="2"/>
  <c r="S222" i="2"/>
  <c r="S336" i="2"/>
  <c r="S609" i="2"/>
  <c r="S266" i="2"/>
  <c r="S627" i="2"/>
  <c r="S57" i="2"/>
  <c r="S587" i="2"/>
  <c r="S653" i="2"/>
  <c r="S4" i="2"/>
  <c r="S380" i="2"/>
  <c r="S580" i="2"/>
  <c r="S52" i="2"/>
  <c r="S203" i="2"/>
  <c r="S420" i="2"/>
  <c r="S610" i="2"/>
  <c r="S99" i="2"/>
  <c r="S342" i="2"/>
  <c r="S495" i="2"/>
  <c r="S285" i="2"/>
  <c r="S374" i="2"/>
  <c r="S80" i="2"/>
  <c r="S577" i="2"/>
  <c r="S193" i="2"/>
  <c r="S165" i="2"/>
  <c r="S234" i="2"/>
  <c r="S461" i="2"/>
  <c r="S347" i="2"/>
  <c r="S77" i="2"/>
  <c r="S152" i="2"/>
  <c r="S400" i="2"/>
  <c r="S329" i="2"/>
  <c r="S525" i="2"/>
  <c r="S424" i="2"/>
  <c r="S286" i="2"/>
  <c r="S134" i="2"/>
  <c r="S540" i="2"/>
  <c r="S252" i="2"/>
  <c r="S240" i="2"/>
  <c r="S110" i="2"/>
  <c r="S305" i="2"/>
  <c r="S356" i="2"/>
  <c r="S499" i="2"/>
  <c r="S106" i="2"/>
  <c r="S467" i="2"/>
  <c r="S62" i="2"/>
  <c r="S360" i="2"/>
  <c r="S399" i="2"/>
  <c r="S34" i="2"/>
  <c r="S275" i="2"/>
  <c r="S444" i="2"/>
  <c r="S255" i="2"/>
  <c r="S126" i="2"/>
  <c r="S361" i="2"/>
  <c r="S175" i="2"/>
  <c r="S440" i="2"/>
  <c r="S616" i="2"/>
  <c r="S413" i="2"/>
  <c r="S116" i="2"/>
  <c r="S108" i="2"/>
  <c r="S143" i="2"/>
  <c r="S528" i="2"/>
  <c r="S287" i="2"/>
  <c r="S503" i="2"/>
  <c r="S209" i="2"/>
  <c r="S443" i="2"/>
  <c r="S422" i="2"/>
  <c r="S235" i="2"/>
  <c r="S295" i="2"/>
  <c r="S683" i="2"/>
  <c r="S61" i="2"/>
  <c r="S507" i="2"/>
  <c r="S11" i="2"/>
  <c r="S326" i="2"/>
  <c r="S73" i="2"/>
  <c r="S615" i="2"/>
  <c r="S151" i="2"/>
  <c r="S323" i="2"/>
  <c r="S10" i="2"/>
  <c r="S426" i="2"/>
  <c r="S299" i="2"/>
  <c r="S84" i="2"/>
  <c r="S104" i="2"/>
  <c r="S111" i="2"/>
  <c r="S198" i="2"/>
  <c r="S412" i="2"/>
  <c r="S310" i="2"/>
  <c r="S320" i="2"/>
  <c r="S59" i="2"/>
  <c r="S239" i="2"/>
  <c r="S280" i="2"/>
  <c r="S94" i="2"/>
  <c r="S544" i="2"/>
  <c r="S40" i="2"/>
  <c r="S22" i="2"/>
  <c r="S693" i="2"/>
  <c r="S429" i="2"/>
  <c r="S526" i="2"/>
  <c r="S192" i="2"/>
  <c r="S355" i="2"/>
  <c r="S188" i="2"/>
  <c r="S643" i="2"/>
  <c r="S42" i="2"/>
  <c r="S117" i="2"/>
  <c r="S264" i="2"/>
  <c r="S370" i="2"/>
  <c r="S13" i="2"/>
  <c r="S251" i="2"/>
  <c r="S258" i="2"/>
  <c r="S241" i="2"/>
  <c r="S661" i="2"/>
  <c r="S376" i="2"/>
  <c r="S704" i="2"/>
  <c r="S281" i="2"/>
  <c r="S688" i="2"/>
  <c r="S409" i="2"/>
  <c r="S230" i="2"/>
  <c r="S185" i="2"/>
  <c r="S8" i="2"/>
  <c r="S283" i="2"/>
  <c r="S530" i="2"/>
  <c r="S665" i="2"/>
  <c r="S395" i="2"/>
  <c r="S352" i="2"/>
  <c r="S276" i="2"/>
  <c r="S714" i="2"/>
  <c r="S309" i="2"/>
  <c r="S170" i="2"/>
  <c r="S219" i="2"/>
  <c r="S314" i="2"/>
  <c r="S500" i="2"/>
  <c r="S97" i="2"/>
  <c r="S183" i="2"/>
  <c r="S452" i="2"/>
  <c r="S213" i="2"/>
  <c r="S375" i="2"/>
  <c r="S132" i="2"/>
  <c r="S26" i="2"/>
  <c r="S260" i="2"/>
  <c r="S199" i="2"/>
  <c r="S497" i="2"/>
  <c r="S574" i="2"/>
  <c r="S567" i="2"/>
  <c r="S487" i="2"/>
  <c r="S644" i="2"/>
  <c r="S640" i="2"/>
  <c r="S519" i="2"/>
  <c r="S628" i="2"/>
  <c r="S562" i="2"/>
  <c r="S558" i="2"/>
  <c r="S581" i="2"/>
  <c r="S317" i="2"/>
  <c r="S595" i="2"/>
  <c r="S172" i="2"/>
  <c r="S655" i="2"/>
  <c r="S39" i="2"/>
  <c r="S493" i="2"/>
  <c r="S523" i="2"/>
  <c r="S357" i="2"/>
  <c r="S600" i="2"/>
  <c r="S617" i="2"/>
  <c r="S220" i="2"/>
  <c r="S195" i="2"/>
  <c r="S300" i="2"/>
  <c r="S142" i="2"/>
  <c r="S491" i="2"/>
  <c r="S102" i="2"/>
  <c r="S43" i="2"/>
  <c r="S346" i="2"/>
  <c r="S5" i="2"/>
  <c r="S147" i="2"/>
  <c r="S47" i="2"/>
  <c r="S20" i="2"/>
  <c r="S492" i="2"/>
  <c r="S625" i="2"/>
  <c r="S658" i="2"/>
  <c r="S534" i="2"/>
  <c r="S88" i="2"/>
  <c r="S636" i="2"/>
  <c r="S657" i="2"/>
  <c r="S269" i="2"/>
  <c r="S265" i="2"/>
  <c r="S38" i="2"/>
  <c r="S93" i="2"/>
  <c r="S454" i="2"/>
  <c r="S603" i="2"/>
  <c r="S489" i="2"/>
  <c r="S512" i="2"/>
  <c r="S44" i="2"/>
  <c r="S442" i="2"/>
  <c r="S482" i="2"/>
  <c r="S128" i="2"/>
  <c r="S481" i="2"/>
  <c r="S284" i="2"/>
  <c r="S337" i="2"/>
  <c r="S200" i="2"/>
  <c r="S479" i="2"/>
  <c r="S436" i="2"/>
  <c r="S541" i="2"/>
  <c r="S462" i="2"/>
  <c r="S167" i="2"/>
  <c r="S86" i="2"/>
  <c r="S223" i="2"/>
  <c r="S272" i="2"/>
  <c r="S14" i="2"/>
  <c r="S89" i="2"/>
  <c r="S166" i="2"/>
  <c r="S359" i="2"/>
  <c r="S439" i="2"/>
  <c r="S50" i="2"/>
  <c r="S591" i="2"/>
  <c r="S224" i="2"/>
  <c r="S470" i="2"/>
  <c r="S706" i="2"/>
  <c r="S506" i="2"/>
  <c r="S671" i="2"/>
  <c r="S404" i="2"/>
  <c r="S568" i="2"/>
  <c r="S509" i="2"/>
  <c r="S369" i="2"/>
  <c r="S267" i="2"/>
  <c r="S377" i="2"/>
  <c r="S366" i="2"/>
  <c r="S82" i="2"/>
  <c r="S75" i="2"/>
  <c r="S46" i="2"/>
  <c r="S406" i="2"/>
  <c r="S382" i="2"/>
  <c r="S9" i="2"/>
  <c r="S78" i="2"/>
  <c r="S353" i="2"/>
  <c r="S709" i="2"/>
  <c r="S391" i="2"/>
  <c r="S64" i="2"/>
  <c r="S417" i="2"/>
  <c r="S701" i="2"/>
  <c r="S331" i="2"/>
  <c r="S554" i="2"/>
  <c r="S350" i="2"/>
  <c r="S351" i="2"/>
  <c r="S613" i="2"/>
  <c r="S278" i="2"/>
  <c r="S596" i="2"/>
  <c r="S189" i="2"/>
  <c r="S19" i="2"/>
  <c r="S349" i="2"/>
  <c r="S221" i="2"/>
  <c r="S435" i="2"/>
  <c r="S514" i="2"/>
  <c r="S311" i="2"/>
  <c r="S686" i="2"/>
  <c r="S597" i="2"/>
  <c r="S401" i="2"/>
  <c r="S501" i="2"/>
  <c r="S363" i="2"/>
  <c r="S425" i="2"/>
  <c r="S204" i="2"/>
  <c r="S298" i="2"/>
  <c r="S449" i="2"/>
  <c r="S394" i="2"/>
  <c r="S69" i="2"/>
  <c r="S3" i="2"/>
  <c r="S187" i="2"/>
  <c r="S95" i="2"/>
  <c r="S631" i="2"/>
  <c r="S459" i="2"/>
  <c r="S292" i="2"/>
  <c r="S338" i="2"/>
  <c r="S138" i="2"/>
  <c r="S70" i="2"/>
  <c r="S125" i="2"/>
  <c r="S79" i="2"/>
  <c r="S543" i="2"/>
  <c r="S593" i="2"/>
  <c r="S536" i="2"/>
  <c r="S672" i="2"/>
  <c r="S515" i="2"/>
  <c r="S516" i="2"/>
  <c r="S324" i="2"/>
  <c r="S446" i="2"/>
  <c r="S48" i="2"/>
  <c r="S254" i="2"/>
  <c r="S388" i="2"/>
  <c r="S253" i="2"/>
  <c r="S569" i="2"/>
  <c r="S176" i="2"/>
  <c r="S548" i="2"/>
  <c r="S206" i="2"/>
  <c r="S155" i="2"/>
  <c r="S163" i="2"/>
  <c r="S227" i="2"/>
  <c r="S87" i="2"/>
  <c r="S306" i="2"/>
  <c r="S339" i="2"/>
  <c r="S120" i="2"/>
  <c r="S437" i="2"/>
  <c r="S297" i="2"/>
  <c r="S293" i="2"/>
  <c r="S390" i="2"/>
  <c r="S103" i="2"/>
  <c r="S576" i="2"/>
  <c r="S517" i="2"/>
  <c r="S674" i="2"/>
  <c r="S215" i="2"/>
  <c r="S343" i="2"/>
  <c r="S7" i="2"/>
  <c r="S154" i="2"/>
  <c r="S332" i="2"/>
  <c r="S146" i="2"/>
  <c r="S28" i="2"/>
  <c r="S256" i="2"/>
  <c r="S261" i="2"/>
  <c r="S268" i="2"/>
  <c r="S553" i="2"/>
  <c r="S340" i="2"/>
  <c r="S205" i="2"/>
  <c r="S32" i="2"/>
  <c r="S520" i="2"/>
  <c r="S121" i="2"/>
  <c r="S244" i="2"/>
  <c r="S290" i="2"/>
  <c r="S556" i="2"/>
  <c r="S279" i="2"/>
  <c r="S719" i="2"/>
  <c r="S178" i="2"/>
  <c r="S148" i="2"/>
  <c r="S74" i="2"/>
  <c r="S76" i="2"/>
  <c r="S225" i="2"/>
  <c r="S30" i="2"/>
  <c r="S123" i="2"/>
  <c r="S510" i="2"/>
  <c r="S150" i="2"/>
  <c r="S434" i="2"/>
  <c r="S344" i="2"/>
  <c r="S389" i="2"/>
  <c r="S599" i="2"/>
  <c r="S708" i="2"/>
  <c r="S642" i="2"/>
  <c r="S171" i="2"/>
  <c r="S689" i="2"/>
  <c r="S21" i="2"/>
  <c r="S304" i="2"/>
  <c r="S113" i="2"/>
  <c r="S15" i="2"/>
  <c r="S211" i="2"/>
  <c r="S141" i="2"/>
  <c r="S72" i="2"/>
  <c r="S63" i="2"/>
  <c r="S663" i="2"/>
  <c r="S6" i="2"/>
  <c r="S194" i="2"/>
  <c r="S586" i="2"/>
  <c r="S594" i="2"/>
  <c r="S550" i="2"/>
  <c r="S621" i="2"/>
  <c r="S2" i="2"/>
  <c r="S67" i="2"/>
  <c r="S249" i="2"/>
  <c r="S16" i="2"/>
  <c r="S478" i="2"/>
  <c r="S589" i="2"/>
  <c r="S464" i="2"/>
  <c r="S605" i="2"/>
  <c r="S294" i="2"/>
  <c r="S288" i="2"/>
  <c r="S611" i="2"/>
  <c r="S466" i="2"/>
  <c r="S56" i="2"/>
  <c r="S313" i="2"/>
  <c r="S645" i="2"/>
  <c r="S91" i="2"/>
  <c r="S274" i="2"/>
  <c r="S448" i="2"/>
  <c r="S307" i="2"/>
  <c r="S18" i="2"/>
  <c r="S441" i="2"/>
  <c r="S226" i="2"/>
  <c r="S250" i="2"/>
  <c r="S680" i="2"/>
  <c r="S174" i="2"/>
  <c r="S315" i="2"/>
  <c r="S201" i="2"/>
  <c r="S65" i="2"/>
  <c r="S149" i="2"/>
  <c r="S273" i="2"/>
  <c r="S259" i="2"/>
  <c r="S207" i="2"/>
  <c r="S127" i="2"/>
  <c r="S618" i="2"/>
  <c r="S335" i="2"/>
  <c r="S66" i="2"/>
  <c r="S214" i="2"/>
  <c r="S518" i="2"/>
  <c r="S468" i="2"/>
  <c r="S45" i="2"/>
  <c r="S160" i="2"/>
  <c r="S23" i="2"/>
  <c r="S173" i="2"/>
  <c r="S405" i="2"/>
  <c r="S161" i="2"/>
  <c r="S505" i="2"/>
  <c r="S90" i="2"/>
  <c r="S638" i="2"/>
  <c r="S36" i="2"/>
  <c r="S538" i="2"/>
  <c r="S100" i="2"/>
  <c r="S231" i="2"/>
  <c r="S362" i="2"/>
  <c r="S179" i="2"/>
  <c r="S243" i="2"/>
  <c r="S29" i="2"/>
  <c r="S212" i="2"/>
  <c r="S190" i="2"/>
  <c r="S571" i="2"/>
  <c r="S624" i="2"/>
  <c r="S55" i="2"/>
  <c r="S373" i="2"/>
  <c r="S105" i="2"/>
  <c r="S24" i="2"/>
  <c r="S498" i="2"/>
  <c r="S730" i="2"/>
  <c r="S572" i="2"/>
  <c r="S129" i="2"/>
  <c r="S564" i="2"/>
  <c r="S681" i="2"/>
  <c r="S608" i="2"/>
  <c r="S700" i="2"/>
  <c r="S319" i="2"/>
  <c r="S654" i="2"/>
  <c r="S182" i="2"/>
  <c r="S164" i="2"/>
  <c r="S691" i="2"/>
  <c r="S403" i="2"/>
  <c r="S365" i="2"/>
  <c r="S504" i="2"/>
  <c r="S379" i="2"/>
  <c r="S296" i="2"/>
  <c r="S415" i="2"/>
  <c r="S537" i="2"/>
  <c r="S635" i="2"/>
  <c r="S560" i="2"/>
  <c r="S652" i="2"/>
  <c r="S414" i="2"/>
  <c r="S180" i="2"/>
  <c r="S372" i="2"/>
  <c r="S702" i="2"/>
  <c r="S245" i="2"/>
  <c r="S156" i="2"/>
  <c r="S590" i="2"/>
  <c r="S60" i="2"/>
  <c r="S383" i="2"/>
  <c r="S85" i="2"/>
  <c r="S54" i="2"/>
  <c r="S385" i="2"/>
  <c r="S37" i="2"/>
  <c r="S217" i="2"/>
  <c r="S606" i="2"/>
  <c r="S118" i="2"/>
  <c r="S715" i="2"/>
  <c r="S552" i="2"/>
  <c r="S475" i="2"/>
  <c r="S531" i="2"/>
  <c r="S551" i="2"/>
  <c r="S381" i="2"/>
  <c r="S17" i="2"/>
  <c r="S145" i="2"/>
  <c r="S460" i="2"/>
  <c r="S257" i="2"/>
  <c r="S711" i="2"/>
  <c r="S521" i="2"/>
  <c r="S678" i="2"/>
  <c r="S136" i="2"/>
  <c r="S169" i="2"/>
  <c r="S159" i="2"/>
  <c r="S107" i="2"/>
  <c r="S696" i="2"/>
  <c r="S12" i="2"/>
  <c r="S330" i="2"/>
  <c r="S496" i="2"/>
  <c r="S197" i="2"/>
  <c r="S522" i="2"/>
  <c r="S598" i="2"/>
  <c r="S607" i="2"/>
  <c r="S710" i="2"/>
  <c r="S25" i="2"/>
  <c r="S508" i="2"/>
  <c r="S130" i="2"/>
  <c r="S71" i="2"/>
  <c r="S333" i="2"/>
  <c r="S92" i="2"/>
  <c r="S58" i="2"/>
  <c r="S423" i="2"/>
  <c r="S490" i="2"/>
  <c r="S463" i="2"/>
  <c r="S502" i="2"/>
  <c r="S289" i="2"/>
  <c r="S431" i="2"/>
  <c r="S31" i="2"/>
  <c r="S354" i="2"/>
  <c r="S620" i="2"/>
  <c r="S407" i="2"/>
  <c r="S49" i="2"/>
  <c r="S438" i="2"/>
  <c r="S184" i="2"/>
  <c r="S485" i="2"/>
  <c r="S345" i="2"/>
  <c r="S186" i="2"/>
  <c r="S133" i="2"/>
  <c r="S535" i="2"/>
  <c r="S450" i="2"/>
  <c r="S585" i="2"/>
  <c r="S718" i="2"/>
  <c r="S270" i="2"/>
  <c r="S122" i="2"/>
  <c r="S555" i="2"/>
  <c r="S471" i="2"/>
  <c r="S619" i="2"/>
  <c r="S592" i="2"/>
  <c r="S427" i="2"/>
  <c r="S453" i="2"/>
  <c r="S727" i="2"/>
  <c r="S96" i="2"/>
  <c r="S722" i="2"/>
  <c r="S632" i="2"/>
  <c r="S177" i="2"/>
  <c r="S656" i="2"/>
  <c r="S649" i="2"/>
  <c r="S588" i="2"/>
  <c r="S563" i="2"/>
  <c r="S712" i="2"/>
  <c r="S428" i="2"/>
  <c r="S408" i="2"/>
  <c r="S282" i="2"/>
  <c r="S626" i="2"/>
  <c r="S101" i="2"/>
  <c r="S639" i="2"/>
  <c r="S583" i="2"/>
  <c r="S614" i="2"/>
  <c r="S271" i="2"/>
  <c r="S27" i="2"/>
  <c r="S35" i="2"/>
  <c r="S384" i="2"/>
  <c r="S112" i="2"/>
  <c r="S318" i="2"/>
  <c r="S447" i="2"/>
  <c r="S248" i="2"/>
  <c r="S291" i="2"/>
  <c r="S168" i="2"/>
  <c r="S237" i="2"/>
  <c r="S669" i="2"/>
  <c r="S682" i="2"/>
  <c r="S579" i="2"/>
  <c r="S312" i="2"/>
  <c r="S411" i="2"/>
  <c r="S474" i="2"/>
  <c r="S157" i="2"/>
  <c r="S684" i="2"/>
  <c r="S238" i="2"/>
  <c r="S473" i="2"/>
  <c r="S601" i="2"/>
  <c r="S115" i="2"/>
  <c r="S137" i="2"/>
  <c r="S476" i="2"/>
  <c r="S646" i="2"/>
  <c r="S131" i="2"/>
  <c r="S327" i="2"/>
  <c r="S418" i="2"/>
  <c r="S144" i="2"/>
  <c r="S566" i="2"/>
  <c r="S135" i="2"/>
  <c r="S196" i="2"/>
  <c r="S629" i="2"/>
  <c r="S216" i="2"/>
  <c r="S98" i="2"/>
  <c r="S402" i="2"/>
  <c r="S724" i="2"/>
  <c r="S321" i="2"/>
  <c r="S316" i="2"/>
  <c r="S559" i="2"/>
  <c r="S705" i="2"/>
  <c r="S539" i="2"/>
  <c r="S651" i="2"/>
  <c r="S368" i="2"/>
  <c r="S153" i="2"/>
  <c r="S68" i="2"/>
  <c r="S341" i="2"/>
  <c r="S699" i="2"/>
  <c r="S527" i="2"/>
  <c r="S386" i="2"/>
  <c r="S573" i="2"/>
  <c r="S419" i="2"/>
  <c r="S570" i="2"/>
  <c r="S637" i="2"/>
  <c r="S124" i="2"/>
  <c r="S698" i="2"/>
  <c r="S396" i="2"/>
  <c r="S725" i="2"/>
  <c r="S236" i="2"/>
  <c r="S480" i="2"/>
  <c r="S202" i="2"/>
  <c r="S83" i="2"/>
  <c r="S666" i="2"/>
  <c r="S303" i="2"/>
  <c r="S662" i="2"/>
  <c r="S139" i="2"/>
  <c r="S451" i="2"/>
  <c r="S51" i="2"/>
  <c r="S729" i="2"/>
  <c r="S242" i="2"/>
  <c r="S162" i="2"/>
  <c r="S33" i="2"/>
  <c r="S191" i="2"/>
  <c r="S612" i="2"/>
  <c r="S673" i="2"/>
  <c r="S301" i="2"/>
  <c r="S328" i="2"/>
  <c r="S308" i="2"/>
  <c r="S325" i="2"/>
  <c r="S670" i="2"/>
  <c r="S488" i="2"/>
  <c r="S720" i="2"/>
  <c r="S659" i="2"/>
  <c r="S246" i="2"/>
  <c r="S604" i="2"/>
  <c r="S387" i="2"/>
  <c r="S455" i="2"/>
  <c r="S410" i="2"/>
  <c r="S731" i="2"/>
  <c r="S262" i="2"/>
  <c r="S630" i="2"/>
  <c r="S692" i="2"/>
  <c r="S465" i="2"/>
  <c r="S472" i="2"/>
  <c r="S549" i="2"/>
  <c r="S229" i="2"/>
  <c r="S602" i="2"/>
  <c r="S158" i="2"/>
  <c r="S547" i="2"/>
  <c r="S247" i="2"/>
  <c r="S109" i="2"/>
  <c r="S660" i="2"/>
  <c r="S228" i="2"/>
  <c r="S119" i="2"/>
  <c r="S367" i="2"/>
  <c r="S511" i="2"/>
  <c r="S679" i="2"/>
  <c r="S546" i="2"/>
  <c r="S232" i="2"/>
  <c r="S513" i="2"/>
  <c r="S484" i="2"/>
  <c r="S430" i="2"/>
  <c r="S690" i="2"/>
  <c r="S334" i="2"/>
  <c r="S210" i="2"/>
  <c r="S421" i="2"/>
  <c r="S584" i="2"/>
  <c r="S114" i="2"/>
  <c r="S529" i="2"/>
  <c r="S322" i="2"/>
  <c r="S575" i="2"/>
  <c r="S565" i="2"/>
  <c r="S218" i="2"/>
  <c r="S233" i="2"/>
  <c r="S494" i="2"/>
  <c r="S542" i="2"/>
  <c r="S392" i="2"/>
  <c r="S717" i="2"/>
  <c r="S721" i="2"/>
  <c r="S208" i="2"/>
  <c r="S477" i="2"/>
  <c r="S263" i="2"/>
  <c r="S677" i="2"/>
  <c r="S277" i="2"/>
  <c r="S302" i="2"/>
  <c r="S397" i="2"/>
  <c r="S622" i="2"/>
  <c r="S532" i="2"/>
  <c r="S533" i="2"/>
  <c r="S578" i="2"/>
  <c r="S393" i="2"/>
  <c r="S557" i="2"/>
  <c r="S695" i="2"/>
  <c r="S664" i="2"/>
  <c r="S486" i="2"/>
  <c r="S634" i="2"/>
  <c r="S707" i="2"/>
  <c r="S371" i="2"/>
  <c r="S456" i="2"/>
  <c r="S647" i="2"/>
  <c r="S687" i="2"/>
  <c r="S432" i="2"/>
  <c r="S648" i="2"/>
  <c r="S667" i="2"/>
  <c r="S561" i="2"/>
  <c r="S685" i="2"/>
  <c r="S697" i="2"/>
  <c r="S675" i="2"/>
  <c r="S723" i="2"/>
  <c r="S703" i="2"/>
  <c r="S641" i="2"/>
  <c r="S694" i="2"/>
  <c r="S726" i="2"/>
  <c r="S713" i="2"/>
  <c r="S716" i="2"/>
  <c r="S728" i="2"/>
  <c r="S668" i="2"/>
  <c r="N633" i="2"/>
  <c r="N582" i="2"/>
  <c r="N623" i="2"/>
  <c r="N81" i="2"/>
  <c r="N358" i="2"/>
  <c r="N445" i="2"/>
  <c r="N433" i="2"/>
  <c r="N545" i="2"/>
  <c r="N398" i="2"/>
  <c r="N524" i="2"/>
  <c r="N378" i="2"/>
  <c r="N469" i="2"/>
  <c r="N181" i="2"/>
  <c r="N676" i="2"/>
  <c r="N140" i="2"/>
  <c r="N457" i="2"/>
  <c r="N41" i="2"/>
  <c r="N650" i="2"/>
  <c r="N483" i="2"/>
  <c r="N348" i="2"/>
  <c r="N458" i="2"/>
  <c r="N416" i="2"/>
  <c r="N53" i="2"/>
  <c r="N364" i="2"/>
  <c r="N222" i="2"/>
  <c r="N336" i="2"/>
  <c r="N609" i="2"/>
  <c r="N266" i="2"/>
  <c r="N627" i="2"/>
  <c r="N57" i="2"/>
  <c r="N587" i="2"/>
  <c r="N653" i="2"/>
  <c r="N4" i="2"/>
  <c r="N380" i="2"/>
  <c r="N580" i="2"/>
  <c r="N52" i="2"/>
  <c r="N203" i="2"/>
  <c r="N420" i="2"/>
  <c r="N610" i="2"/>
  <c r="N99" i="2"/>
  <c r="N342" i="2"/>
  <c r="N495" i="2"/>
  <c r="N285" i="2"/>
  <c r="N374" i="2"/>
  <c r="N80" i="2"/>
  <c r="N577" i="2"/>
  <c r="N193" i="2"/>
  <c r="N165" i="2"/>
  <c r="N234" i="2"/>
  <c r="N461" i="2"/>
  <c r="N347" i="2"/>
  <c r="N77" i="2"/>
  <c r="N152" i="2"/>
  <c r="N400" i="2"/>
  <c r="N329" i="2"/>
  <c r="N525" i="2"/>
  <c r="N424" i="2"/>
  <c r="N286" i="2"/>
  <c r="N134" i="2"/>
  <c r="N540" i="2"/>
  <c r="N252" i="2"/>
  <c r="N240" i="2"/>
  <c r="N110" i="2"/>
  <c r="N305" i="2"/>
  <c r="N356" i="2"/>
  <c r="N499" i="2"/>
  <c r="N106" i="2"/>
  <c r="N467" i="2"/>
  <c r="N62" i="2"/>
  <c r="N360" i="2"/>
  <c r="N399" i="2"/>
  <c r="N34" i="2"/>
  <c r="N275" i="2"/>
  <c r="N444" i="2"/>
  <c r="N255" i="2"/>
  <c r="N126" i="2"/>
  <c r="N361" i="2"/>
  <c r="N175" i="2"/>
  <c r="N440" i="2"/>
  <c r="N616" i="2"/>
  <c r="N413" i="2"/>
  <c r="N116" i="2"/>
  <c r="N108" i="2"/>
  <c r="N143" i="2"/>
  <c r="N528" i="2"/>
  <c r="N287" i="2"/>
  <c r="N503" i="2"/>
  <c r="N209" i="2"/>
  <c r="N443" i="2"/>
  <c r="N422" i="2"/>
  <c r="N235" i="2"/>
  <c r="N295" i="2"/>
  <c r="N683" i="2"/>
  <c r="N61" i="2"/>
  <c r="N507" i="2"/>
  <c r="N11" i="2"/>
  <c r="N326" i="2"/>
  <c r="N73" i="2"/>
  <c r="N615" i="2"/>
  <c r="N151" i="2"/>
  <c r="N323" i="2"/>
  <c r="N10" i="2"/>
  <c r="N426" i="2"/>
  <c r="N299" i="2"/>
  <c r="N84" i="2"/>
  <c r="N104" i="2"/>
  <c r="N111" i="2"/>
  <c r="N198" i="2"/>
  <c r="N412" i="2"/>
  <c r="N310" i="2"/>
  <c r="N320" i="2"/>
  <c r="N59" i="2"/>
  <c r="N239" i="2"/>
  <c r="N280" i="2"/>
  <c r="N94" i="2"/>
  <c r="N544" i="2"/>
  <c r="N40" i="2"/>
  <c r="N22" i="2"/>
  <c r="N693" i="2"/>
  <c r="N429" i="2"/>
  <c r="N526" i="2"/>
  <c r="N192" i="2"/>
  <c r="N355" i="2"/>
  <c r="N188" i="2"/>
  <c r="N643" i="2"/>
  <c r="N42" i="2"/>
  <c r="N117" i="2"/>
  <c r="N264" i="2"/>
  <c r="N370" i="2"/>
  <c r="N13" i="2"/>
  <c r="N251" i="2"/>
  <c r="N258" i="2"/>
  <c r="N241" i="2"/>
  <c r="N661" i="2"/>
  <c r="N376" i="2"/>
  <c r="N704" i="2"/>
  <c r="N281" i="2"/>
  <c r="N688" i="2"/>
  <c r="N409" i="2"/>
  <c r="N230" i="2"/>
  <c r="N185" i="2"/>
  <c r="N8" i="2"/>
  <c r="N283" i="2"/>
  <c r="N530" i="2"/>
  <c r="N665" i="2"/>
  <c r="N395" i="2"/>
  <c r="N352" i="2"/>
  <c r="N276" i="2"/>
  <c r="N714" i="2"/>
  <c r="N309" i="2"/>
  <c r="N170" i="2"/>
  <c r="N219" i="2"/>
  <c r="N314" i="2"/>
  <c r="N500" i="2"/>
  <c r="N97" i="2"/>
  <c r="N183" i="2"/>
  <c r="N452" i="2"/>
  <c r="N213" i="2"/>
  <c r="N375" i="2"/>
  <c r="N132" i="2"/>
  <c r="N26" i="2"/>
  <c r="N260" i="2"/>
  <c r="N199" i="2"/>
  <c r="N497" i="2"/>
  <c r="N574" i="2"/>
  <c r="N567" i="2"/>
  <c r="N487" i="2"/>
  <c r="N644" i="2"/>
  <c r="N640" i="2"/>
  <c r="N519" i="2"/>
  <c r="N628" i="2"/>
  <c r="N562" i="2"/>
  <c r="N558" i="2"/>
  <c r="N581" i="2"/>
  <c r="N317" i="2"/>
  <c r="N595" i="2"/>
  <c r="N172" i="2"/>
  <c r="N655" i="2"/>
  <c r="N39" i="2"/>
  <c r="N493" i="2"/>
  <c r="N523" i="2"/>
  <c r="N357" i="2"/>
  <c r="N600" i="2"/>
  <c r="N617" i="2"/>
  <c r="N220" i="2"/>
  <c r="N195" i="2"/>
  <c r="N300" i="2"/>
  <c r="N142" i="2"/>
  <c r="N491" i="2"/>
  <c r="N102" i="2"/>
  <c r="N43" i="2"/>
  <c r="N346" i="2"/>
  <c r="N5" i="2"/>
  <c r="N147" i="2"/>
  <c r="N47" i="2"/>
  <c r="N20" i="2"/>
  <c r="N492" i="2"/>
  <c r="N625" i="2"/>
  <c r="N658" i="2"/>
  <c r="N534" i="2"/>
  <c r="N88" i="2"/>
  <c r="N636" i="2"/>
  <c r="N657" i="2"/>
  <c r="N269" i="2"/>
  <c r="N265" i="2"/>
  <c r="N38" i="2"/>
  <c r="N93" i="2"/>
  <c r="N454" i="2"/>
  <c r="N603" i="2"/>
  <c r="N489" i="2"/>
  <c r="N512" i="2"/>
  <c r="N44" i="2"/>
  <c r="N442" i="2"/>
  <c r="N482" i="2"/>
  <c r="N128" i="2"/>
  <c r="N481" i="2"/>
  <c r="N284" i="2"/>
  <c r="N337" i="2"/>
  <c r="N200" i="2"/>
  <c r="N479" i="2"/>
  <c r="N436" i="2"/>
  <c r="N541" i="2"/>
  <c r="N462" i="2"/>
  <c r="N167" i="2"/>
  <c r="N86" i="2"/>
  <c r="N223" i="2"/>
  <c r="N272" i="2"/>
  <c r="N14" i="2"/>
  <c r="N89" i="2"/>
  <c r="N166" i="2"/>
  <c r="N359" i="2"/>
  <c r="N439" i="2"/>
  <c r="N50" i="2"/>
  <c r="N591" i="2"/>
  <c r="N224" i="2"/>
  <c r="N470" i="2"/>
  <c r="N706" i="2"/>
  <c r="N506" i="2"/>
  <c r="N671" i="2"/>
  <c r="N404" i="2"/>
  <c r="N568" i="2"/>
  <c r="N509" i="2"/>
  <c r="N369" i="2"/>
  <c r="N267" i="2"/>
  <c r="N377" i="2"/>
  <c r="N366" i="2"/>
  <c r="N82" i="2"/>
  <c r="N75" i="2"/>
  <c r="N46" i="2"/>
  <c r="N406" i="2"/>
  <c r="N382" i="2"/>
  <c r="N9" i="2"/>
  <c r="N78" i="2"/>
  <c r="N353" i="2"/>
  <c r="N709" i="2"/>
  <c r="N391" i="2"/>
  <c r="N64" i="2"/>
  <c r="N417" i="2"/>
  <c r="N701" i="2"/>
  <c r="N331" i="2"/>
  <c r="N554" i="2"/>
  <c r="N350" i="2"/>
  <c r="N351" i="2"/>
  <c r="N613" i="2"/>
  <c r="N278" i="2"/>
  <c r="N596" i="2"/>
  <c r="N189" i="2"/>
  <c r="N19" i="2"/>
  <c r="N349" i="2"/>
  <c r="N221" i="2"/>
  <c r="N435" i="2"/>
  <c r="N514" i="2"/>
  <c r="N311" i="2"/>
  <c r="N686" i="2"/>
  <c r="N597" i="2"/>
  <c r="N401" i="2"/>
  <c r="N501" i="2"/>
  <c r="N363" i="2"/>
  <c r="N425" i="2"/>
  <c r="N204" i="2"/>
  <c r="N298" i="2"/>
  <c r="N449" i="2"/>
  <c r="N394" i="2"/>
  <c r="N69" i="2"/>
  <c r="N3" i="2"/>
  <c r="N187" i="2"/>
  <c r="N95" i="2"/>
  <c r="N631" i="2"/>
  <c r="N459" i="2"/>
  <c r="N292" i="2"/>
  <c r="N338" i="2"/>
  <c r="N138" i="2"/>
  <c r="N70" i="2"/>
  <c r="N125" i="2"/>
  <c r="N79" i="2"/>
  <c r="N543" i="2"/>
  <c r="N593" i="2"/>
  <c r="N536" i="2"/>
  <c r="N672" i="2"/>
  <c r="N515" i="2"/>
  <c r="N516" i="2"/>
  <c r="N324" i="2"/>
  <c r="N446" i="2"/>
  <c r="N48" i="2"/>
  <c r="N254" i="2"/>
  <c r="N388" i="2"/>
  <c r="N253" i="2"/>
  <c r="N569" i="2"/>
  <c r="N176" i="2"/>
  <c r="N548" i="2"/>
  <c r="N206" i="2"/>
  <c r="N155" i="2"/>
  <c r="N163" i="2"/>
  <c r="N227" i="2"/>
  <c r="N87" i="2"/>
  <c r="N306" i="2"/>
  <c r="N339" i="2"/>
  <c r="N120" i="2"/>
  <c r="N437" i="2"/>
  <c r="N297" i="2"/>
  <c r="N293" i="2"/>
  <c r="N390" i="2"/>
  <c r="N103" i="2"/>
  <c r="N576" i="2"/>
  <c r="N517" i="2"/>
  <c r="N674" i="2"/>
  <c r="N215" i="2"/>
  <c r="N343" i="2"/>
  <c r="N7" i="2"/>
  <c r="N154" i="2"/>
  <c r="N332" i="2"/>
  <c r="N146" i="2"/>
  <c r="N28" i="2"/>
  <c r="N256" i="2"/>
  <c r="N261" i="2"/>
  <c r="N268" i="2"/>
  <c r="N553" i="2"/>
  <c r="N340" i="2"/>
  <c r="N205" i="2"/>
  <c r="N32" i="2"/>
  <c r="N520" i="2"/>
  <c r="N121" i="2"/>
  <c r="N244" i="2"/>
  <c r="N290" i="2"/>
  <c r="N556" i="2"/>
  <c r="N279" i="2"/>
  <c r="N719" i="2"/>
  <c r="N178" i="2"/>
  <c r="N148" i="2"/>
  <c r="N74" i="2"/>
  <c r="N76" i="2"/>
  <c r="N225" i="2"/>
  <c r="N30" i="2"/>
  <c r="N123" i="2"/>
  <c r="N510" i="2"/>
  <c r="N150" i="2"/>
  <c r="N434" i="2"/>
  <c r="N344" i="2"/>
  <c r="N389" i="2"/>
  <c r="N599" i="2"/>
  <c r="N708" i="2"/>
  <c r="N642" i="2"/>
  <c r="N171" i="2"/>
  <c r="N689" i="2"/>
  <c r="N21" i="2"/>
  <c r="N304" i="2"/>
  <c r="N113" i="2"/>
  <c r="N15" i="2"/>
  <c r="N211" i="2"/>
  <c r="N141" i="2"/>
  <c r="N72" i="2"/>
  <c r="N63" i="2"/>
  <c r="N663" i="2"/>
  <c r="N6" i="2"/>
  <c r="N194" i="2"/>
  <c r="N586" i="2"/>
  <c r="N594" i="2"/>
  <c r="N550" i="2"/>
  <c r="N621" i="2"/>
  <c r="N2" i="2"/>
  <c r="N67" i="2"/>
  <c r="N249" i="2"/>
  <c r="N16" i="2"/>
  <c r="N478" i="2"/>
  <c r="N589" i="2"/>
  <c r="N464" i="2"/>
  <c r="N605" i="2"/>
  <c r="N294" i="2"/>
  <c r="N288" i="2"/>
  <c r="N611" i="2"/>
  <c r="N466" i="2"/>
  <c r="N56" i="2"/>
  <c r="N313" i="2"/>
  <c r="N645" i="2"/>
  <c r="N91" i="2"/>
  <c r="N274" i="2"/>
  <c r="N448" i="2"/>
  <c r="N307" i="2"/>
  <c r="N18" i="2"/>
  <c r="N441" i="2"/>
  <c r="N226" i="2"/>
  <c r="N250" i="2"/>
  <c r="N680" i="2"/>
  <c r="N174" i="2"/>
  <c r="N315" i="2"/>
  <c r="N201" i="2"/>
  <c r="N65" i="2"/>
  <c r="N149" i="2"/>
  <c r="N273" i="2"/>
  <c r="N259" i="2"/>
  <c r="N207" i="2"/>
  <c r="N127" i="2"/>
  <c r="N618" i="2"/>
  <c r="N335" i="2"/>
  <c r="N66" i="2"/>
  <c r="N214" i="2"/>
  <c r="N518" i="2"/>
  <c r="N468" i="2"/>
  <c r="N45" i="2"/>
  <c r="N160" i="2"/>
  <c r="N23" i="2"/>
  <c r="N173" i="2"/>
  <c r="N405" i="2"/>
  <c r="N161" i="2"/>
  <c r="N505" i="2"/>
  <c r="N90" i="2"/>
  <c r="N638" i="2"/>
  <c r="N36" i="2"/>
  <c r="N538" i="2"/>
  <c r="N100" i="2"/>
  <c r="N231" i="2"/>
  <c r="N362" i="2"/>
  <c r="N179" i="2"/>
  <c r="N243" i="2"/>
  <c r="N29" i="2"/>
  <c r="N212" i="2"/>
  <c r="N190" i="2"/>
  <c r="N571" i="2"/>
  <c r="N624" i="2"/>
  <c r="N55" i="2"/>
  <c r="N373" i="2"/>
  <c r="N105" i="2"/>
  <c r="N24" i="2"/>
  <c r="N498" i="2"/>
  <c r="N730" i="2"/>
  <c r="N572" i="2"/>
  <c r="N129" i="2"/>
  <c r="N564" i="2"/>
  <c r="N681" i="2"/>
  <c r="N608" i="2"/>
  <c r="N700" i="2"/>
  <c r="N319" i="2"/>
  <c r="N654" i="2"/>
  <c r="N182" i="2"/>
  <c r="N164" i="2"/>
  <c r="N691" i="2"/>
  <c r="N403" i="2"/>
  <c r="N365" i="2"/>
  <c r="N504" i="2"/>
  <c r="N379" i="2"/>
  <c r="N296" i="2"/>
  <c r="N415" i="2"/>
  <c r="N537" i="2"/>
  <c r="N635" i="2"/>
  <c r="N560" i="2"/>
  <c r="N652" i="2"/>
  <c r="N414" i="2"/>
  <c r="N180" i="2"/>
  <c r="N372" i="2"/>
  <c r="N702" i="2"/>
  <c r="N245" i="2"/>
  <c r="N156" i="2"/>
  <c r="N590" i="2"/>
  <c r="N60" i="2"/>
  <c r="N383" i="2"/>
  <c r="N85" i="2"/>
  <c r="N54" i="2"/>
  <c r="N385" i="2"/>
  <c r="N37" i="2"/>
  <c r="N217" i="2"/>
  <c r="N606" i="2"/>
  <c r="N118" i="2"/>
  <c r="N715" i="2"/>
  <c r="N552" i="2"/>
  <c r="N475" i="2"/>
  <c r="N531" i="2"/>
  <c r="N551" i="2"/>
  <c r="N381" i="2"/>
  <c r="N17" i="2"/>
  <c r="N145" i="2"/>
  <c r="N460" i="2"/>
  <c r="N257" i="2"/>
  <c r="N711" i="2"/>
  <c r="N521" i="2"/>
  <c r="N678" i="2"/>
  <c r="N136" i="2"/>
  <c r="N169" i="2"/>
  <c r="N159" i="2"/>
  <c r="N107" i="2"/>
  <c r="N696" i="2"/>
  <c r="N12" i="2"/>
  <c r="N330" i="2"/>
  <c r="N496" i="2"/>
  <c r="N197" i="2"/>
  <c r="N522" i="2"/>
  <c r="N598" i="2"/>
  <c r="N607" i="2"/>
  <c r="N710" i="2"/>
  <c r="N25" i="2"/>
  <c r="N508" i="2"/>
  <c r="N130" i="2"/>
  <c r="N71" i="2"/>
  <c r="N333" i="2"/>
  <c r="N92" i="2"/>
  <c r="N58" i="2"/>
  <c r="N423" i="2"/>
  <c r="N490" i="2"/>
  <c r="N463" i="2"/>
  <c r="N502" i="2"/>
  <c r="N289" i="2"/>
  <c r="N431" i="2"/>
  <c r="N31" i="2"/>
  <c r="N354" i="2"/>
  <c r="N620" i="2"/>
  <c r="N407" i="2"/>
  <c r="N49" i="2"/>
  <c r="N438" i="2"/>
  <c r="N184" i="2"/>
  <c r="N485" i="2"/>
  <c r="N345" i="2"/>
  <c r="N186" i="2"/>
  <c r="N133" i="2"/>
  <c r="N535" i="2"/>
  <c r="N450" i="2"/>
  <c r="N585" i="2"/>
  <c r="N718" i="2"/>
  <c r="N270" i="2"/>
  <c r="N122" i="2"/>
  <c r="N555" i="2"/>
  <c r="N471" i="2"/>
  <c r="N619" i="2"/>
  <c r="N592" i="2"/>
  <c r="N427" i="2"/>
  <c r="N453" i="2"/>
  <c r="N727" i="2"/>
  <c r="N96" i="2"/>
  <c r="N722" i="2"/>
  <c r="N632" i="2"/>
  <c r="N177" i="2"/>
  <c r="N656" i="2"/>
  <c r="N649" i="2"/>
  <c r="N588" i="2"/>
  <c r="N563" i="2"/>
  <c r="N712" i="2"/>
  <c r="N428" i="2"/>
  <c r="N408" i="2"/>
  <c r="N282" i="2"/>
  <c r="N626" i="2"/>
  <c r="N101" i="2"/>
  <c r="N639" i="2"/>
  <c r="N583" i="2"/>
  <c r="N614" i="2"/>
  <c r="N271" i="2"/>
  <c r="N27" i="2"/>
  <c r="N35" i="2"/>
  <c r="N384" i="2"/>
  <c r="N112" i="2"/>
  <c r="N318" i="2"/>
  <c r="N447" i="2"/>
  <c r="N248" i="2"/>
  <c r="N291" i="2"/>
  <c r="N168" i="2"/>
  <c r="N237" i="2"/>
  <c r="N669" i="2"/>
  <c r="N682" i="2"/>
  <c r="N579" i="2"/>
  <c r="N312" i="2"/>
  <c r="N411" i="2"/>
  <c r="N474" i="2"/>
  <c r="N157" i="2"/>
  <c r="N684" i="2"/>
  <c r="N238" i="2"/>
  <c r="N473" i="2"/>
  <c r="N601" i="2"/>
  <c r="N115" i="2"/>
  <c r="N137" i="2"/>
  <c r="N476" i="2"/>
  <c r="N646" i="2"/>
  <c r="N131" i="2"/>
  <c r="N327" i="2"/>
  <c r="N418" i="2"/>
  <c r="N144" i="2"/>
  <c r="N566" i="2"/>
  <c r="N135" i="2"/>
  <c r="N196" i="2"/>
  <c r="N629" i="2"/>
  <c r="N216" i="2"/>
  <c r="N98" i="2"/>
  <c r="N402" i="2"/>
  <c r="N724" i="2"/>
  <c r="N321" i="2"/>
  <c r="N316" i="2"/>
  <c r="N559" i="2"/>
  <c r="N705" i="2"/>
  <c r="N539" i="2"/>
  <c r="N651" i="2"/>
  <c r="N368" i="2"/>
  <c r="N153" i="2"/>
  <c r="N68" i="2"/>
  <c r="N341" i="2"/>
  <c r="N699" i="2"/>
  <c r="N527" i="2"/>
  <c r="N386" i="2"/>
  <c r="N573" i="2"/>
  <c r="N419" i="2"/>
  <c r="N570" i="2"/>
  <c r="N637" i="2"/>
  <c r="N124" i="2"/>
  <c r="N698" i="2"/>
  <c r="N396" i="2"/>
  <c r="N725" i="2"/>
  <c r="N236" i="2"/>
  <c r="N480" i="2"/>
  <c r="N202" i="2"/>
  <c r="N83" i="2"/>
  <c r="N666" i="2"/>
  <c r="N303" i="2"/>
  <c r="N662" i="2"/>
  <c r="N139" i="2"/>
  <c r="N451" i="2"/>
  <c r="N51" i="2"/>
  <c r="N729" i="2"/>
  <c r="N242" i="2"/>
  <c r="N162" i="2"/>
  <c r="N33" i="2"/>
  <c r="N191" i="2"/>
  <c r="N612" i="2"/>
  <c r="N673" i="2"/>
  <c r="N301" i="2"/>
  <c r="N328" i="2"/>
  <c r="N308" i="2"/>
  <c r="N325" i="2"/>
  <c r="N670" i="2"/>
  <c r="N488" i="2"/>
  <c r="N720" i="2"/>
  <c r="N659" i="2"/>
  <c r="N246" i="2"/>
  <c r="N604" i="2"/>
  <c r="N387" i="2"/>
  <c r="N455" i="2"/>
  <c r="N410" i="2"/>
  <c r="N731" i="2"/>
  <c r="N262" i="2"/>
  <c r="N630" i="2"/>
  <c r="N692" i="2"/>
  <c r="N465" i="2"/>
  <c r="N472" i="2"/>
  <c r="N549" i="2"/>
  <c r="N229" i="2"/>
  <c r="N602" i="2"/>
  <c r="N158" i="2"/>
  <c r="N547" i="2"/>
  <c r="N247" i="2"/>
  <c r="N109" i="2"/>
  <c r="N660" i="2"/>
  <c r="N228" i="2"/>
  <c r="N119" i="2"/>
  <c r="N367" i="2"/>
  <c r="N511" i="2"/>
  <c r="N679" i="2"/>
  <c r="N546" i="2"/>
  <c r="N232" i="2"/>
  <c r="N513" i="2"/>
  <c r="N484" i="2"/>
  <c r="N430" i="2"/>
  <c r="N690" i="2"/>
  <c r="N334" i="2"/>
  <c r="N210" i="2"/>
  <c r="N421" i="2"/>
  <c r="N584" i="2"/>
  <c r="N114" i="2"/>
  <c r="N529" i="2"/>
  <c r="N322" i="2"/>
  <c r="N575" i="2"/>
  <c r="N565" i="2"/>
  <c r="N218" i="2"/>
  <c r="N233" i="2"/>
  <c r="N494" i="2"/>
  <c r="N542" i="2"/>
  <c r="N392" i="2"/>
  <c r="N717" i="2"/>
  <c r="N721" i="2"/>
  <c r="N208" i="2"/>
  <c r="N477" i="2"/>
  <c r="N263" i="2"/>
  <c r="N677" i="2"/>
  <c r="N277" i="2"/>
  <c r="N302" i="2"/>
  <c r="N397" i="2"/>
  <c r="N622" i="2"/>
  <c r="N532" i="2"/>
  <c r="N533" i="2"/>
  <c r="N578" i="2"/>
  <c r="N393" i="2"/>
  <c r="N557" i="2"/>
  <c r="N695" i="2"/>
  <c r="N664" i="2"/>
  <c r="N486" i="2"/>
  <c r="N634" i="2"/>
  <c r="N707" i="2"/>
  <c r="N371" i="2"/>
  <c r="N456" i="2"/>
  <c r="N647" i="2"/>
  <c r="N687" i="2"/>
  <c r="N432" i="2"/>
  <c r="N648" i="2"/>
  <c r="N667" i="2"/>
  <c r="N561" i="2"/>
  <c r="N685" i="2"/>
  <c r="N697" i="2"/>
  <c r="N675" i="2"/>
  <c r="N723" i="2"/>
  <c r="N703" i="2"/>
  <c r="N641" i="2"/>
  <c r="N694" i="2"/>
  <c r="N726" i="2"/>
  <c r="N713" i="2"/>
  <c r="N716" i="2"/>
  <c r="N728" i="2"/>
  <c r="N668" i="2"/>
  <c r="L633" i="2"/>
  <c r="L582" i="2"/>
  <c r="L623" i="2"/>
  <c r="L81" i="2"/>
  <c r="L358" i="2"/>
  <c r="L445" i="2"/>
  <c r="L433" i="2"/>
  <c r="L545" i="2"/>
  <c r="L398" i="2"/>
  <c r="L524" i="2"/>
  <c r="L378" i="2"/>
  <c r="L469" i="2"/>
  <c r="L181" i="2"/>
  <c r="L676" i="2"/>
  <c r="L140" i="2"/>
  <c r="L457" i="2"/>
  <c r="L41" i="2"/>
  <c r="L650" i="2"/>
  <c r="L483" i="2"/>
  <c r="L348" i="2"/>
  <c r="L458" i="2"/>
  <c r="L416" i="2"/>
  <c r="L53" i="2"/>
  <c r="L364" i="2"/>
  <c r="L222" i="2"/>
  <c r="L336" i="2"/>
  <c r="L609" i="2"/>
  <c r="L266" i="2"/>
  <c r="L627" i="2"/>
  <c r="L57" i="2"/>
  <c r="L587" i="2"/>
  <c r="L653" i="2"/>
  <c r="L4" i="2"/>
  <c r="L380" i="2"/>
  <c r="L580" i="2"/>
  <c r="L52" i="2"/>
  <c r="L203" i="2"/>
  <c r="L420" i="2"/>
  <c r="L610" i="2"/>
  <c r="L99" i="2"/>
  <c r="L342" i="2"/>
  <c r="L495" i="2"/>
  <c r="L285" i="2"/>
  <c r="L374" i="2"/>
  <c r="L80" i="2"/>
  <c r="L577" i="2"/>
  <c r="L193" i="2"/>
  <c r="L165" i="2"/>
  <c r="L234" i="2"/>
  <c r="L461" i="2"/>
  <c r="L347" i="2"/>
  <c r="L77" i="2"/>
  <c r="L152" i="2"/>
  <c r="L400" i="2"/>
  <c r="L329" i="2"/>
  <c r="L525" i="2"/>
  <c r="L424" i="2"/>
  <c r="L286" i="2"/>
  <c r="L134" i="2"/>
  <c r="L540" i="2"/>
  <c r="L252" i="2"/>
  <c r="L240" i="2"/>
  <c r="L110" i="2"/>
  <c r="L305" i="2"/>
  <c r="L356" i="2"/>
  <c r="L499" i="2"/>
  <c r="L106" i="2"/>
  <c r="L467" i="2"/>
  <c r="L62" i="2"/>
  <c r="L360" i="2"/>
  <c r="L399" i="2"/>
  <c r="L34" i="2"/>
  <c r="L275" i="2"/>
  <c r="L444" i="2"/>
  <c r="L255" i="2"/>
  <c r="L126" i="2"/>
  <c r="L361" i="2"/>
  <c r="L175" i="2"/>
  <c r="L440" i="2"/>
  <c r="L616" i="2"/>
  <c r="L413" i="2"/>
  <c r="L116" i="2"/>
  <c r="L108" i="2"/>
  <c r="L143" i="2"/>
  <c r="L528" i="2"/>
  <c r="L287" i="2"/>
  <c r="L503" i="2"/>
  <c r="L209" i="2"/>
  <c r="L443" i="2"/>
  <c r="L422" i="2"/>
  <c r="L235" i="2"/>
  <c r="L295" i="2"/>
  <c r="L683" i="2"/>
  <c r="L61" i="2"/>
  <c r="L507" i="2"/>
  <c r="L11" i="2"/>
  <c r="L326" i="2"/>
  <c r="L73" i="2"/>
  <c r="L615" i="2"/>
  <c r="L151" i="2"/>
  <c r="L323" i="2"/>
  <c r="L10" i="2"/>
  <c r="L426" i="2"/>
  <c r="L299" i="2"/>
  <c r="L84" i="2"/>
  <c r="L104" i="2"/>
  <c r="L111" i="2"/>
  <c r="L198" i="2"/>
  <c r="L412" i="2"/>
  <c r="L310" i="2"/>
  <c r="L320" i="2"/>
  <c r="L59" i="2"/>
  <c r="L239" i="2"/>
  <c r="L280" i="2"/>
  <c r="L94" i="2"/>
  <c r="L544" i="2"/>
  <c r="L40" i="2"/>
  <c r="L22" i="2"/>
  <c r="L693" i="2"/>
  <c r="L429" i="2"/>
  <c r="L526" i="2"/>
  <c r="L192" i="2"/>
  <c r="L355" i="2"/>
  <c r="L188" i="2"/>
  <c r="L643" i="2"/>
  <c r="L42" i="2"/>
  <c r="L117" i="2"/>
  <c r="L264" i="2"/>
  <c r="L370" i="2"/>
  <c r="L13" i="2"/>
  <c r="L251" i="2"/>
  <c r="L258" i="2"/>
  <c r="L241" i="2"/>
  <c r="L661" i="2"/>
  <c r="L376" i="2"/>
  <c r="L704" i="2"/>
  <c r="L281" i="2"/>
  <c r="L688" i="2"/>
  <c r="L409" i="2"/>
  <c r="L230" i="2"/>
  <c r="L185" i="2"/>
  <c r="L8" i="2"/>
  <c r="L283" i="2"/>
  <c r="L530" i="2"/>
  <c r="L665" i="2"/>
  <c r="L395" i="2"/>
  <c r="L352" i="2"/>
  <c r="L276" i="2"/>
  <c r="L714" i="2"/>
  <c r="L309" i="2"/>
  <c r="L170" i="2"/>
  <c r="L219" i="2"/>
  <c r="L314" i="2"/>
  <c r="L500" i="2"/>
  <c r="L97" i="2"/>
  <c r="L183" i="2"/>
  <c r="L452" i="2"/>
  <c r="L213" i="2"/>
  <c r="L375" i="2"/>
  <c r="L132" i="2"/>
  <c r="L26" i="2"/>
  <c r="L260" i="2"/>
  <c r="L199" i="2"/>
  <c r="L497" i="2"/>
  <c r="L574" i="2"/>
  <c r="L567" i="2"/>
  <c r="L487" i="2"/>
  <c r="L644" i="2"/>
  <c r="L640" i="2"/>
  <c r="L519" i="2"/>
  <c r="L628" i="2"/>
  <c r="L562" i="2"/>
  <c r="L558" i="2"/>
  <c r="L581" i="2"/>
  <c r="L317" i="2"/>
  <c r="L595" i="2"/>
  <c r="L172" i="2"/>
  <c r="L655" i="2"/>
  <c r="L39" i="2"/>
  <c r="L493" i="2"/>
  <c r="L523" i="2"/>
  <c r="L357" i="2"/>
  <c r="L600" i="2"/>
  <c r="L617" i="2"/>
  <c r="L220" i="2"/>
  <c r="L195" i="2"/>
  <c r="L300" i="2"/>
  <c r="L142" i="2"/>
  <c r="L491" i="2"/>
  <c r="L102" i="2"/>
  <c r="L43" i="2"/>
  <c r="L346" i="2"/>
  <c r="L5" i="2"/>
  <c r="L147" i="2"/>
  <c r="L47" i="2"/>
  <c r="L20" i="2"/>
  <c r="L492" i="2"/>
  <c r="L625" i="2"/>
  <c r="L658" i="2"/>
  <c r="L534" i="2"/>
  <c r="L88" i="2"/>
  <c r="L636" i="2"/>
  <c r="L657" i="2"/>
  <c r="L269" i="2"/>
  <c r="L265" i="2"/>
  <c r="L38" i="2"/>
  <c r="L93" i="2"/>
  <c r="L454" i="2"/>
  <c r="L603" i="2"/>
  <c r="L489" i="2"/>
  <c r="L512" i="2"/>
  <c r="L44" i="2"/>
  <c r="L442" i="2"/>
  <c r="L482" i="2"/>
  <c r="L128" i="2"/>
  <c r="L481" i="2"/>
  <c r="L284" i="2"/>
  <c r="L337" i="2"/>
  <c r="L200" i="2"/>
  <c r="L479" i="2"/>
  <c r="L436" i="2"/>
  <c r="L541" i="2"/>
  <c r="L462" i="2"/>
  <c r="L167" i="2"/>
  <c r="L86" i="2"/>
  <c r="L223" i="2"/>
  <c r="L272" i="2"/>
  <c r="L14" i="2"/>
  <c r="L89" i="2"/>
  <c r="L166" i="2"/>
  <c r="L359" i="2"/>
  <c r="L439" i="2"/>
  <c r="L50" i="2"/>
  <c r="L591" i="2"/>
  <c r="L224" i="2"/>
  <c r="L470" i="2"/>
  <c r="L706" i="2"/>
  <c r="L506" i="2"/>
  <c r="L671" i="2"/>
  <c r="L404" i="2"/>
  <c r="L568" i="2"/>
  <c r="L509" i="2"/>
  <c r="L369" i="2"/>
  <c r="L267" i="2"/>
  <c r="L377" i="2"/>
  <c r="L366" i="2"/>
  <c r="L82" i="2"/>
  <c r="L75" i="2"/>
  <c r="L46" i="2"/>
  <c r="L406" i="2"/>
  <c r="L382" i="2"/>
  <c r="L9" i="2"/>
  <c r="L78" i="2"/>
  <c r="L353" i="2"/>
  <c r="L709" i="2"/>
  <c r="L391" i="2"/>
  <c r="L64" i="2"/>
  <c r="L417" i="2"/>
  <c r="L701" i="2"/>
  <c r="L331" i="2"/>
  <c r="L554" i="2"/>
  <c r="L350" i="2"/>
  <c r="L351" i="2"/>
  <c r="L613" i="2"/>
  <c r="L278" i="2"/>
  <c r="L596" i="2"/>
  <c r="L189" i="2"/>
  <c r="L19" i="2"/>
  <c r="L349" i="2"/>
  <c r="L221" i="2"/>
  <c r="L435" i="2"/>
  <c r="L514" i="2"/>
  <c r="L311" i="2"/>
  <c r="L686" i="2"/>
  <c r="L597" i="2"/>
  <c r="L401" i="2"/>
  <c r="L501" i="2"/>
  <c r="L363" i="2"/>
  <c r="L425" i="2"/>
  <c r="L204" i="2"/>
  <c r="L298" i="2"/>
  <c r="L449" i="2"/>
  <c r="L394" i="2"/>
  <c r="L69" i="2"/>
  <c r="L3" i="2"/>
  <c r="L187" i="2"/>
  <c r="L95" i="2"/>
  <c r="L631" i="2"/>
  <c r="L459" i="2"/>
  <c r="L292" i="2"/>
  <c r="L338" i="2"/>
  <c r="L138" i="2"/>
  <c r="L70" i="2"/>
  <c r="L125" i="2"/>
  <c r="L79" i="2"/>
  <c r="L543" i="2"/>
  <c r="L593" i="2"/>
  <c r="L536" i="2"/>
  <c r="L672" i="2"/>
  <c r="L515" i="2"/>
  <c r="L516" i="2"/>
  <c r="L324" i="2"/>
  <c r="L446" i="2"/>
  <c r="L48" i="2"/>
  <c r="L254" i="2"/>
  <c r="L388" i="2"/>
  <c r="L253" i="2"/>
  <c r="L569" i="2"/>
  <c r="L176" i="2"/>
  <c r="L548" i="2"/>
  <c r="L206" i="2"/>
  <c r="L155" i="2"/>
  <c r="L163" i="2"/>
  <c r="L227" i="2"/>
  <c r="L87" i="2"/>
  <c r="L306" i="2"/>
  <c r="L339" i="2"/>
  <c r="L120" i="2"/>
  <c r="L437" i="2"/>
  <c r="L297" i="2"/>
  <c r="L293" i="2"/>
  <c r="L390" i="2"/>
  <c r="L103" i="2"/>
  <c r="L576" i="2"/>
  <c r="L517" i="2"/>
  <c r="L674" i="2"/>
  <c r="L215" i="2"/>
  <c r="L343" i="2"/>
  <c r="L7" i="2"/>
  <c r="L154" i="2"/>
  <c r="L332" i="2"/>
  <c r="L146" i="2"/>
  <c r="L28" i="2"/>
  <c r="L256" i="2"/>
  <c r="L261" i="2"/>
  <c r="L268" i="2"/>
  <c r="L553" i="2"/>
  <c r="L340" i="2"/>
  <c r="L205" i="2"/>
  <c r="L32" i="2"/>
  <c r="L520" i="2"/>
  <c r="L121" i="2"/>
  <c r="L244" i="2"/>
  <c r="L290" i="2"/>
  <c r="L556" i="2"/>
  <c r="L279" i="2"/>
  <c r="L719" i="2"/>
  <c r="L178" i="2"/>
  <c r="L148" i="2"/>
  <c r="L74" i="2"/>
  <c r="L76" i="2"/>
  <c r="L225" i="2"/>
  <c r="L30" i="2"/>
  <c r="L123" i="2"/>
  <c r="L510" i="2"/>
  <c r="L150" i="2"/>
  <c r="L434" i="2"/>
  <c r="L344" i="2"/>
  <c r="L389" i="2"/>
  <c r="L599" i="2"/>
  <c r="L708" i="2"/>
  <c r="L642" i="2"/>
  <c r="L171" i="2"/>
  <c r="L689" i="2"/>
  <c r="L21" i="2"/>
  <c r="L304" i="2"/>
  <c r="L113" i="2"/>
  <c r="L15" i="2"/>
  <c r="L211" i="2"/>
  <c r="L141" i="2"/>
  <c r="L72" i="2"/>
  <c r="L63" i="2"/>
  <c r="L663" i="2"/>
  <c r="L6" i="2"/>
  <c r="L194" i="2"/>
  <c r="L586" i="2"/>
  <c r="L594" i="2"/>
  <c r="L550" i="2"/>
  <c r="L621" i="2"/>
  <c r="L2" i="2"/>
  <c r="L67" i="2"/>
  <c r="L249" i="2"/>
  <c r="L16" i="2"/>
  <c r="L478" i="2"/>
  <c r="L589" i="2"/>
  <c r="L464" i="2"/>
  <c r="L605" i="2"/>
  <c r="L294" i="2"/>
  <c r="L288" i="2"/>
  <c r="L611" i="2"/>
  <c r="L466" i="2"/>
  <c r="L56" i="2"/>
  <c r="L313" i="2"/>
  <c r="L645" i="2"/>
  <c r="L91" i="2"/>
  <c r="L274" i="2"/>
  <c r="L448" i="2"/>
  <c r="L307" i="2"/>
  <c r="L18" i="2"/>
  <c r="L441" i="2"/>
  <c r="L226" i="2"/>
  <c r="L250" i="2"/>
  <c r="L680" i="2"/>
  <c r="L174" i="2"/>
  <c r="L315" i="2"/>
  <c r="L201" i="2"/>
  <c r="L65" i="2"/>
  <c r="L149" i="2"/>
  <c r="L273" i="2"/>
  <c r="L259" i="2"/>
  <c r="L207" i="2"/>
  <c r="L127" i="2"/>
  <c r="L618" i="2"/>
  <c r="L335" i="2"/>
  <c r="L66" i="2"/>
  <c r="L214" i="2"/>
  <c r="L518" i="2"/>
  <c r="L468" i="2"/>
  <c r="L45" i="2"/>
  <c r="L160" i="2"/>
  <c r="L23" i="2"/>
  <c r="L173" i="2"/>
  <c r="L405" i="2"/>
  <c r="L161" i="2"/>
  <c r="L505" i="2"/>
  <c r="L90" i="2"/>
  <c r="L638" i="2"/>
  <c r="L36" i="2"/>
  <c r="L538" i="2"/>
  <c r="L100" i="2"/>
  <c r="L231" i="2"/>
  <c r="L362" i="2"/>
  <c r="L179" i="2"/>
  <c r="L243" i="2"/>
  <c r="L29" i="2"/>
  <c r="L212" i="2"/>
  <c r="L190" i="2"/>
  <c r="L571" i="2"/>
  <c r="L624" i="2"/>
  <c r="L55" i="2"/>
  <c r="L373" i="2"/>
  <c r="L105" i="2"/>
  <c r="L24" i="2"/>
  <c r="L498" i="2"/>
  <c r="L730" i="2"/>
  <c r="L572" i="2"/>
  <c r="L129" i="2"/>
  <c r="L564" i="2"/>
  <c r="L681" i="2"/>
  <c r="L608" i="2"/>
  <c r="L700" i="2"/>
  <c r="L319" i="2"/>
  <c r="L654" i="2"/>
  <c r="L182" i="2"/>
  <c r="L164" i="2"/>
  <c r="L691" i="2"/>
  <c r="L403" i="2"/>
  <c r="L365" i="2"/>
  <c r="L504" i="2"/>
  <c r="L379" i="2"/>
  <c r="L296" i="2"/>
  <c r="L415" i="2"/>
  <c r="L537" i="2"/>
  <c r="L635" i="2"/>
  <c r="L560" i="2"/>
  <c r="L652" i="2"/>
  <c r="L414" i="2"/>
  <c r="L180" i="2"/>
  <c r="L372" i="2"/>
  <c r="L702" i="2"/>
  <c r="L245" i="2"/>
  <c r="L156" i="2"/>
  <c r="L590" i="2"/>
  <c r="L60" i="2"/>
  <c r="L383" i="2"/>
  <c r="L85" i="2"/>
  <c r="L54" i="2"/>
  <c r="L385" i="2"/>
  <c r="L37" i="2"/>
  <c r="L217" i="2"/>
  <c r="L606" i="2"/>
  <c r="L118" i="2"/>
  <c r="L715" i="2"/>
  <c r="L552" i="2"/>
  <c r="L475" i="2"/>
  <c r="L531" i="2"/>
  <c r="L551" i="2"/>
  <c r="L381" i="2"/>
  <c r="L17" i="2"/>
  <c r="L145" i="2"/>
  <c r="L460" i="2"/>
  <c r="L257" i="2"/>
  <c r="L711" i="2"/>
  <c r="L521" i="2"/>
  <c r="L678" i="2"/>
  <c r="L136" i="2"/>
  <c r="L169" i="2"/>
  <c r="L159" i="2"/>
  <c r="L107" i="2"/>
  <c r="L696" i="2"/>
  <c r="L12" i="2"/>
  <c r="L330" i="2"/>
  <c r="L496" i="2"/>
  <c r="L197" i="2"/>
  <c r="L522" i="2"/>
  <c r="L598" i="2"/>
  <c r="L607" i="2"/>
  <c r="L710" i="2"/>
  <c r="L25" i="2"/>
  <c r="L508" i="2"/>
  <c r="L130" i="2"/>
  <c r="L71" i="2"/>
  <c r="L333" i="2"/>
  <c r="L92" i="2"/>
  <c r="L58" i="2"/>
  <c r="L423" i="2"/>
  <c r="L490" i="2"/>
  <c r="L463" i="2"/>
  <c r="L502" i="2"/>
  <c r="L289" i="2"/>
  <c r="L431" i="2"/>
  <c r="L31" i="2"/>
  <c r="L354" i="2"/>
  <c r="L620" i="2"/>
  <c r="L407" i="2"/>
  <c r="L49" i="2"/>
  <c r="L438" i="2"/>
  <c r="L184" i="2"/>
  <c r="L485" i="2"/>
  <c r="L345" i="2"/>
  <c r="L186" i="2"/>
  <c r="L133" i="2"/>
  <c r="L535" i="2"/>
  <c r="L450" i="2"/>
  <c r="L585" i="2"/>
  <c r="L718" i="2"/>
  <c r="L270" i="2"/>
  <c r="L122" i="2"/>
  <c r="L555" i="2"/>
  <c r="L471" i="2"/>
  <c r="L619" i="2"/>
  <c r="L592" i="2"/>
  <c r="L427" i="2"/>
  <c r="L453" i="2"/>
  <c r="L727" i="2"/>
  <c r="L96" i="2"/>
  <c r="L722" i="2"/>
  <c r="L632" i="2"/>
  <c r="L177" i="2"/>
  <c r="L656" i="2"/>
  <c r="L649" i="2"/>
  <c r="L588" i="2"/>
  <c r="L563" i="2"/>
  <c r="L712" i="2"/>
  <c r="L428" i="2"/>
  <c r="L408" i="2"/>
  <c r="L282" i="2"/>
  <c r="L626" i="2"/>
  <c r="L101" i="2"/>
  <c r="L639" i="2"/>
  <c r="L583" i="2"/>
  <c r="L614" i="2"/>
  <c r="L271" i="2"/>
  <c r="L27" i="2"/>
  <c r="L35" i="2"/>
  <c r="L384" i="2"/>
  <c r="L112" i="2"/>
  <c r="L318" i="2"/>
  <c r="L447" i="2"/>
  <c r="L248" i="2"/>
  <c r="L291" i="2"/>
  <c r="L168" i="2"/>
  <c r="L237" i="2"/>
  <c r="L669" i="2"/>
  <c r="L682" i="2"/>
  <c r="L579" i="2"/>
  <c r="L312" i="2"/>
  <c r="L411" i="2"/>
  <c r="L474" i="2"/>
  <c r="L157" i="2"/>
  <c r="L684" i="2"/>
  <c r="L238" i="2"/>
  <c r="L473" i="2"/>
  <c r="L601" i="2"/>
  <c r="L115" i="2"/>
  <c r="L137" i="2"/>
  <c r="L476" i="2"/>
  <c r="L646" i="2"/>
  <c r="L131" i="2"/>
  <c r="L327" i="2"/>
  <c r="L418" i="2"/>
  <c r="L144" i="2"/>
  <c r="L566" i="2"/>
  <c r="L135" i="2"/>
  <c r="L196" i="2"/>
  <c r="L629" i="2"/>
  <c r="L216" i="2"/>
  <c r="L98" i="2"/>
  <c r="L402" i="2"/>
  <c r="L724" i="2"/>
  <c r="L321" i="2"/>
  <c r="L316" i="2"/>
  <c r="L559" i="2"/>
  <c r="L705" i="2"/>
  <c r="L539" i="2"/>
  <c r="L651" i="2"/>
  <c r="L368" i="2"/>
  <c r="L153" i="2"/>
  <c r="L68" i="2"/>
  <c r="L341" i="2"/>
  <c r="L699" i="2"/>
  <c r="L527" i="2"/>
  <c r="L386" i="2"/>
  <c r="L573" i="2"/>
  <c r="L419" i="2"/>
  <c r="L570" i="2"/>
  <c r="L637" i="2"/>
  <c r="L124" i="2"/>
  <c r="L698" i="2"/>
  <c r="L396" i="2"/>
  <c r="L725" i="2"/>
  <c r="L236" i="2"/>
  <c r="L480" i="2"/>
  <c r="L202" i="2"/>
  <c r="L83" i="2"/>
  <c r="L666" i="2"/>
  <c r="L303" i="2"/>
  <c r="L662" i="2"/>
  <c r="L139" i="2"/>
  <c r="L451" i="2"/>
  <c r="L51" i="2"/>
  <c r="L729" i="2"/>
  <c r="L242" i="2"/>
  <c r="L162" i="2"/>
  <c r="L33" i="2"/>
  <c r="L191" i="2"/>
  <c r="L612" i="2"/>
  <c r="L673" i="2"/>
  <c r="L301" i="2"/>
  <c r="L328" i="2"/>
  <c r="L308" i="2"/>
  <c r="L325" i="2"/>
  <c r="L670" i="2"/>
  <c r="L488" i="2"/>
  <c r="L720" i="2"/>
  <c r="L659" i="2"/>
  <c r="L246" i="2"/>
  <c r="L604" i="2"/>
  <c r="L387" i="2"/>
  <c r="L455" i="2"/>
  <c r="L410" i="2"/>
  <c r="L731" i="2"/>
  <c r="L262" i="2"/>
  <c r="L630" i="2"/>
  <c r="L692" i="2"/>
  <c r="L465" i="2"/>
  <c r="L472" i="2"/>
  <c r="L549" i="2"/>
  <c r="L229" i="2"/>
  <c r="L602" i="2"/>
  <c r="L158" i="2"/>
  <c r="L547" i="2"/>
  <c r="L247" i="2"/>
  <c r="L109" i="2"/>
  <c r="L660" i="2"/>
  <c r="L228" i="2"/>
  <c r="L119" i="2"/>
  <c r="L367" i="2"/>
  <c r="L511" i="2"/>
  <c r="L679" i="2"/>
  <c r="L546" i="2"/>
  <c r="L232" i="2"/>
  <c r="L513" i="2"/>
  <c r="L484" i="2"/>
  <c r="L430" i="2"/>
  <c r="L690" i="2"/>
  <c r="L334" i="2"/>
  <c r="L210" i="2"/>
  <c r="L421" i="2"/>
  <c r="L584" i="2"/>
  <c r="L114" i="2"/>
  <c r="L529" i="2"/>
  <c r="L322" i="2"/>
  <c r="L575" i="2"/>
  <c r="L565" i="2"/>
  <c r="L218" i="2"/>
  <c r="L233" i="2"/>
  <c r="L494" i="2"/>
  <c r="L542" i="2"/>
  <c r="L392" i="2"/>
  <c r="L717" i="2"/>
  <c r="L721" i="2"/>
  <c r="L208" i="2"/>
  <c r="L477" i="2"/>
  <c r="L263" i="2"/>
  <c r="L677" i="2"/>
  <c r="L277" i="2"/>
  <c r="L302" i="2"/>
  <c r="L397" i="2"/>
  <c r="L622" i="2"/>
  <c r="L532" i="2"/>
  <c r="L533" i="2"/>
  <c r="L578" i="2"/>
  <c r="L393" i="2"/>
  <c r="L557" i="2"/>
  <c r="L695" i="2"/>
  <c r="L664" i="2"/>
  <c r="L486" i="2"/>
  <c r="L634" i="2"/>
  <c r="L707" i="2"/>
  <c r="L371" i="2"/>
  <c r="L456" i="2"/>
  <c r="L647" i="2"/>
  <c r="L687" i="2"/>
  <c r="L432" i="2"/>
  <c r="L648" i="2"/>
  <c r="L667" i="2"/>
  <c r="L561" i="2"/>
  <c r="L685" i="2"/>
  <c r="L697" i="2"/>
  <c r="L675" i="2"/>
  <c r="L723" i="2"/>
  <c r="L703" i="2"/>
  <c r="L641" i="2"/>
  <c r="L694" i="2"/>
  <c r="L726" i="2"/>
  <c r="L713" i="2"/>
  <c r="L716" i="2"/>
  <c r="L728" i="2"/>
  <c r="L668" i="2"/>
  <c r="J633" i="2"/>
  <c r="J582" i="2"/>
  <c r="J623" i="2"/>
  <c r="J81" i="2"/>
  <c r="J358" i="2"/>
  <c r="J445" i="2"/>
  <c r="J433" i="2"/>
  <c r="J545" i="2"/>
  <c r="J398" i="2"/>
  <c r="J524" i="2"/>
  <c r="J378" i="2"/>
  <c r="J469" i="2"/>
  <c r="J181" i="2"/>
  <c r="J676" i="2"/>
  <c r="J140" i="2"/>
  <c r="J457" i="2"/>
  <c r="J41" i="2"/>
  <c r="J650" i="2"/>
  <c r="J483" i="2"/>
  <c r="J348" i="2"/>
  <c r="J458" i="2"/>
  <c r="J416" i="2"/>
  <c r="J53" i="2"/>
  <c r="J364" i="2"/>
  <c r="J222" i="2"/>
  <c r="J336" i="2"/>
  <c r="J609" i="2"/>
  <c r="J266" i="2"/>
  <c r="J627" i="2"/>
  <c r="J57" i="2"/>
  <c r="J587" i="2"/>
  <c r="J653" i="2"/>
  <c r="J4" i="2"/>
  <c r="J380" i="2"/>
  <c r="J580" i="2"/>
  <c r="J52" i="2"/>
  <c r="J203" i="2"/>
  <c r="J420" i="2"/>
  <c r="J610" i="2"/>
  <c r="J99" i="2"/>
  <c r="J342" i="2"/>
  <c r="J495" i="2"/>
  <c r="J285" i="2"/>
  <c r="J374" i="2"/>
  <c r="J80" i="2"/>
  <c r="J577" i="2"/>
  <c r="J193" i="2"/>
  <c r="J165" i="2"/>
  <c r="J234" i="2"/>
  <c r="J461" i="2"/>
  <c r="J347" i="2"/>
  <c r="J77" i="2"/>
  <c r="J152" i="2"/>
  <c r="J400" i="2"/>
  <c r="J329" i="2"/>
  <c r="J525" i="2"/>
  <c r="J424" i="2"/>
  <c r="J286" i="2"/>
  <c r="J134" i="2"/>
  <c r="J540" i="2"/>
  <c r="J252" i="2"/>
  <c r="J240" i="2"/>
  <c r="J110" i="2"/>
  <c r="J305" i="2"/>
  <c r="J356" i="2"/>
  <c r="J499" i="2"/>
  <c r="J106" i="2"/>
  <c r="J467" i="2"/>
  <c r="J62" i="2"/>
  <c r="J360" i="2"/>
  <c r="J399" i="2"/>
  <c r="J34" i="2"/>
  <c r="J275" i="2"/>
  <c r="J444" i="2"/>
  <c r="J255" i="2"/>
  <c r="J126" i="2"/>
  <c r="J361" i="2"/>
  <c r="J175" i="2"/>
  <c r="J440" i="2"/>
  <c r="J616" i="2"/>
  <c r="J413" i="2"/>
  <c r="J116" i="2"/>
  <c r="J108" i="2"/>
  <c r="J143" i="2"/>
  <c r="J528" i="2"/>
  <c r="J287" i="2"/>
  <c r="J503" i="2"/>
  <c r="J209" i="2"/>
  <c r="J443" i="2"/>
  <c r="J422" i="2"/>
  <c r="J235" i="2"/>
  <c r="J295" i="2"/>
  <c r="J683" i="2"/>
  <c r="J61" i="2"/>
  <c r="J507" i="2"/>
  <c r="J11" i="2"/>
  <c r="J326" i="2"/>
  <c r="J73" i="2"/>
  <c r="J615" i="2"/>
  <c r="J151" i="2"/>
  <c r="J323" i="2"/>
  <c r="J10" i="2"/>
  <c r="J426" i="2"/>
  <c r="J299" i="2"/>
  <c r="J84" i="2"/>
  <c r="J104" i="2"/>
  <c r="J111" i="2"/>
  <c r="J198" i="2"/>
  <c r="J412" i="2"/>
  <c r="J310" i="2"/>
  <c r="J320" i="2"/>
  <c r="J59" i="2"/>
  <c r="J239" i="2"/>
  <c r="J280" i="2"/>
  <c r="J94" i="2"/>
  <c r="J544" i="2"/>
  <c r="J40" i="2"/>
  <c r="J22" i="2"/>
  <c r="J693" i="2"/>
  <c r="J429" i="2"/>
  <c r="J526" i="2"/>
  <c r="J192" i="2"/>
  <c r="J355" i="2"/>
  <c r="J188" i="2"/>
  <c r="J643" i="2"/>
  <c r="J42" i="2"/>
  <c r="J117" i="2"/>
  <c r="J264" i="2"/>
  <c r="J370" i="2"/>
  <c r="J13" i="2"/>
  <c r="J251" i="2"/>
  <c r="J258" i="2"/>
  <c r="J241" i="2"/>
  <c r="J661" i="2"/>
  <c r="J376" i="2"/>
  <c r="J704" i="2"/>
  <c r="J281" i="2"/>
  <c r="J688" i="2"/>
  <c r="J409" i="2"/>
  <c r="J230" i="2"/>
  <c r="J185" i="2"/>
  <c r="J8" i="2"/>
  <c r="J283" i="2"/>
  <c r="J530" i="2"/>
  <c r="J665" i="2"/>
  <c r="J395" i="2"/>
  <c r="J352" i="2"/>
  <c r="J276" i="2"/>
  <c r="J714" i="2"/>
  <c r="J309" i="2"/>
  <c r="J170" i="2"/>
  <c r="J219" i="2"/>
  <c r="J314" i="2"/>
  <c r="J500" i="2"/>
  <c r="J97" i="2"/>
  <c r="J183" i="2"/>
  <c r="J452" i="2"/>
  <c r="J213" i="2"/>
  <c r="J375" i="2"/>
  <c r="J132" i="2"/>
  <c r="J26" i="2"/>
  <c r="J260" i="2"/>
  <c r="J199" i="2"/>
  <c r="J497" i="2"/>
  <c r="J574" i="2"/>
  <c r="J567" i="2"/>
  <c r="J487" i="2"/>
  <c r="J644" i="2"/>
  <c r="J640" i="2"/>
  <c r="J519" i="2"/>
  <c r="J628" i="2"/>
  <c r="J562" i="2"/>
  <c r="J558" i="2"/>
  <c r="J581" i="2"/>
  <c r="J317" i="2"/>
  <c r="J595" i="2"/>
  <c r="J172" i="2"/>
  <c r="J655" i="2"/>
  <c r="J39" i="2"/>
  <c r="J493" i="2"/>
  <c r="J523" i="2"/>
  <c r="J357" i="2"/>
  <c r="J600" i="2"/>
  <c r="J617" i="2"/>
  <c r="J220" i="2"/>
  <c r="J195" i="2"/>
  <c r="J300" i="2"/>
  <c r="J142" i="2"/>
  <c r="J491" i="2"/>
  <c r="J102" i="2"/>
  <c r="J43" i="2"/>
  <c r="J346" i="2"/>
  <c r="J5" i="2"/>
  <c r="J147" i="2"/>
  <c r="J47" i="2"/>
  <c r="J20" i="2"/>
  <c r="J492" i="2"/>
  <c r="J625" i="2"/>
  <c r="J658" i="2"/>
  <c r="J534" i="2"/>
  <c r="J88" i="2"/>
  <c r="J636" i="2"/>
  <c r="J657" i="2"/>
  <c r="J269" i="2"/>
  <c r="J265" i="2"/>
  <c r="J38" i="2"/>
  <c r="J93" i="2"/>
  <c r="J454" i="2"/>
  <c r="J603" i="2"/>
  <c r="J489" i="2"/>
  <c r="J512" i="2"/>
  <c r="J44" i="2"/>
  <c r="J442" i="2"/>
  <c r="J482" i="2"/>
  <c r="J128" i="2"/>
  <c r="J481" i="2"/>
  <c r="J284" i="2"/>
  <c r="J337" i="2"/>
  <c r="J200" i="2"/>
  <c r="J479" i="2"/>
  <c r="J436" i="2"/>
  <c r="J541" i="2"/>
  <c r="J462" i="2"/>
  <c r="J167" i="2"/>
  <c r="J86" i="2"/>
  <c r="J223" i="2"/>
  <c r="J272" i="2"/>
  <c r="J14" i="2"/>
  <c r="J89" i="2"/>
  <c r="J166" i="2"/>
  <c r="J359" i="2"/>
  <c r="J439" i="2"/>
  <c r="J50" i="2"/>
  <c r="J591" i="2"/>
  <c r="J224" i="2"/>
  <c r="J470" i="2"/>
  <c r="J706" i="2"/>
  <c r="J506" i="2"/>
  <c r="J671" i="2"/>
  <c r="J404" i="2"/>
  <c r="J568" i="2"/>
  <c r="J509" i="2"/>
  <c r="J369" i="2"/>
  <c r="J267" i="2"/>
  <c r="J377" i="2"/>
  <c r="J366" i="2"/>
  <c r="J82" i="2"/>
  <c r="J75" i="2"/>
  <c r="J46" i="2"/>
  <c r="J406" i="2"/>
  <c r="J382" i="2"/>
  <c r="J9" i="2"/>
  <c r="J78" i="2"/>
  <c r="J353" i="2"/>
  <c r="J709" i="2"/>
  <c r="J391" i="2"/>
  <c r="J64" i="2"/>
  <c r="J417" i="2"/>
  <c r="J701" i="2"/>
  <c r="J331" i="2"/>
  <c r="J554" i="2"/>
  <c r="J350" i="2"/>
  <c r="J351" i="2"/>
  <c r="J613" i="2"/>
  <c r="J278" i="2"/>
  <c r="J596" i="2"/>
  <c r="J189" i="2"/>
  <c r="J19" i="2"/>
  <c r="J349" i="2"/>
  <c r="J221" i="2"/>
  <c r="J435" i="2"/>
  <c r="J514" i="2"/>
  <c r="J311" i="2"/>
  <c r="J686" i="2"/>
  <c r="J597" i="2"/>
  <c r="J401" i="2"/>
  <c r="J501" i="2"/>
  <c r="J363" i="2"/>
  <c r="J425" i="2"/>
  <c r="J204" i="2"/>
  <c r="J298" i="2"/>
  <c r="J449" i="2"/>
  <c r="J394" i="2"/>
  <c r="J69" i="2"/>
  <c r="J3" i="2"/>
  <c r="J187" i="2"/>
  <c r="J95" i="2"/>
  <c r="J631" i="2"/>
  <c r="J459" i="2"/>
  <c r="J292" i="2"/>
  <c r="J338" i="2"/>
  <c r="J138" i="2"/>
  <c r="J70" i="2"/>
  <c r="J125" i="2"/>
  <c r="J79" i="2"/>
  <c r="J543" i="2"/>
  <c r="J593" i="2"/>
  <c r="J536" i="2"/>
  <c r="J672" i="2"/>
  <c r="J515" i="2"/>
  <c r="J516" i="2"/>
  <c r="J324" i="2"/>
  <c r="J446" i="2"/>
  <c r="J48" i="2"/>
  <c r="J254" i="2"/>
  <c r="J388" i="2"/>
  <c r="J253" i="2"/>
  <c r="J569" i="2"/>
  <c r="J176" i="2"/>
  <c r="J548" i="2"/>
  <c r="J206" i="2"/>
  <c r="J155" i="2"/>
  <c r="J163" i="2"/>
  <c r="J227" i="2"/>
  <c r="J87" i="2"/>
  <c r="J306" i="2"/>
  <c r="J339" i="2"/>
  <c r="J120" i="2"/>
  <c r="J437" i="2"/>
  <c r="J297" i="2"/>
  <c r="J293" i="2"/>
  <c r="J390" i="2"/>
  <c r="J103" i="2"/>
  <c r="J576" i="2"/>
  <c r="J517" i="2"/>
  <c r="J674" i="2"/>
  <c r="J215" i="2"/>
  <c r="J343" i="2"/>
  <c r="J7" i="2"/>
  <c r="J154" i="2"/>
  <c r="J332" i="2"/>
  <c r="J146" i="2"/>
  <c r="J28" i="2"/>
  <c r="J256" i="2"/>
  <c r="J261" i="2"/>
  <c r="J268" i="2"/>
  <c r="J553" i="2"/>
  <c r="J340" i="2"/>
  <c r="J205" i="2"/>
  <c r="J32" i="2"/>
  <c r="J520" i="2"/>
  <c r="J121" i="2"/>
  <c r="J244" i="2"/>
  <c r="J290" i="2"/>
  <c r="J556" i="2"/>
  <c r="J279" i="2"/>
  <c r="J719" i="2"/>
  <c r="J178" i="2"/>
  <c r="J148" i="2"/>
  <c r="J74" i="2"/>
  <c r="J76" i="2"/>
  <c r="J225" i="2"/>
  <c r="J30" i="2"/>
  <c r="J123" i="2"/>
  <c r="J510" i="2"/>
  <c r="J150" i="2"/>
  <c r="J434" i="2"/>
  <c r="J344" i="2"/>
  <c r="J389" i="2"/>
  <c r="J599" i="2"/>
  <c r="J708" i="2"/>
  <c r="J642" i="2"/>
  <c r="J171" i="2"/>
  <c r="J689" i="2"/>
  <c r="J21" i="2"/>
  <c r="J304" i="2"/>
  <c r="J113" i="2"/>
  <c r="J15" i="2"/>
  <c r="J211" i="2"/>
  <c r="J141" i="2"/>
  <c r="J72" i="2"/>
  <c r="J63" i="2"/>
  <c r="J663" i="2"/>
  <c r="J6" i="2"/>
  <c r="J194" i="2"/>
  <c r="J586" i="2"/>
  <c r="J594" i="2"/>
  <c r="J550" i="2"/>
  <c r="J621" i="2"/>
  <c r="J2" i="2"/>
  <c r="J67" i="2"/>
  <c r="J249" i="2"/>
  <c r="J16" i="2"/>
  <c r="J478" i="2"/>
  <c r="J589" i="2"/>
  <c r="J464" i="2"/>
  <c r="J605" i="2"/>
  <c r="J294" i="2"/>
  <c r="J288" i="2"/>
  <c r="J611" i="2"/>
  <c r="J466" i="2"/>
  <c r="J56" i="2"/>
  <c r="J313" i="2"/>
  <c r="J645" i="2"/>
  <c r="J91" i="2"/>
  <c r="J274" i="2"/>
  <c r="J448" i="2"/>
  <c r="J307" i="2"/>
  <c r="J18" i="2"/>
  <c r="J441" i="2"/>
  <c r="J226" i="2"/>
  <c r="J250" i="2"/>
  <c r="J680" i="2"/>
  <c r="J174" i="2"/>
  <c r="J315" i="2"/>
  <c r="J201" i="2"/>
  <c r="J65" i="2"/>
  <c r="J149" i="2"/>
  <c r="J273" i="2"/>
  <c r="J259" i="2"/>
  <c r="J207" i="2"/>
  <c r="J127" i="2"/>
  <c r="J618" i="2"/>
  <c r="J335" i="2"/>
  <c r="J66" i="2"/>
  <c r="J214" i="2"/>
  <c r="J518" i="2"/>
  <c r="J468" i="2"/>
  <c r="J45" i="2"/>
  <c r="J160" i="2"/>
  <c r="J23" i="2"/>
  <c r="J173" i="2"/>
  <c r="J405" i="2"/>
  <c r="J161" i="2"/>
  <c r="J505" i="2"/>
  <c r="J90" i="2"/>
  <c r="J638" i="2"/>
  <c r="J36" i="2"/>
  <c r="J538" i="2"/>
  <c r="J100" i="2"/>
  <c r="J231" i="2"/>
  <c r="J362" i="2"/>
  <c r="J179" i="2"/>
  <c r="J243" i="2"/>
  <c r="J29" i="2"/>
  <c r="J212" i="2"/>
  <c r="J190" i="2"/>
  <c r="J571" i="2"/>
  <c r="J624" i="2"/>
  <c r="J55" i="2"/>
  <c r="J373" i="2"/>
  <c r="J105" i="2"/>
  <c r="J24" i="2"/>
  <c r="J498" i="2"/>
  <c r="J730" i="2"/>
  <c r="J572" i="2"/>
  <c r="J129" i="2"/>
  <c r="J564" i="2"/>
  <c r="J681" i="2"/>
  <c r="J608" i="2"/>
  <c r="J700" i="2"/>
  <c r="J319" i="2"/>
  <c r="J654" i="2"/>
  <c r="J182" i="2"/>
  <c r="J164" i="2"/>
  <c r="J691" i="2"/>
  <c r="J403" i="2"/>
  <c r="J365" i="2"/>
  <c r="J504" i="2"/>
  <c r="J379" i="2"/>
  <c r="J296" i="2"/>
  <c r="J415" i="2"/>
  <c r="J537" i="2"/>
  <c r="J635" i="2"/>
  <c r="J560" i="2"/>
  <c r="J652" i="2"/>
  <c r="J414" i="2"/>
  <c r="J180" i="2"/>
  <c r="J372" i="2"/>
  <c r="J702" i="2"/>
  <c r="J245" i="2"/>
  <c r="J156" i="2"/>
  <c r="J590" i="2"/>
  <c r="J60" i="2"/>
  <c r="J383" i="2"/>
  <c r="J85" i="2"/>
  <c r="J54" i="2"/>
  <c r="J385" i="2"/>
  <c r="J37" i="2"/>
  <c r="J217" i="2"/>
  <c r="J606" i="2"/>
  <c r="J118" i="2"/>
  <c r="J715" i="2"/>
  <c r="J552" i="2"/>
  <c r="J475" i="2"/>
  <c r="J531" i="2"/>
  <c r="J551" i="2"/>
  <c r="J381" i="2"/>
  <c r="J17" i="2"/>
  <c r="J145" i="2"/>
  <c r="J460" i="2"/>
  <c r="J257" i="2"/>
  <c r="J711" i="2"/>
  <c r="J521" i="2"/>
  <c r="J678" i="2"/>
  <c r="J136" i="2"/>
  <c r="J169" i="2"/>
  <c r="J159" i="2"/>
  <c r="J107" i="2"/>
  <c r="J696" i="2"/>
  <c r="J12" i="2"/>
  <c r="J330" i="2"/>
  <c r="J496" i="2"/>
  <c r="J197" i="2"/>
  <c r="J522" i="2"/>
  <c r="J598" i="2"/>
  <c r="J607" i="2"/>
  <c r="J710" i="2"/>
  <c r="J25" i="2"/>
  <c r="J508" i="2"/>
  <c r="J130" i="2"/>
  <c r="J71" i="2"/>
  <c r="J333" i="2"/>
  <c r="J92" i="2"/>
  <c r="J58" i="2"/>
  <c r="J423" i="2"/>
  <c r="J490" i="2"/>
  <c r="J463" i="2"/>
  <c r="J502" i="2"/>
  <c r="J289" i="2"/>
  <c r="J431" i="2"/>
  <c r="J31" i="2"/>
  <c r="J354" i="2"/>
  <c r="J620" i="2"/>
  <c r="J407" i="2"/>
  <c r="J49" i="2"/>
  <c r="J438" i="2"/>
  <c r="J184" i="2"/>
  <c r="J485" i="2"/>
  <c r="J345" i="2"/>
  <c r="J186" i="2"/>
  <c r="J133" i="2"/>
  <c r="J535" i="2"/>
  <c r="J450" i="2"/>
  <c r="J585" i="2"/>
  <c r="J718" i="2"/>
  <c r="J270" i="2"/>
  <c r="J122" i="2"/>
  <c r="J555" i="2"/>
  <c r="J471" i="2"/>
  <c r="J619" i="2"/>
  <c r="J592" i="2"/>
  <c r="J427" i="2"/>
  <c r="J453" i="2"/>
  <c r="J727" i="2"/>
  <c r="J96" i="2"/>
  <c r="J722" i="2"/>
  <c r="J632" i="2"/>
  <c r="J177" i="2"/>
  <c r="J656" i="2"/>
  <c r="J649" i="2"/>
  <c r="J588" i="2"/>
  <c r="J563" i="2"/>
  <c r="J712" i="2"/>
  <c r="J428" i="2"/>
  <c r="J408" i="2"/>
  <c r="J282" i="2"/>
  <c r="J626" i="2"/>
  <c r="J101" i="2"/>
  <c r="J639" i="2"/>
  <c r="J583" i="2"/>
  <c r="J614" i="2"/>
  <c r="J271" i="2"/>
  <c r="J27" i="2"/>
  <c r="J35" i="2"/>
  <c r="J384" i="2"/>
  <c r="J112" i="2"/>
  <c r="J318" i="2"/>
  <c r="J447" i="2"/>
  <c r="J248" i="2"/>
  <c r="J291" i="2"/>
  <c r="J168" i="2"/>
  <c r="J237" i="2"/>
  <c r="J669" i="2"/>
  <c r="J682" i="2"/>
  <c r="J579" i="2"/>
  <c r="J312" i="2"/>
  <c r="J411" i="2"/>
  <c r="J474" i="2"/>
  <c r="J157" i="2"/>
  <c r="J684" i="2"/>
  <c r="J238" i="2"/>
  <c r="J473" i="2"/>
  <c r="J601" i="2"/>
  <c r="J115" i="2"/>
  <c r="J137" i="2"/>
  <c r="J476" i="2"/>
  <c r="J646" i="2"/>
  <c r="J131" i="2"/>
  <c r="J327" i="2"/>
  <c r="J418" i="2"/>
  <c r="J144" i="2"/>
  <c r="J566" i="2"/>
  <c r="J135" i="2"/>
  <c r="J196" i="2"/>
  <c r="J629" i="2"/>
  <c r="J216" i="2"/>
  <c r="J98" i="2"/>
  <c r="J402" i="2"/>
  <c r="J724" i="2"/>
  <c r="J321" i="2"/>
  <c r="J316" i="2"/>
  <c r="J559" i="2"/>
  <c r="J705" i="2"/>
  <c r="J539" i="2"/>
  <c r="J651" i="2"/>
  <c r="J368" i="2"/>
  <c r="J153" i="2"/>
  <c r="J68" i="2"/>
  <c r="J341" i="2"/>
  <c r="J699" i="2"/>
  <c r="J527" i="2"/>
  <c r="J386" i="2"/>
  <c r="J573" i="2"/>
  <c r="J419" i="2"/>
  <c r="J570" i="2"/>
  <c r="J637" i="2"/>
  <c r="J124" i="2"/>
  <c r="J698" i="2"/>
  <c r="J396" i="2"/>
  <c r="J725" i="2"/>
  <c r="J236" i="2"/>
  <c r="J480" i="2"/>
  <c r="J202" i="2"/>
  <c r="J83" i="2"/>
  <c r="J666" i="2"/>
  <c r="J303" i="2"/>
  <c r="J662" i="2"/>
  <c r="J139" i="2"/>
  <c r="J451" i="2"/>
  <c r="J51" i="2"/>
  <c r="J729" i="2"/>
  <c r="J242" i="2"/>
  <c r="J162" i="2"/>
  <c r="J33" i="2"/>
  <c r="J191" i="2"/>
  <c r="J612" i="2"/>
  <c r="J673" i="2"/>
  <c r="J301" i="2"/>
  <c r="J328" i="2"/>
  <c r="J308" i="2"/>
  <c r="J325" i="2"/>
  <c r="J670" i="2"/>
  <c r="J488" i="2"/>
  <c r="J720" i="2"/>
  <c r="J659" i="2"/>
  <c r="J246" i="2"/>
  <c r="J604" i="2"/>
  <c r="J387" i="2"/>
  <c r="J455" i="2"/>
  <c r="J410" i="2"/>
  <c r="J731" i="2"/>
  <c r="J262" i="2"/>
  <c r="J630" i="2"/>
  <c r="J692" i="2"/>
  <c r="J465" i="2"/>
  <c r="J472" i="2"/>
  <c r="J549" i="2"/>
  <c r="J229" i="2"/>
  <c r="J602" i="2"/>
  <c r="J158" i="2"/>
  <c r="J547" i="2"/>
  <c r="J247" i="2"/>
  <c r="J109" i="2"/>
  <c r="J660" i="2"/>
  <c r="J228" i="2"/>
  <c r="J119" i="2"/>
  <c r="J367" i="2"/>
  <c r="J511" i="2"/>
  <c r="J679" i="2"/>
  <c r="J546" i="2"/>
  <c r="J232" i="2"/>
  <c r="J513" i="2"/>
  <c r="J484" i="2"/>
  <c r="J430" i="2"/>
  <c r="J690" i="2"/>
  <c r="J334" i="2"/>
  <c r="J210" i="2"/>
  <c r="J421" i="2"/>
  <c r="J584" i="2"/>
  <c r="J114" i="2"/>
  <c r="J529" i="2"/>
  <c r="J322" i="2"/>
  <c r="J575" i="2"/>
  <c r="J565" i="2"/>
  <c r="J218" i="2"/>
  <c r="J233" i="2"/>
  <c r="J494" i="2"/>
  <c r="J542" i="2"/>
  <c r="J392" i="2"/>
  <c r="J717" i="2"/>
  <c r="J721" i="2"/>
  <c r="J208" i="2"/>
  <c r="J477" i="2"/>
  <c r="J263" i="2"/>
  <c r="J677" i="2"/>
  <c r="J277" i="2"/>
  <c r="J302" i="2"/>
  <c r="J397" i="2"/>
  <c r="J622" i="2"/>
  <c r="J532" i="2"/>
  <c r="J533" i="2"/>
  <c r="J578" i="2"/>
  <c r="J393" i="2"/>
  <c r="J557" i="2"/>
  <c r="J695" i="2"/>
  <c r="J664" i="2"/>
  <c r="J486" i="2"/>
  <c r="J634" i="2"/>
  <c r="J707" i="2"/>
  <c r="J371" i="2"/>
  <c r="J456" i="2"/>
  <c r="J647" i="2"/>
  <c r="J687" i="2"/>
  <c r="J432" i="2"/>
  <c r="J648" i="2"/>
  <c r="J667" i="2"/>
  <c r="J561" i="2"/>
  <c r="J685" i="2"/>
  <c r="J697" i="2"/>
  <c r="J675" i="2"/>
  <c r="J723" i="2"/>
  <c r="J703" i="2"/>
  <c r="J641" i="2"/>
  <c r="J694" i="2"/>
  <c r="J726" i="2"/>
  <c r="J713" i="2"/>
  <c r="J716" i="2"/>
  <c r="J728" i="2"/>
  <c r="J668" i="2"/>
  <c r="H633" i="2"/>
  <c r="H582" i="2"/>
  <c r="H623" i="2"/>
  <c r="H81" i="2"/>
  <c r="H358" i="2"/>
  <c r="H445" i="2"/>
  <c r="H433" i="2"/>
  <c r="H545" i="2"/>
  <c r="H398" i="2"/>
  <c r="H524" i="2"/>
  <c r="H378" i="2"/>
  <c r="H469" i="2"/>
  <c r="H181" i="2"/>
  <c r="H676" i="2"/>
  <c r="H140" i="2"/>
  <c r="H457" i="2"/>
  <c r="H41" i="2"/>
  <c r="H650" i="2"/>
  <c r="H483" i="2"/>
  <c r="H348" i="2"/>
  <c r="H458" i="2"/>
  <c r="H416" i="2"/>
  <c r="H53" i="2"/>
  <c r="H364" i="2"/>
  <c r="H222" i="2"/>
  <c r="H336" i="2"/>
  <c r="H609" i="2"/>
  <c r="H266" i="2"/>
  <c r="H627" i="2"/>
  <c r="H57" i="2"/>
  <c r="H587" i="2"/>
  <c r="H653" i="2"/>
  <c r="H4" i="2"/>
  <c r="H380" i="2"/>
  <c r="H580" i="2"/>
  <c r="H52" i="2"/>
  <c r="H203" i="2"/>
  <c r="H420" i="2"/>
  <c r="H610" i="2"/>
  <c r="H99" i="2"/>
  <c r="H342" i="2"/>
  <c r="H495" i="2"/>
  <c r="H285" i="2"/>
  <c r="H374" i="2"/>
  <c r="H80" i="2"/>
  <c r="H577" i="2"/>
  <c r="H193" i="2"/>
  <c r="H165" i="2"/>
  <c r="H234" i="2"/>
  <c r="H461" i="2"/>
  <c r="H347" i="2"/>
  <c r="H77" i="2"/>
  <c r="H152" i="2"/>
  <c r="H400" i="2"/>
  <c r="H329" i="2"/>
  <c r="H525" i="2"/>
  <c r="H424" i="2"/>
  <c r="H286" i="2"/>
  <c r="H134" i="2"/>
  <c r="H540" i="2"/>
  <c r="H252" i="2"/>
  <c r="H240" i="2"/>
  <c r="H110" i="2"/>
  <c r="H305" i="2"/>
  <c r="H356" i="2"/>
  <c r="H499" i="2"/>
  <c r="H106" i="2"/>
  <c r="H467" i="2"/>
  <c r="H62" i="2"/>
  <c r="H360" i="2"/>
  <c r="H399" i="2"/>
  <c r="H34" i="2"/>
  <c r="H275" i="2"/>
  <c r="H444" i="2"/>
  <c r="H255" i="2"/>
  <c r="H126" i="2"/>
  <c r="H361" i="2"/>
  <c r="H175" i="2"/>
  <c r="H440" i="2"/>
  <c r="H616" i="2"/>
  <c r="H413" i="2"/>
  <c r="H116" i="2"/>
  <c r="H108" i="2"/>
  <c r="H143" i="2"/>
  <c r="H528" i="2"/>
  <c r="H287" i="2"/>
  <c r="H503" i="2"/>
  <c r="H209" i="2"/>
  <c r="H443" i="2"/>
  <c r="H422" i="2"/>
  <c r="H235" i="2"/>
  <c r="H295" i="2"/>
  <c r="H683" i="2"/>
  <c r="H61" i="2"/>
  <c r="H507" i="2"/>
  <c r="H11" i="2"/>
  <c r="H326" i="2"/>
  <c r="H73" i="2"/>
  <c r="H615" i="2"/>
  <c r="H151" i="2"/>
  <c r="H323" i="2"/>
  <c r="H10" i="2"/>
  <c r="H426" i="2"/>
  <c r="H299" i="2"/>
  <c r="H84" i="2"/>
  <c r="H104" i="2"/>
  <c r="H111" i="2"/>
  <c r="H198" i="2"/>
  <c r="H412" i="2"/>
  <c r="H310" i="2"/>
  <c r="H320" i="2"/>
  <c r="H59" i="2"/>
  <c r="H239" i="2"/>
  <c r="H280" i="2"/>
  <c r="H94" i="2"/>
  <c r="H544" i="2"/>
  <c r="H40" i="2"/>
  <c r="H22" i="2"/>
  <c r="H693" i="2"/>
  <c r="H429" i="2"/>
  <c r="H526" i="2"/>
  <c r="H192" i="2"/>
  <c r="H355" i="2"/>
  <c r="H188" i="2"/>
  <c r="H643" i="2"/>
  <c r="H42" i="2"/>
  <c r="H117" i="2"/>
  <c r="H264" i="2"/>
  <c r="H370" i="2"/>
  <c r="H13" i="2"/>
  <c r="H251" i="2"/>
  <c r="H258" i="2"/>
  <c r="H241" i="2"/>
  <c r="H661" i="2"/>
  <c r="H376" i="2"/>
  <c r="H704" i="2"/>
  <c r="H281" i="2"/>
  <c r="H688" i="2"/>
  <c r="H409" i="2"/>
  <c r="H230" i="2"/>
  <c r="H185" i="2"/>
  <c r="H8" i="2"/>
  <c r="H283" i="2"/>
  <c r="H530" i="2"/>
  <c r="H665" i="2"/>
  <c r="H395" i="2"/>
  <c r="H352" i="2"/>
  <c r="H276" i="2"/>
  <c r="H714" i="2"/>
  <c r="H309" i="2"/>
  <c r="H170" i="2"/>
  <c r="H219" i="2"/>
  <c r="H314" i="2"/>
  <c r="H500" i="2"/>
  <c r="H97" i="2"/>
  <c r="H183" i="2"/>
  <c r="H452" i="2"/>
  <c r="H213" i="2"/>
  <c r="H375" i="2"/>
  <c r="H132" i="2"/>
  <c r="H26" i="2"/>
  <c r="H260" i="2"/>
  <c r="H199" i="2"/>
  <c r="H497" i="2"/>
  <c r="H574" i="2"/>
  <c r="H567" i="2"/>
  <c r="H487" i="2"/>
  <c r="H644" i="2"/>
  <c r="H640" i="2"/>
  <c r="H519" i="2"/>
  <c r="H628" i="2"/>
  <c r="H562" i="2"/>
  <c r="H558" i="2"/>
  <c r="H581" i="2"/>
  <c r="H317" i="2"/>
  <c r="H595" i="2"/>
  <c r="H172" i="2"/>
  <c r="H655" i="2"/>
  <c r="H39" i="2"/>
  <c r="H493" i="2"/>
  <c r="H523" i="2"/>
  <c r="H357" i="2"/>
  <c r="H600" i="2"/>
  <c r="H617" i="2"/>
  <c r="H220" i="2"/>
  <c r="H195" i="2"/>
  <c r="H300" i="2"/>
  <c r="H142" i="2"/>
  <c r="H491" i="2"/>
  <c r="H102" i="2"/>
  <c r="H43" i="2"/>
  <c r="H346" i="2"/>
  <c r="H5" i="2"/>
  <c r="H147" i="2"/>
  <c r="H47" i="2"/>
  <c r="H20" i="2"/>
  <c r="H492" i="2"/>
  <c r="H625" i="2"/>
  <c r="H658" i="2"/>
  <c r="H534" i="2"/>
  <c r="H88" i="2"/>
  <c r="H636" i="2"/>
  <c r="H657" i="2"/>
  <c r="H269" i="2"/>
  <c r="H265" i="2"/>
  <c r="H38" i="2"/>
  <c r="H93" i="2"/>
  <c r="H454" i="2"/>
  <c r="H603" i="2"/>
  <c r="H489" i="2"/>
  <c r="H512" i="2"/>
  <c r="H44" i="2"/>
  <c r="H442" i="2"/>
  <c r="H482" i="2"/>
  <c r="H128" i="2"/>
  <c r="H481" i="2"/>
  <c r="H284" i="2"/>
  <c r="H337" i="2"/>
  <c r="H200" i="2"/>
  <c r="H479" i="2"/>
  <c r="H436" i="2"/>
  <c r="H541" i="2"/>
  <c r="H462" i="2"/>
  <c r="H167" i="2"/>
  <c r="H86" i="2"/>
  <c r="H223" i="2"/>
  <c r="H272" i="2"/>
  <c r="H14" i="2"/>
  <c r="H89" i="2"/>
  <c r="H166" i="2"/>
  <c r="H359" i="2"/>
  <c r="H439" i="2"/>
  <c r="H50" i="2"/>
  <c r="H591" i="2"/>
  <c r="H224" i="2"/>
  <c r="H470" i="2"/>
  <c r="H706" i="2"/>
  <c r="H506" i="2"/>
  <c r="H671" i="2"/>
  <c r="H404" i="2"/>
  <c r="H568" i="2"/>
  <c r="H509" i="2"/>
  <c r="H369" i="2"/>
  <c r="H267" i="2"/>
  <c r="H377" i="2"/>
  <c r="H366" i="2"/>
  <c r="H82" i="2"/>
  <c r="H75" i="2"/>
  <c r="H46" i="2"/>
  <c r="H406" i="2"/>
  <c r="H382" i="2"/>
  <c r="H9" i="2"/>
  <c r="H78" i="2"/>
  <c r="H353" i="2"/>
  <c r="H709" i="2"/>
  <c r="H391" i="2"/>
  <c r="H64" i="2"/>
  <c r="H417" i="2"/>
  <c r="H701" i="2"/>
  <c r="H331" i="2"/>
  <c r="H554" i="2"/>
  <c r="H350" i="2"/>
  <c r="H351" i="2"/>
  <c r="H613" i="2"/>
  <c r="H278" i="2"/>
  <c r="H596" i="2"/>
  <c r="H189" i="2"/>
  <c r="H19" i="2"/>
  <c r="H349" i="2"/>
  <c r="H221" i="2"/>
  <c r="H435" i="2"/>
  <c r="H514" i="2"/>
  <c r="H311" i="2"/>
  <c r="H686" i="2"/>
  <c r="H597" i="2"/>
  <c r="H401" i="2"/>
  <c r="H501" i="2"/>
  <c r="H363" i="2"/>
  <c r="H425" i="2"/>
  <c r="H204" i="2"/>
  <c r="H298" i="2"/>
  <c r="H449" i="2"/>
  <c r="H394" i="2"/>
  <c r="H69" i="2"/>
  <c r="H3" i="2"/>
  <c r="H187" i="2"/>
  <c r="H95" i="2"/>
  <c r="H631" i="2"/>
  <c r="H459" i="2"/>
  <c r="H292" i="2"/>
  <c r="H338" i="2"/>
  <c r="H138" i="2"/>
  <c r="H70" i="2"/>
  <c r="H125" i="2"/>
  <c r="H79" i="2"/>
  <c r="H543" i="2"/>
  <c r="H593" i="2"/>
  <c r="H536" i="2"/>
  <c r="H672" i="2"/>
  <c r="H515" i="2"/>
  <c r="H516" i="2"/>
  <c r="H324" i="2"/>
  <c r="H446" i="2"/>
  <c r="H48" i="2"/>
  <c r="H254" i="2"/>
  <c r="H388" i="2"/>
  <c r="H253" i="2"/>
  <c r="H569" i="2"/>
  <c r="H176" i="2"/>
  <c r="H548" i="2"/>
  <c r="H206" i="2"/>
  <c r="H155" i="2"/>
  <c r="H163" i="2"/>
  <c r="H227" i="2"/>
  <c r="H87" i="2"/>
  <c r="H306" i="2"/>
  <c r="H339" i="2"/>
  <c r="H120" i="2"/>
  <c r="H437" i="2"/>
  <c r="H297" i="2"/>
  <c r="H293" i="2"/>
  <c r="H390" i="2"/>
  <c r="H103" i="2"/>
  <c r="H576" i="2"/>
  <c r="H517" i="2"/>
  <c r="H674" i="2"/>
  <c r="H215" i="2"/>
  <c r="H343" i="2"/>
  <c r="H7" i="2"/>
  <c r="H154" i="2"/>
  <c r="H332" i="2"/>
  <c r="H146" i="2"/>
  <c r="H28" i="2"/>
  <c r="H256" i="2"/>
  <c r="H261" i="2"/>
  <c r="H268" i="2"/>
  <c r="H553" i="2"/>
  <c r="H340" i="2"/>
  <c r="H205" i="2"/>
  <c r="H32" i="2"/>
  <c r="H520" i="2"/>
  <c r="H121" i="2"/>
  <c r="H244" i="2"/>
  <c r="H290" i="2"/>
  <c r="H556" i="2"/>
  <c r="H279" i="2"/>
  <c r="H719" i="2"/>
  <c r="H178" i="2"/>
  <c r="H148" i="2"/>
  <c r="H74" i="2"/>
  <c r="H76" i="2"/>
  <c r="H225" i="2"/>
  <c r="H30" i="2"/>
  <c r="H123" i="2"/>
  <c r="H510" i="2"/>
  <c r="H150" i="2"/>
  <c r="H434" i="2"/>
  <c r="H344" i="2"/>
  <c r="H389" i="2"/>
  <c r="H599" i="2"/>
  <c r="H708" i="2"/>
  <c r="H642" i="2"/>
  <c r="H171" i="2"/>
  <c r="H689" i="2"/>
  <c r="H21" i="2"/>
  <c r="H304" i="2"/>
  <c r="H113" i="2"/>
  <c r="H15" i="2"/>
  <c r="H211" i="2"/>
  <c r="H141" i="2"/>
  <c r="H72" i="2"/>
  <c r="H63" i="2"/>
  <c r="H663" i="2"/>
  <c r="H6" i="2"/>
  <c r="H194" i="2"/>
  <c r="H586" i="2"/>
  <c r="H594" i="2"/>
  <c r="H550" i="2"/>
  <c r="H621" i="2"/>
  <c r="H2" i="2"/>
  <c r="H67" i="2"/>
  <c r="H249" i="2"/>
  <c r="H16" i="2"/>
  <c r="H478" i="2"/>
  <c r="H589" i="2"/>
  <c r="H464" i="2"/>
  <c r="H605" i="2"/>
  <c r="H294" i="2"/>
  <c r="H288" i="2"/>
  <c r="H611" i="2"/>
  <c r="H466" i="2"/>
  <c r="H56" i="2"/>
  <c r="H313" i="2"/>
  <c r="H645" i="2"/>
  <c r="H91" i="2"/>
  <c r="H274" i="2"/>
  <c r="H448" i="2"/>
  <c r="H307" i="2"/>
  <c r="H18" i="2"/>
  <c r="H441" i="2"/>
  <c r="H226" i="2"/>
  <c r="H250" i="2"/>
  <c r="H680" i="2"/>
  <c r="H174" i="2"/>
  <c r="H315" i="2"/>
  <c r="H201" i="2"/>
  <c r="H65" i="2"/>
  <c r="H149" i="2"/>
  <c r="H273" i="2"/>
  <c r="H259" i="2"/>
  <c r="H207" i="2"/>
  <c r="H127" i="2"/>
  <c r="H618" i="2"/>
  <c r="H335" i="2"/>
  <c r="H66" i="2"/>
  <c r="H214" i="2"/>
  <c r="H518" i="2"/>
  <c r="H468" i="2"/>
  <c r="H45" i="2"/>
  <c r="H160" i="2"/>
  <c r="H23" i="2"/>
  <c r="H173" i="2"/>
  <c r="H405" i="2"/>
  <c r="H161" i="2"/>
  <c r="H505" i="2"/>
  <c r="H90" i="2"/>
  <c r="H638" i="2"/>
  <c r="H36" i="2"/>
  <c r="H538" i="2"/>
  <c r="H100" i="2"/>
  <c r="H231" i="2"/>
  <c r="H362" i="2"/>
  <c r="H179" i="2"/>
  <c r="H243" i="2"/>
  <c r="H29" i="2"/>
  <c r="H212" i="2"/>
  <c r="H190" i="2"/>
  <c r="H571" i="2"/>
  <c r="H624" i="2"/>
  <c r="H55" i="2"/>
  <c r="H373" i="2"/>
  <c r="H105" i="2"/>
  <c r="H24" i="2"/>
  <c r="H498" i="2"/>
  <c r="H730" i="2"/>
  <c r="H572" i="2"/>
  <c r="H129" i="2"/>
  <c r="H564" i="2"/>
  <c r="H681" i="2"/>
  <c r="H608" i="2"/>
  <c r="H700" i="2"/>
  <c r="H319" i="2"/>
  <c r="H654" i="2"/>
  <c r="H182" i="2"/>
  <c r="H164" i="2"/>
  <c r="H691" i="2"/>
  <c r="H403" i="2"/>
  <c r="H365" i="2"/>
  <c r="H504" i="2"/>
  <c r="H379" i="2"/>
  <c r="H296" i="2"/>
  <c r="H415" i="2"/>
  <c r="H537" i="2"/>
  <c r="H635" i="2"/>
  <c r="H560" i="2"/>
  <c r="H652" i="2"/>
  <c r="H414" i="2"/>
  <c r="H180" i="2"/>
  <c r="H372" i="2"/>
  <c r="H702" i="2"/>
  <c r="H245" i="2"/>
  <c r="H156" i="2"/>
  <c r="H590" i="2"/>
  <c r="H60" i="2"/>
  <c r="H383" i="2"/>
  <c r="H85" i="2"/>
  <c r="H54" i="2"/>
  <c r="H385" i="2"/>
  <c r="H37" i="2"/>
  <c r="H217" i="2"/>
  <c r="H606" i="2"/>
  <c r="H118" i="2"/>
  <c r="H715" i="2"/>
  <c r="H552" i="2"/>
  <c r="H475" i="2"/>
  <c r="H531" i="2"/>
  <c r="H551" i="2"/>
  <c r="H381" i="2"/>
  <c r="H17" i="2"/>
  <c r="H145" i="2"/>
  <c r="H460" i="2"/>
  <c r="H257" i="2"/>
  <c r="H711" i="2"/>
  <c r="H521" i="2"/>
  <c r="H678" i="2"/>
  <c r="H136" i="2"/>
  <c r="H169" i="2"/>
  <c r="H159" i="2"/>
  <c r="H107" i="2"/>
  <c r="H696" i="2"/>
  <c r="H12" i="2"/>
  <c r="H330" i="2"/>
  <c r="H496" i="2"/>
  <c r="H197" i="2"/>
  <c r="H522" i="2"/>
  <c r="H598" i="2"/>
  <c r="H607" i="2"/>
  <c r="H710" i="2"/>
  <c r="H25" i="2"/>
  <c r="H508" i="2"/>
  <c r="H130" i="2"/>
  <c r="H71" i="2"/>
  <c r="H333" i="2"/>
  <c r="H92" i="2"/>
  <c r="H58" i="2"/>
  <c r="H423" i="2"/>
  <c r="H490" i="2"/>
  <c r="H463" i="2"/>
  <c r="H502" i="2"/>
  <c r="H289" i="2"/>
  <c r="H431" i="2"/>
  <c r="H31" i="2"/>
  <c r="H354" i="2"/>
  <c r="H620" i="2"/>
  <c r="H407" i="2"/>
  <c r="H49" i="2"/>
  <c r="H438" i="2"/>
  <c r="H184" i="2"/>
  <c r="H485" i="2"/>
  <c r="H345" i="2"/>
  <c r="H186" i="2"/>
  <c r="H133" i="2"/>
  <c r="H535" i="2"/>
  <c r="H450" i="2"/>
  <c r="H585" i="2"/>
  <c r="H718" i="2"/>
  <c r="H270" i="2"/>
  <c r="H122" i="2"/>
  <c r="H555" i="2"/>
  <c r="H471" i="2"/>
  <c r="H619" i="2"/>
  <c r="H592" i="2"/>
  <c r="H427" i="2"/>
  <c r="H453" i="2"/>
  <c r="H727" i="2"/>
  <c r="H96" i="2"/>
  <c r="H722" i="2"/>
  <c r="H632" i="2"/>
  <c r="H177" i="2"/>
  <c r="H656" i="2"/>
  <c r="H649" i="2"/>
  <c r="H588" i="2"/>
  <c r="H563" i="2"/>
  <c r="H712" i="2"/>
  <c r="H428" i="2"/>
  <c r="H408" i="2"/>
  <c r="H282" i="2"/>
  <c r="H626" i="2"/>
  <c r="H101" i="2"/>
  <c r="H639" i="2"/>
  <c r="H583" i="2"/>
  <c r="H614" i="2"/>
  <c r="H271" i="2"/>
  <c r="H27" i="2"/>
  <c r="H35" i="2"/>
  <c r="H384" i="2"/>
  <c r="H112" i="2"/>
  <c r="H318" i="2"/>
  <c r="H447" i="2"/>
  <c r="H248" i="2"/>
  <c r="H291" i="2"/>
  <c r="H168" i="2"/>
  <c r="H237" i="2"/>
  <c r="H669" i="2"/>
  <c r="H682" i="2"/>
  <c r="H579" i="2"/>
  <c r="H312" i="2"/>
  <c r="H411" i="2"/>
  <c r="H474" i="2"/>
  <c r="H157" i="2"/>
  <c r="H684" i="2"/>
  <c r="H238" i="2"/>
  <c r="H473" i="2"/>
  <c r="H601" i="2"/>
  <c r="H115" i="2"/>
  <c r="H137" i="2"/>
  <c r="H476" i="2"/>
  <c r="H646" i="2"/>
  <c r="H131" i="2"/>
  <c r="H327" i="2"/>
  <c r="H418" i="2"/>
  <c r="H144" i="2"/>
  <c r="H566" i="2"/>
  <c r="H135" i="2"/>
  <c r="H196" i="2"/>
  <c r="H629" i="2"/>
  <c r="H216" i="2"/>
  <c r="H98" i="2"/>
  <c r="H402" i="2"/>
  <c r="H724" i="2"/>
  <c r="H321" i="2"/>
  <c r="H316" i="2"/>
  <c r="H559" i="2"/>
  <c r="H705" i="2"/>
  <c r="H539" i="2"/>
  <c r="H651" i="2"/>
  <c r="H368" i="2"/>
  <c r="H153" i="2"/>
  <c r="H68" i="2"/>
  <c r="H341" i="2"/>
  <c r="H699" i="2"/>
  <c r="H527" i="2"/>
  <c r="H386" i="2"/>
  <c r="H573" i="2"/>
  <c r="H419" i="2"/>
  <c r="H570" i="2"/>
  <c r="H637" i="2"/>
  <c r="H124" i="2"/>
  <c r="H698" i="2"/>
  <c r="H396" i="2"/>
  <c r="H725" i="2"/>
  <c r="H236" i="2"/>
  <c r="H480" i="2"/>
  <c r="H202" i="2"/>
  <c r="H83" i="2"/>
  <c r="H666" i="2"/>
  <c r="H303" i="2"/>
  <c r="H662" i="2"/>
  <c r="H139" i="2"/>
  <c r="H451" i="2"/>
  <c r="H51" i="2"/>
  <c r="H729" i="2"/>
  <c r="H242" i="2"/>
  <c r="H162" i="2"/>
  <c r="H33" i="2"/>
  <c r="H191" i="2"/>
  <c r="H612" i="2"/>
  <c r="H673" i="2"/>
  <c r="H301" i="2"/>
  <c r="H328" i="2"/>
  <c r="H308" i="2"/>
  <c r="H325" i="2"/>
  <c r="H670" i="2"/>
  <c r="H488" i="2"/>
  <c r="H720" i="2"/>
  <c r="H659" i="2"/>
  <c r="H246" i="2"/>
  <c r="H604" i="2"/>
  <c r="H387" i="2"/>
  <c r="H455" i="2"/>
  <c r="H410" i="2"/>
  <c r="H731" i="2"/>
  <c r="H262" i="2"/>
  <c r="H630" i="2"/>
  <c r="H692" i="2"/>
  <c r="H465" i="2"/>
  <c r="H472" i="2"/>
  <c r="H549" i="2"/>
  <c r="H229" i="2"/>
  <c r="H602" i="2"/>
  <c r="H158" i="2"/>
  <c r="H547" i="2"/>
  <c r="H247" i="2"/>
  <c r="H109" i="2"/>
  <c r="H660" i="2"/>
  <c r="H228" i="2"/>
  <c r="H119" i="2"/>
  <c r="H367" i="2"/>
  <c r="H511" i="2"/>
  <c r="H679" i="2"/>
  <c r="H546" i="2"/>
  <c r="H232" i="2"/>
  <c r="H513" i="2"/>
  <c r="H484" i="2"/>
  <c r="H430" i="2"/>
  <c r="H690" i="2"/>
  <c r="H334" i="2"/>
  <c r="H210" i="2"/>
  <c r="H421" i="2"/>
  <c r="H584" i="2"/>
  <c r="H114" i="2"/>
  <c r="H529" i="2"/>
  <c r="H322" i="2"/>
  <c r="H575" i="2"/>
  <c r="H565" i="2"/>
  <c r="H218" i="2"/>
  <c r="H233" i="2"/>
  <c r="H494" i="2"/>
  <c r="H542" i="2"/>
  <c r="H392" i="2"/>
  <c r="H717" i="2"/>
  <c r="H721" i="2"/>
  <c r="H208" i="2"/>
  <c r="H477" i="2"/>
  <c r="H263" i="2"/>
  <c r="H677" i="2"/>
  <c r="H277" i="2"/>
  <c r="H302" i="2"/>
  <c r="H397" i="2"/>
  <c r="H622" i="2"/>
  <c r="H532" i="2"/>
  <c r="H533" i="2"/>
  <c r="H578" i="2"/>
  <c r="H393" i="2"/>
  <c r="H557" i="2"/>
  <c r="H695" i="2"/>
  <c r="H664" i="2"/>
  <c r="H486" i="2"/>
  <c r="H634" i="2"/>
  <c r="H707" i="2"/>
  <c r="H371" i="2"/>
  <c r="H456" i="2"/>
  <c r="H647" i="2"/>
  <c r="H687" i="2"/>
  <c r="H432" i="2"/>
  <c r="H648" i="2"/>
  <c r="H667" i="2"/>
  <c r="H561" i="2"/>
  <c r="H685" i="2"/>
  <c r="H697" i="2"/>
  <c r="H675" i="2"/>
  <c r="H723" i="2"/>
  <c r="H703" i="2"/>
  <c r="H641" i="2"/>
  <c r="H694" i="2"/>
  <c r="H726" i="2"/>
  <c r="H713" i="2"/>
  <c r="H716" i="2"/>
  <c r="H728" i="2"/>
  <c r="H668" i="2"/>
  <c r="M69" i="3" l="1"/>
  <c r="C63" i="3"/>
  <c r="C12" i="3"/>
  <c r="C102" i="3"/>
  <c r="L102" i="3"/>
  <c r="C19" i="3"/>
  <c r="K63" i="3"/>
  <c r="N17" i="3"/>
  <c r="C21" i="3"/>
  <c r="K19" i="3"/>
  <c r="C9" i="3"/>
  <c r="C81" i="3"/>
  <c r="L8" i="3"/>
  <c r="C26" i="3"/>
  <c r="J114" i="3"/>
  <c r="J51" i="3"/>
  <c r="J31" i="3"/>
  <c r="K72" i="3"/>
  <c r="C52" i="3"/>
  <c r="C51" i="3"/>
  <c r="C42" i="3"/>
  <c r="C20" i="3"/>
  <c r="D74" i="3"/>
  <c r="K9" i="3"/>
  <c r="C57" i="3"/>
  <c r="C93" i="3"/>
  <c r="C43" i="3"/>
  <c r="F33" i="3"/>
  <c r="C112" i="3"/>
  <c r="C85" i="3"/>
  <c r="C69" i="3"/>
  <c r="D5" i="3"/>
  <c r="F25" i="3"/>
  <c r="C68" i="3"/>
  <c r="C8" i="3"/>
  <c r="D17" i="3"/>
  <c r="C110" i="3"/>
  <c r="D78" i="3"/>
  <c r="G68" i="3"/>
  <c r="J115" i="3"/>
  <c r="N92" i="3"/>
  <c r="C33" i="3"/>
  <c r="C94" i="3"/>
  <c r="C38" i="3"/>
  <c r="D121" i="3"/>
  <c r="G12" i="3"/>
  <c r="C23" i="3"/>
  <c r="C76" i="3"/>
  <c r="C17" i="3"/>
  <c r="D97" i="3"/>
  <c r="H17" i="3"/>
  <c r="O94" i="3"/>
  <c r="C18" i="3"/>
  <c r="C91" i="3"/>
  <c r="C64" i="3"/>
  <c r="D105" i="3"/>
  <c r="D38" i="3"/>
  <c r="I15" i="3"/>
  <c r="E112" i="3"/>
  <c r="P61" i="3"/>
  <c r="L89" i="3"/>
  <c r="C32" i="3"/>
  <c r="C84" i="3"/>
  <c r="D87" i="3"/>
  <c r="E27" i="3"/>
  <c r="C65" i="3"/>
  <c r="C7" i="3"/>
  <c r="E92" i="3"/>
  <c r="C45" i="3"/>
  <c r="D114" i="3"/>
  <c r="D61" i="3"/>
  <c r="E28" i="3"/>
  <c r="E84" i="3"/>
  <c r="F88" i="3"/>
  <c r="F12" i="3"/>
  <c r="G106" i="3"/>
  <c r="H85" i="3"/>
  <c r="I75" i="3"/>
  <c r="L73" i="3"/>
  <c r="C118" i="3"/>
  <c r="C74" i="3"/>
  <c r="D83" i="3"/>
  <c r="D35" i="3"/>
  <c r="E105" i="3"/>
  <c r="E75" i="3"/>
  <c r="E25" i="3"/>
  <c r="F112" i="3"/>
  <c r="G84" i="3"/>
  <c r="H74" i="3"/>
  <c r="M91" i="3"/>
  <c r="K58" i="3"/>
  <c r="T81" i="3"/>
  <c r="N61" i="3"/>
  <c r="R36" i="3"/>
  <c r="J52" i="3"/>
  <c r="C117" i="3"/>
  <c r="C61" i="3"/>
  <c r="D15" i="3"/>
  <c r="E114" i="3"/>
  <c r="E61" i="3"/>
  <c r="E52" i="3"/>
  <c r="G115" i="3"/>
  <c r="G61" i="3"/>
  <c r="I42" i="3"/>
  <c r="C119" i="3"/>
  <c r="C47" i="3"/>
  <c r="C11" i="3"/>
  <c r="C98" i="3"/>
  <c r="C58" i="3"/>
  <c r="D107" i="3"/>
  <c r="D85" i="3"/>
  <c r="D7" i="3"/>
  <c r="D51" i="3"/>
  <c r="E103" i="3"/>
  <c r="E66" i="3"/>
  <c r="G120" i="3"/>
  <c r="G73" i="3"/>
  <c r="C13" i="3"/>
  <c r="C40" i="3"/>
  <c r="E102" i="3"/>
  <c r="E43" i="3"/>
  <c r="F109" i="3"/>
  <c r="G88" i="3"/>
  <c r="H38" i="3"/>
  <c r="D120" i="3"/>
  <c r="D27" i="3"/>
  <c r="E89" i="3"/>
  <c r="E15" i="3"/>
  <c r="E35" i="3"/>
  <c r="F28" i="3"/>
  <c r="F43" i="3"/>
  <c r="G63" i="3"/>
  <c r="C104" i="3"/>
  <c r="C100" i="3"/>
  <c r="E120" i="3"/>
  <c r="E58" i="3"/>
  <c r="E7" i="3"/>
  <c r="E51" i="3"/>
  <c r="G91" i="3"/>
  <c r="G36" i="3"/>
  <c r="K123" i="3"/>
  <c r="K94" i="3"/>
  <c r="C72" i="3"/>
  <c r="C73" i="3"/>
  <c r="D76" i="3"/>
  <c r="D18" i="3"/>
  <c r="D36" i="3"/>
  <c r="E113" i="3"/>
  <c r="E31" i="3"/>
  <c r="F123" i="3"/>
  <c r="F103" i="3"/>
  <c r="F63" i="3"/>
  <c r="G114" i="3"/>
  <c r="G52" i="3"/>
  <c r="I91" i="3"/>
  <c r="L60" i="3"/>
  <c r="L95" i="3"/>
  <c r="M67" i="3"/>
  <c r="J55" i="3"/>
  <c r="C99" i="3"/>
  <c r="D91" i="3"/>
  <c r="D81" i="3"/>
  <c r="D25" i="3"/>
  <c r="E19" i="3"/>
  <c r="F60" i="3"/>
  <c r="G58" i="3"/>
  <c r="M115" i="3"/>
  <c r="J88" i="3"/>
  <c r="J106" i="3"/>
  <c r="J6" i="3"/>
  <c r="N29" i="3"/>
  <c r="C28" i="3"/>
  <c r="C70" i="3"/>
  <c r="F115" i="3"/>
  <c r="K89" i="3"/>
  <c r="L112" i="3"/>
  <c r="K28" i="3"/>
  <c r="L84" i="3"/>
  <c r="M63" i="3"/>
  <c r="K8" i="3"/>
  <c r="C89" i="3"/>
  <c r="C87" i="3"/>
  <c r="D20" i="3"/>
  <c r="E91" i="3"/>
  <c r="E81" i="3"/>
  <c r="E36" i="3"/>
  <c r="F89" i="3"/>
  <c r="F113" i="3"/>
  <c r="F20" i="3"/>
  <c r="G113" i="3"/>
  <c r="H121" i="3"/>
  <c r="I58" i="3"/>
  <c r="L75" i="3"/>
  <c r="M83" i="3"/>
  <c r="M92" i="3"/>
  <c r="C121" i="3"/>
  <c r="C114" i="3"/>
  <c r="E109" i="3"/>
  <c r="E106" i="3"/>
  <c r="E6" i="3"/>
  <c r="F19" i="3"/>
  <c r="F29" i="3"/>
  <c r="G18" i="3"/>
  <c r="H87" i="3"/>
  <c r="I19" i="3"/>
  <c r="V101" i="3"/>
  <c r="T101" i="3"/>
  <c r="P101" i="3"/>
  <c r="N101" i="3"/>
  <c r="M101" i="3"/>
  <c r="R101" i="3"/>
  <c r="Q101" i="3"/>
  <c r="G101" i="3"/>
  <c r="O101" i="3"/>
  <c r="L101" i="3"/>
  <c r="U101" i="3"/>
  <c r="I101" i="3"/>
  <c r="C101" i="3"/>
  <c r="S101" i="3"/>
  <c r="H101" i="3"/>
  <c r="K101" i="3"/>
  <c r="V56" i="3"/>
  <c r="T56" i="3"/>
  <c r="P56" i="3"/>
  <c r="S56" i="3"/>
  <c r="N56" i="3"/>
  <c r="U56" i="3"/>
  <c r="M56" i="3"/>
  <c r="R56" i="3"/>
  <c r="G56" i="3"/>
  <c r="L56" i="3"/>
  <c r="Q56" i="3"/>
  <c r="O56" i="3"/>
  <c r="I56" i="3"/>
  <c r="H56" i="3"/>
  <c r="C56" i="3"/>
  <c r="K56" i="3"/>
  <c r="J56" i="3"/>
  <c r="V77" i="3"/>
  <c r="T77" i="3"/>
  <c r="Q77" i="3"/>
  <c r="P77" i="3"/>
  <c r="U77" i="3"/>
  <c r="N77" i="3"/>
  <c r="M77" i="3"/>
  <c r="R77" i="3"/>
  <c r="G77" i="3"/>
  <c r="O77" i="3"/>
  <c r="L77" i="3"/>
  <c r="S77" i="3"/>
  <c r="I77" i="3"/>
  <c r="C77" i="3"/>
  <c r="J77" i="3"/>
  <c r="H77" i="3"/>
  <c r="V34" i="3"/>
  <c r="U34" i="3"/>
  <c r="T34" i="3"/>
  <c r="Q34" i="3"/>
  <c r="R34" i="3"/>
  <c r="P34" i="3"/>
  <c r="S34" i="3"/>
  <c r="N34" i="3"/>
  <c r="M34" i="3"/>
  <c r="G34" i="3"/>
  <c r="L34" i="3"/>
  <c r="O34" i="3"/>
  <c r="I34" i="3"/>
  <c r="H34" i="3"/>
  <c r="C34" i="3"/>
  <c r="E101" i="3"/>
  <c r="G60" i="3"/>
  <c r="E34" i="3"/>
  <c r="F77" i="3"/>
  <c r="H60" i="3"/>
  <c r="I100" i="3"/>
  <c r="F101" i="3"/>
  <c r="F55" i="3"/>
  <c r="F34" i="3"/>
  <c r="K77" i="3"/>
  <c r="V107" i="3"/>
  <c r="T107" i="3"/>
  <c r="P107" i="3"/>
  <c r="U107" i="3"/>
  <c r="N107" i="3"/>
  <c r="M107" i="3"/>
  <c r="R107" i="3"/>
  <c r="G107" i="3"/>
  <c r="O107" i="3"/>
  <c r="S107" i="3"/>
  <c r="L107" i="3"/>
  <c r="I107" i="3"/>
  <c r="C107" i="3"/>
  <c r="Q107" i="3"/>
  <c r="K107" i="3"/>
  <c r="J107" i="3"/>
  <c r="H107" i="3"/>
  <c r="V41" i="3"/>
  <c r="U41" i="3"/>
  <c r="T41" i="3"/>
  <c r="Q41" i="3"/>
  <c r="P41" i="3"/>
  <c r="N41" i="3"/>
  <c r="S41" i="3"/>
  <c r="M41" i="3"/>
  <c r="L41" i="3"/>
  <c r="G41" i="3"/>
  <c r="R41" i="3"/>
  <c r="O41" i="3"/>
  <c r="I41" i="3"/>
  <c r="J41" i="3"/>
  <c r="H41" i="3"/>
  <c r="C41" i="3"/>
  <c r="K41" i="3"/>
  <c r="F41" i="3"/>
  <c r="V119" i="3"/>
  <c r="U119" i="3"/>
  <c r="T119" i="3"/>
  <c r="S119" i="3"/>
  <c r="O119" i="3"/>
  <c r="N119" i="3"/>
  <c r="R119" i="3"/>
  <c r="P119" i="3"/>
  <c r="M119" i="3"/>
  <c r="L119" i="3"/>
  <c r="K119" i="3"/>
  <c r="J119" i="3"/>
  <c r="I119" i="3"/>
  <c r="Q119" i="3"/>
  <c r="H119" i="3"/>
  <c r="F119" i="3"/>
  <c r="G119" i="3"/>
  <c r="E119" i="3"/>
  <c r="D119" i="3"/>
  <c r="V57" i="3"/>
  <c r="U57" i="3"/>
  <c r="T57" i="3"/>
  <c r="S57" i="3"/>
  <c r="O57" i="3"/>
  <c r="N57" i="3"/>
  <c r="R57" i="3"/>
  <c r="M57" i="3"/>
  <c r="L57" i="3"/>
  <c r="K57" i="3"/>
  <c r="J57" i="3"/>
  <c r="Q57" i="3"/>
  <c r="I57" i="3"/>
  <c r="P57" i="3"/>
  <c r="H57" i="3"/>
  <c r="G57" i="3"/>
  <c r="F57" i="3"/>
  <c r="E57" i="3"/>
  <c r="D57" i="3"/>
  <c r="V65" i="3"/>
  <c r="U65" i="3"/>
  <c r="T65" i="3"/>
  <c r="S65" i="3"/>
  <c r="O65" i="3"/>
  <c r="N65" i="3"/>
  <c r="R65" i="3"/>
  <c r="P65" i="3"/>
  <c r="Q65" i="3"/>
  <c r="L65" i="3"/>
  <c r="K65" i="3"/>
  <c r="J65" i="3"/>
  <c r="I65" i="3"/>
  <c r="M65" i="3"/>
  <c r="H65" i="3"/>
  <c r="F65" i="3"/>
  <c r="G65" i="3"/>
  <c r="E65" i="3"/>
  <c r="D65" i="3"/>
  <c r="D116" i="3"/>
  <c r="E54" i="3"/>
  <c r="U118" i="3"/>
  <c r="T118" i="3"/>
  <c r="N118" i="3"/>
  <c r="V118" i="3"/>
  <c r="R118" i="3"/>
  <c r="S118" i="3"/>
  <c r="Q118" i="3"/>
  <c r="O118" i="3"/>
  <c r="K118" i="3"/>
  <c r="F118" i="3"/>
  <c r="P118" i="3"/>
  <c r="I118" i="3"/>
  <c r="G118" i="3"/>
  <c r="E118" i="3"/>
  <c r="M118" i="3"/>
  <c r="J118" i="3"/>
  <c r="H118" i="3"/>
  <c r="L118" i="3"/>
  <c r="U90" i="3"/>
  <c r="T90" i="3"/>
  <c r="V90" i="3"/>
  <c r="S90" i="3"/>
  <c r="N90" i="3"/>
  <c r="R90" i="3"/>
  <c r="Q90" i="3"/>
  <c r="P90" i="3"/>
  <c r="K90" i="3"/>
  <c r="M90" i="3"/>
  <c r="O90" i="3"/>
  <c r="H90" i="3"/>
  <c r="F90" i="3"/>
  <c r="J90" i="3"/>
  <c r="E90" i="3"/>
  <c r="L90" i="3"/>
  <c r="G90" i="3"/>
  <c r="I90" i="3"/>
  <c r="U96" i="3"/>
  <c r="T96" i="3"/>
  <c r="N96" i="3"/>
  <c r="S96" i="3"/>
  <c r="R96" i="3"/>
  <c r="Q96" i="3"/>
  <c r="P96" i="3"/>
  <c r="O96" i="3"/>
  <c r="K96" i="3"/>
  <c r="V96" i="3"/>
  <c r="M96" i="3"/>
  <c r="F96" i="3"/>
  <c r="L96" i="3"/>
  <c r="I96" i="3"/>
  <c r="E96" i="3"/>
  <c r="H96" i="3"/>
  <c r="J96" i="3"/>
  <c r="G96" i="3"/>
  <c r="U69" i="3"/>
  <c r="T69" i="3"/>
  <c r="S69" i="3"/>
  <c r="N69" i="3"/>
  <c r="R69" i="3"/>
  <c r="Q69" i="3"/>
  <c r="P69" i="3"/>
  <c r="L69" i="3"/>
  <c r="K69" i="3"/>
  <c r="V69" i="3"/>
  <c r="O69" i="3"/>
  <c r="G69" i="3"/>
  <c r="F69" i="3"/>
  <c r="J69" i="3"/>
  <c r="E69" i="3"/>
  <c r="I69" i="3"/>
  <c r="U44" i="3"/>
  <c r="T44" i="3"/>
  <c r="N44" i="3"/>
  <c r="S44" i="3"/>
  <c r="R44" i="3"/>
  <c r="V44" i="3"/>
  <c r="Q44" i="3"/>
  <c r="P44" i="3"/>
  <c r="O44" i="3"/>
  <c r="K44" i="3"/>
  <c r="L44" i="3"/>
  <c r="M44" i="3"/>
  <c r="F44" i="3"/>
  <c r="I44" i="3"/>
  <c r="G44" i="3"/>
  <c r="H44" i="3"/>
  <c r="E44" i="3"/>
  <c r="U13" i="3"/>
  <c r="T13" i="3"/>
  <c r="S13" i="3"/>
  <c r="N13" i="3"/>
  <c r="V13" i="3"/>
  <c r="R13" i="3"/>
  <c r="Q13" i="3"/>
  <c r="P13" i="3"/>
  <c r="K13" i="3"/>
  <c r="L13" i="3"/>
  <c r="O13" i="3"/>
  <c r="M13" i="3"/>
  <c r="G13" i="3"/>
  <c r="F13" i="3"/>
  <c r="E13" i="3"/>
  <c r="J13" i="3"/>
  <c r="I13" i="3"/>
  <c r="U70" i="3"/>
  <c r="T70" i="3"/>
  <c r="N70" i="3"/>
  <c r="V70" i="3"/>
  <c r="R70" i="3"/>
  <c r="S70" i="3"/>
  <c r="Q70" i="3"/>
  <c r="P70" i="3"/>
  <c r="O70" i="3"/>
  <c r="K70" i="3"/>
  <c r="M70" i="3"/>
  <c r="L70" i="3"/>
  <c r="G70" i="3"/>
  <c r="F70" i="3"/>
  <c r="J70" i="3"/>
  <c r="I70" i="3"/>
  <c r="H70" i="3"/>
  <c r="E70" i="3"/>
  <c r="U42" i="3"/>
  <c r="T42" i="3"/>
  <c r="V42" i="3"/>
  <c r="N42" i="3"/>
  <c r="S42" i="3"/>
  <c r="Q42" i="3"/>
  <c r="P42" i="3"/>
  <c r="L42" i="3"/>
  <c r="K42" i="3"/>
  <c r="O42" i="3"/>
  <c r="M42" i="3"/>
  <c r="R42" i="3"/>
  <c r="G42" i="3"/>
  <c r="F42" i="3"/>
  <c r="E42" i="3"/>
  <c r="J42" i="3"/>
  <c r="U110" i="3"/>
  <c r="T110" i="3"/>
  <c r="R110" i="3"/>
  <c r="N110" i="3"/>
  <c r="Q110" i="3"/>
  <c r="S110" i="3"/>
  <c r="P110" i="3"/>
  <c r="M110" i="3"/>
  <c r="V110" i="3"/>
  <c r="O110" i="3"/>
  <c r="K110" i="3"/>
  <c r="G110" i="3"/>
  <c r="J110" i="3"/>
  <c r="H110" i="3"/>
  <c r="F110" i="3"/>
  <c r="E110" i="3"/>
  <c r="I110" i="3"/>
  <c r="L110" i="3"/>
  <c r="U4" i="3"/>
  <c r="T4" i="3"/>
  <c r="N4" i="3"/>
  <c r="S4" i="3"/>
  <c r="R4" i="3"/>
  <c r="Q4" i="3"/>
  <c r="P4" i="3"/>
  <c r="V4" i="3"/>
  <c r="K4" i="3"/>
  <c r="O4" i="3"/>
  <c r="L4" i="3"/>
  <c r="G4" i="3"/>
  <c r="M4" i="3"/>
  <c r="I4" i="3"/>
  <c r="E4" i="3"/>
  <c r="F4" i="3"/>
  <c r="C96" i="3"/>
  <c r="D56" i="3"/>
  <c r="D54" i="3"/>
  <c r="D34" i="3"/>
  <c r="D41" i="3"/>
  <c r="I116" i="3"/>
  <c r="J101" i="3"/>
  <c r="V16" i="3"/>
  <c r="U16" i="3"/>
  <c r="P16" i="3"/>
  <c r="N16" i="3"/>
  <c r="M16" i="3"/>
  <c r="R16" i="3"/>
  <c r="T16" i="3"/>
  <c r="S16" i="3"/>
  <c r="G16" i="3"/>
  <c r="L16" i="3"/>
  <c r="Q16" i="3"/>
  <c r="O16" i="3"/>
  <c r="I16" i="3"/>
  <c r="C16" i="3"/>
  <c r="K16" i="3"/>
  <c r="H16" i="3"/>
  <c r="J16" i="3"/>
  <c r="V79" i="3"/>
  <c r="U79" i="3"/>
  <c r="T79" i="3"/>
  <c r="S79" i="3"/>
  <c r="O79" i="3"/>
  <c r="N79" i="3"/>
  <c r="L79" i="3"/>
  <c r="K79" i="3"/>
  <c r="Q79" i="3"/>
  <c r="M79" i="3"/>
  <c r="J79" i="3"/>
  <c r="P79" i="3"/>
  <c r="I79" i="3"/>
  <c r="R79" i="3"/>
  <c r="H79" i="3"/>
  <c r="F79" i="3"/>
  <c r="E79" i="3"/>
  <c r="G79" i="3"/>
  <c r="D79" i="3"/>
  <c r="V82" i="3"/>
  <c r="U82" i="3"/>
  <c r="T82" i="3"/>
  <c r="S82" i="3"/>
  <c r="O82" i="3"/>
  <c r="N82" i="3"/>
  <c r="Q82" i="3"/>
  <c r="K82" i="3"/>
  <c r="P82" i="3"/>
  <c r="L82" i="3"/>
  <c r="J82" i="3"/>
  <c r="I82" i="3"/>
  <c r="R82" i="3"/>
  <c r="H82" i="3"/>
  <c r="F82" i="3"/>
  <c r="G82" i="3"/>
  <c r="E82" i="3"/>
  <c r="D82" i="3"/>
  <c r="M82" i="3"/>
  <c r="V37" i="3"/>
  <c r="U37" i="3"/>
  <c r="T37" i="3"/>
  <c r="S37" i="3"/>
  <c r="O37" i="3"/>
  <c r="R37" i="3"/>
  <c r="N37" i="3"/>
  <c r="M37" i="3"/>
  <c r="K37" i="3"/>
  <c r="J37" i="3"/>
  <c r="L37" i="3"/>
  <c r="I37" i="3"/>
  <c r="P37" i="3"/>
  <c r="H37" i="3"/>
  <c r="Q37" i="3"/>
  <c r="F37" i="3"/>
  <c r="E37" i="3"/>
  <c r="D37" i="3"/>
  <c r="U111" i="3"/>
  <c r="T111" i="3"/>
  <c r="S111" i="3"/>
  <c r="V111" i="3"/>
  <c r="N111" i="3"/>
  <c r="M111" i="3"/>
  <c r="R111" i="3"/>
  <c r="O111" i="3"/>
  <c r="K111" i="3"/>
  <c r="J111" i="3"/>
  <c r="I111" i="3"/>
  <c r="Q111" i="3"/>
  <c r="F111" i="3"/>
  <c r="P111" i="3"/>
  <c r="G111" i="3"/>
  <c r="E111" i="3"/>
  <c r="D111" i="3"/>
  <c r="H111" i="3"/>
  <c r="C111" i="3"/>
  <c r="L111" i="3"/>
  <c r="U50" i="3"/>
  <c r="T50" i="3"/>
  <c r="S50" i="3"/>
  <c r="V50" i="3"/>
  <c r="N50" i="3"/>
  <c r="M50" i="3"/>
  <c r="R50" i="3"/>
  <c r="K50" i="3"/>
  <c r="Q50" i="3"/>
  <c r="J50" i="3"/>
  <c r="I50" i="3"/>
  <c r="P50" i="3"/>
  <c r="O50" i="3"/>
  <c r="G50" i="3"/>
  <c r="F50" i="3"/>
  <c r="E50" i="3"/>
  <c r="L50" i="3"/>
  <c r="D50" i="3"/>
  <c r="C50" i="3"/>
  <c r="U62" i="3"/>
  <c r="T62" i="3"/>
  <c r="S62" i="3"/>
  <c r="V62" i="3"/>
  <c r="N62" i="3"/>
  <c r="M62" i="3"/>
  <c r="R62" i="3"/>
  <c r="P62" i="3"/>
  <c r="O62" i="3"/>
  <c r="K62" i="3"/>
  <c r="J62" i="3"/>
  <c r="I62" i="3"/>
  <c r="G62" i="3"/>
  <c r="Q62" i="3"/>
  <c r="L62" i="3"/>
  <c r="F62" i="3"/>
  <c r="E62" i="3"/>
  <c r="H62" i="3"/>
  <c r="D62" i="3"/>
  <c r="C62" i="3"/>
  <c r="U3" i="3"/>
  <c r="T3" i="3"/>
  <c r="S3" i="3"/>
  <c r="V3" i="3"/>
  <c r="N3" i="3"/>
  <c r="M3" i="3"/>
  <c r="R3" i="3"/>
  <c r="K3" i="3"/>
  <c r="J3" i="3"/>
  <c r="Q3" i="3"/>
  <c r="I3" i="3"/>
  <c r="O3" i="3"/>
  <c r="H3" i="3"/>
  <c r="P3" i="3"/>
  <c r="G3" i="3"/>
  <c r="F3" i="3"/>
  <c r="E3" i="3"/>
  <c r="D3" i="3"/>
  <c r="C3" i="3"/>
  <c r="L3" i="3"/>
  <c r="U48" i="3"/>
  <c r="T48" i="3"/>
  <c r="S48" i="3"/>
  <c r="V48" i="3"/>
  <c r="N48" i="3"/>
  <c r="M48" i="3"/>
  <c r="R48" i="3"/>
  <c r="Q48" i="3"/>
  <c r="O48" i="3"/>
  <c r="K48" i="3"/>
  <c r="P48" i="3"/>
  <c r="L48" i="3"/>
  <c r="J48" i="3"/>
  <c r="I48" i="3"/>
  <c r="H48" i="3"/>
  <c r="G48" i="3"/>
  <c r="F48" i="3"/>
  <c r="E48" i="3"/>
  <c r="D48" i="3"/>
  <c r="C48" i="3"/>
  <c r="U71" i="3"/>
  <c r="T71" i="3"/>
  <c r="S71" i="3"/>
  <c r="V71" i="3"/>
  <c r="N71" i="3"/>
  <c r="M71" i="3"/>
  <c r="R71" i="3"/>
  <c r="K71" i="3"/>
  <c r="J71" i="3"/>
  <c r="I71" i="3"/>
  <c r="O71" i="3"/>
  <c r="H71" i="3"/>
  <c r="Q71" i="3"/>
  <c r="G71" i="3"/>
  <c r="P71" i="3"/>
  <c r="F71" i="3"/>
  <c r="L71" i="3"/>
  <c r="E71" i="3"/>
  <c r="D71" i="3"/>
  <c r="C71" i="3"/>
  <c r="U39" i="3"/>
  <c r="T39" i="3"/>
  <c r="S39" i="3"/>
  <c r="R39" i="3"/>
  <c r="V39" i="3"/>
  <c r="N39" i="3"/>
  <c r="M39" i="3"/>
  <c r="O39" i="3"/>
  <c r="K39" i="3"/>
  <c r="J39" i="3"/>
  <c r="Q39" i="3"/>
  <c r="P39" i="3"/>
  <c r="I39" i="3"/>
  <c r="H39" i="3"/>
  <c r="L39" i="3"/>
  <c r="G39" i="3"/>
  <c r="F39" i="3"/>
  <c r="E39" i="3"/>
  <c r="D39" i="3"/>
  <c r="C39" i="3"/>
  <c r="U80" i="3"/>
  <c r="T80" i="3"/>
  <c r="S80" i="3"/>
  <c r="R80" i="3"/>
  <c r="V80" i="3"/>
  <c r="N80" i="3"/>
  <c r="M80" i="3"/>
  <c r="Q80" i="3"/>
  <c r="L80" i="3"/>
  <c r="K80" i="3"/>
  <c r="J80" i="3"/>
  <c r="I80" i="3"/>
  <c r="O80" i="3"/>
  <c r="H80" i="3"/>
  <c r="G80" i="3"/>
  <c r="F80" i="3"/>
  <c r="E80" i="3"/>
  <c r="D80" i="3"/>
  <c r="C80" i="3"/>
  <c r="P80" i="3"/>
  <c r="U30" i="3"/>
  <c r="T30" i="3"/>
  <c r="S30" i="3"/>
  <c r="R30" i="3"/>
  <c r="V30" i="3"/>
  <c r="N30" i="3"/>
  <c r="M30" i="3"/>
  <c r="O30" i="3"/>
  <c r="K30" i="3"/>
  <c r="J30" i="3"/>
  <c r="L30" i="3"/>
  <c r="I30" i="3"/>
  <c r="P30" i="3"/>
  <c r="H30" i="3"/>
  <c r="Q30" i="3"/>
  <c r="G30" i="3"/>
  <c r="F30" i="3"/>
  <c r="E30" i="3"/>
  <c r="D30" i="3"/>
  <c r="C30" i="3"/>
  <c r="U2" i="3"/>
  <c r="T2" i="3"/>
  <c r="S2" i="3"/>
  <c r="R2" i="3"/>
  <c r="V2" i="3"/>
  <c r="N2" i="3"/>
  <c r="M2" i="3"/>
  <c r="K2" i="3"/>
  <c r="P2" i="3"/>
  <c r="J2" i="3"/>
  <c r="Q2" i="3"/>
  <c r="I2" i="3"/>
  <c r="O2" i="3"/>
  <c r="H2" i="3"/>
  <c r="L2" i="3"/>
  <c r="G2" i="3"/>
  <c r="E2" i="3"/>
  <c r="F2" i="3"/>
  <c r="D2" i="3"/>
  <c r="C2" i="3"/>
  <c r="C82" i="3"/>
  <c r="C4" i="3"/>
  <c r="E56" i="3"/>
  <c r="F107" i="3"/>
  <c r="F95" i="3"/>
  <c r="K34" i="3"/>
  <c r="V46" i="3"/>
  <c r="U46" i="3"/>
  <c r="T46" i="3"/>
  <c r="Q46" i="3"/>
  <c r="P46" i="3"/>
  <c r="N46" i="3"/>
  <c r="M46" i="3"/>
  <c r="S46" i="3"/>
  <c r="R46" i="3"/>
  <c r="L46" i="3"/>
  <c r="G46" i="3"/>
  <c r="O46" i="3"/>
  <c r="I46" i="3"/>
  <c r="C46" i="3"/>
  <c r="K46" i="3"/>
  <c r="J46" i="3"/>
  <c r="H46" i="3"/>
  <c r="V93" i="3"/>
  <c r="U93" i="3"/>
  <c r="T93" i="3"/>
  <c r="S93" i="3"/>
  <c r="O93" i="3"/>
  <c r="N93" i="3"/>
  <c r="K93" i="3"/>
  <c r="R93" i="3"/>
  <c r="J93" i="3"/>
  <c r="I93" i="3"/>
  <c r="L93" i="3"/>
  <c r="H93" i="3"/>
  <c r="Q93" i="3"/>
  <c r="F93" i="3"/>
  <c r="E93" i="3"/>
  <c r="M93" i="3"/>
  <c r="G93" i="3"/>
  <c r="D93" i="3"/>
  <c r="V11" i="3"/>
  <c r="U11" i="3"/>
  <c r="T11" i="3"/>
  <c r="S11" i="3"/>
  <c r="O11" i="3"/>
  <c r="N11" i="3"/>
  <c r="R11" i="3"/>
  <c r="P11" i="3"/>
  <c r="K11" i="3"/>
  <c r="J11" i="3"/>
  <c r="Q11" i="3"/>
  <c r="M11" i="3"/>
  <c r="I11" i="3"/>
  <c r="H11" i="3"/>
  <c r="G11" i="3"/>
  <c r="E11" i="3"/>
  <c r="L11" i="3"/>
  <c r="D11" i="3"/>
  <c r="T99" i="3"/>
  <c r="M99" i="3"/>
  <c r="S99" i="3"/>
  <c r="V99" i="3"/>
  <c r="Q99" i="3"/>
  <c r="U99" i="3"/>
  <c r="P99" i="3"/>
  <c r="J99" i="3"/>
  <c r="R99" i="3"/>
  <c r="N99" i="3"/>
  <c r="L99" i="3"/>
  <c r="H99" i="3"/>
  <c r="F99" i="3"/>
  <c r="G99" i="3"/>
  <c r="D99" i="3"/>
  <c r="O99" i="3"/>
  <c r="I99" i="3"/>
  <c r="K99" i="3"/>
  <c r="T117" i="3"/>
  <c r="V117" i="3"/>
  <c r="M117" i="3"/>
  <c r="U117" i="3"/>
  <c r="Q117" i="3"/>
  <c r="S117" i="3"/>
  <c r="P117" i="3"/>
  <c r="J117" i="3"/>
  <c r="N117" i="3"/>
  <c r="L117" i="3"/>
  <c r="F117" i="3"/>
  <c r="G117" i="3"/>
  <c r="I117" i="3"/>
  <c r="K117" i="3"/>
  <c r="D117" i="3"/>
  <c r="O117" i="3"/>
  <c r="H117" i="3"/>
  <c r="T104" i="3"/>
  <c r="M104" i="3"/>
  <c r="S104" i="3"/>
  <c r="Q104" i="3"/>
  <c r="P104" i="3"/>
  <c r="V104" i="3"/>
  <c r="U104" i="3"/>
  <c r="J104" i="3"/>
  <c r="R104" i="3"/>
  <c r="N104" i="3"/>
  <c r="L104" i="3"/>
  <c r="F104" i="3"/>
  <c r="E104" i="3"/>
  <c r="O104" i="3"/>
  <c r="I104" i="3"/>
  <c r="H104" i="3"/>
  <c r="D104" i="3"/>
  <c r="K104" i="3"/>
  <c r="G104" i="3"/>
  <c r="T14" i="3"/>
  <c r="M14" i="3"/>
  <c r="Q14" i="3"/>
  <c r="U14" i="3"/>
  <c r="V14" i="3"/>
  <c r="P14" i="3"/>
  <c r="N14" i="3"/>
  <c r="J14" i="3"/>
  <c r="S14" i="3"/>
  <c r="O14" i="3"/>
  <c r="F14" i="3"/>
  <c r="K14" i="3"/>
  <c r="E14" i="3"/>
  <c r="D14" i="3"/>
  <c r="L14" i="3"/>
  <c r="I14" i="3"/>
  <c r="R14" i="3"/>
  <c r="H14" i="3"/>
  <c r="T10" i="3"/>
  <c r="M10" i="3"/>
  <c r="U10" i="3"/>
  <c r="S10" i="3"/>
  <c r="V10" i="3"/>
  <c r="Q10" i="3"/>
  <c r="P10" i="3"/>
  <c r="L10" i="3"/>
  <c r="J10" i="3"/>
  <c r="R10" i="3"/>
  <c r="F10" i="3"/>
  <c r="G10" i="3"/>
  <c r="E10" i="3"/>
  <c r="I10" i="3"/>
  <c r="N10" i="3"/>
  <c r="H10" i="3"/>
  <c r="D10" i="3"/>
  <c r="K10" i="3"/>
  <c r="T21" i="3"/>
  <c r="S21" i="3"/>
  <c r="U21" i="3"/>
  <c r="M21" i="3"/>
  <c r="V21" i="3"/>
  <c r="Q21" i="3"/>
  <c r="P21" i="3"/>
  <c r="J21" i="3"/>
  <c r="R21" i="3"/>
  <c r="L21" i="3"/>
  <c r="F21" i="3"/>
  <c r="N21" i="3"/>
  <c r="E21" i="3"/>
  <c r="D21" i="3"/>
  <c r="K21" i="3"/>
  <c r="G21" i="3"/>
  <c r="I21" i="3"/>
  <c r="O21" i="3"/>
  <c r="H21" i="3"/>
  <c r="T108" i="3"/>
  <c r="V108" i="3"/>
  <c r="M108" i="3"/>
  <c r="R108" i="3"/>
  <c r="Q108" i="3"/>
  <c r="S108" i="3"/>
  <c r="P108" i="3"/>
  <c r="J108" i="3"/>
  <c r="N108" i="3"/>
  <c r="U108" i="3"/>
  <c r="L108" i="3"/>
  <c r="F108" i="3"/>
  <c r="K108" i="3"/>
  <c r="E108" i="3"/>
  <c r="I108" i="3"/>
  <c r="H108" i="3"/>
  <c r="D108" i="3"/>
  <c r="O108" i="3"/>
  <c r="T100" i="3"/>
  <c r="V100" i="3"/>
  <c r="S100" i="3"/>
  <c r="M100" i="3"/>
  <c r="Q100" i="3"/>
  <c r="R100" i="3"/>
  <c r="P100" i="3"/>
  <c r="J100" i="3"/>
  <c r="U100" i="3"/>
  <c r="N100" i="3"/>
  <c r="E100" i="3"/>
  <c r="F100" i="3"/>
  <c r="G100" i="3"/>
  <c r="D100" i="3"/>
  <c r="O100" i="3"/>
  <c r="K100" i="3"/>
  <c r="H100" i="3"/>
  <c r="T26" i="3"/>
  <c r="R26" i="3"/>
  <c r="M26" i="3"/>
  <c r="Q26" i="3"/>
  <c r="U26" i="3"/>
  <c r="P26" i="3"/>
  <c r="V26" i="3"/>
  <c r="N26" i="3"/>
  <c r="J26" i="3"/>
  <c r="S26" i="3"/>
  <c r="L26" i="3"/>
  <c r="F26" i="3"/>
  <c r="E26" i="3"/>
  <c r="H26" i="3"/>
  <c r="D26" i="3"/>
  <c r="O26" i="3"/>
  <c r="K26" i="3"/>
  <c r="I26" i="3"/>
  <c r="G26" i="3"/>
  <c r="T49" i="3"/>
  <c r="M49" i="3"/>
  <c r="S49" i="3"/>
  <c r="U49" i="3"/>
  <c r="Q49" i="3"/>
  <c r="V49" i="3"/>
  <c r="P49" i="3"/>
  <c r="J49" i="3"/>
  <c r="R49" i="3"/>
  <c r="O49" i="3"/>
  <c r="N49" i="3"/>
  <c r="L49" i="3"/>
  <c r="I49" i="3"/>
  <c r="E49" i="3"/>
  <c r="K49" i="3"/>
  <c r="G49" i="3"/>
  <c r="F49" i="3"/>
  <c r="D49" i="3"/>
  <c r="H49" i="3"/>
  <c r="C44" i="3"/>
  <c r="C49" i="3"/>
  <c r="E16" i="3"/>
  <c r="J44" i="3"/>
  <c r="O10" i="3"/>
  <c r="V54" i="3"/>
  <c r="T54" i="3"/>
  <c r="Q54" i="3"/>
  <c r="U54" i="3"/>
  <c r="P54" i="3"/>
  <c r="S54" i="3"/>
  <c r="N54" i="3"/>
  <c r="M54" i="3"/>
  <c r="R54" i="3"/>
  <c r="G54" i="3"/>
  <c r="O54" i="3"/>
  <c r="L54" i="3"/>
  <c r="I54" i="3"/>
  <c r="H54" i="3"/>
  <c r="C54" i="3"/>
  <c r="K54" i="3"/>
  <c r="J54" i="3"/>
  <c r="V47" i="3"/>
  <c r="U47" i="3"/>
  <c r="T47" i="3"/>
  <c r="S47" i="3"/>
  <c r="O47" i="3"/>
  <c r="N47" i="3"/>
  <c r="L47" i="3"/>
  <c r="P47" i="3"/>
  <c r="K47" i="3"/>
  <c r="R47" i="3"/>
  <c r="J47" i="3"/>
  <c r="I47" i="3"/>
  <c r="M47" i="3"/>
  <c r="H47" i="3"/>
  <c r="F47" i="3"/>
  <c r="Q47" i="3"/>
  <c r="E47" i="3"/>
  <c r="D47" i="3"/>
  <c r="V53" i="3"/>
  <c r="U53" i="3"/>
  <c r="T53" i="3"/>
  <c r="S53" i="3"/>
  <c r="O53" i="3"/>
  <c r="N53" i="3"/>
  <c r="R53" i="3"/>
  <c r="K53" i="3"/>
  <c r="M53" i="3"/>
  <c r="J53" i="3"/>
  <c r="Q53" i="3"/>
  <c r="P53" i="3"/>
  <c r="I53" i="3"/>
  <c r="H53" i="3"/>
  <c r="G53" i="3"/>
  <c r="L53" i="3"/>
  <c r="F53" i="3"/>
  <c r="E53" i="3"/>
  <c r="D53" i="3"/>
  <c r="T72" i="3"/>
  <c r="V72" i="3"/>
  <c r="S72" i="3"/>
  <c r="U72" i="3"/>
  <c r="M72" i="3"/>
  <c r="Q72" i="3"/>
  <c r="P72" i="3"/>
  <c r="J72" i="3"/>
  <c r="N72" i="3"/>
  <c r="R72" i="3"/>
  <c r="L72" i="3"/>
  <c r="F72" i="3"/>
  <c r="O72" i="3"/>
  <c r="D72" i="3"/>
  <c r="G72" i="3"/>
  <c r="I72" i="3"/>
  <c r="C10" i="3"/>
  <c r="C53" i="3"/>
  <c r="D90" i="3"/>
  <c r="D69" i="3"/>
  <c r="D13" i="3"/>
  <c r="D42" i="3"/>
  <c r="D4" i="3"/>
  <c r="G47" i="3"/>
  <c r="H122" i="3"/>
  <c r="S60" i="3"/>
  <c r="V60" i="3"/>
  <c r="R60" i="3"/>
  <c r="T60" i="3"/>
  <c r="U60" i="3"/>
  <c r="P60" i="3"/>
  <c r="O60" i="3"/>
  <c r="I60" i="3"/>
  <c r="N60" i="3"/>
  <c r="M60" i="3"/>
  <c r="K60" i="3"/>
  <c r="E60" i="3"/>
  <c r="C60" i="3"/>
  <c r="Q60" i="3"/>
  <c r="S59" i="3"/>
  <c r="V59" i="3"/>
  <c r="U59" i="3"/>
  <c r="R59" i="3"/>
  <c r="P59" i="3"/>
  <c r="T59" i="3"/>
  <c r="O59" i="3"/>
  <c r="N59" i="3"/>
  <c r="Q59" i="3"/>
  <c r="I59" i="3"/>
  <c r="M59" i="3"/>
  <c r="K59" i="3"/>
  <c r="E59" i="3"/>
  <c r="J59" i="3"/>
  <c r="L59" i="3"/>
  <c r="G59" i="3"/>
  <c r="C59" i="3"/>
  <c r="H59" i="3"/>
  <c r="S67" i="3"/>
  <c r="V67" i="3"/>
  <c r="T67" i="3"/>
  <c r="R67" i="3"/>
  <c r="L67" i="3"/>
  <c r="U67" i="3"/>
  <c r="P67" i="3"/>
  <c r="O67" i="3"/>
  <c r="I67" i="3"/>
  <c r="Q67" i="3"/>
  <c r="K67" i="3"/>
  <c r="E67" i="3"/>
  <c r="J67" i="3"/>
  <c r="N67" i="3"/>
  <c r="C67" i="3"/>
  <c r="H67" i="3"/>
  <c r="G67" i="3"/>
  <c r="S24" i="3"/>
  <c r="V24" i="3"/>
  <c r="U24" i="3"/>
  <c r="R24" i="3"/>
  <c r="L24" i="3"/>
  <c r="P24" i="3"/>
  <c r="T24" i="3"/>
  <c r="O24" i="3"/>
  <c r="I24" i="3"/>
  <c r="Q24" i="3"/>
  <c r="N24" i="3"/>
  <c r="M24" i="3"/>
  <c r="K24" i="3"/>
  <c r="E24" i="3"/>
  <c r="G24" i="3"/>
  <c r="C24" i="3"/>
  <c r="J24" i="3"/>
  <c r="H24" i="3"/>
  <c r="S22" i="3"/>
  <c r="V22" i="3"/>
  <c r="T22" i="3"/>
  <c r="L22" i="3"/>
  <c r="P22" i="3"/>
  <c r="U22" i="3"/>
  <c r="O22" i="3"/>
  <c r="I22" i="3"/>
  <c r="N22" i="3"/>
  <c r="M22" i="3"/>
  <c r="R22" i="3"/>
  <c r="K22" i="3"/>
  <c r="E22" i="3"/>
  <c r="Q22" i="3"/>
  <c r="G22" i="3"/>
  <c r="C22" i="3"/>
  <c r="J22" i="3"/>
  <c r="H22" i="3"/>
  <c r="S86" i="3"/>
  <c r="V86" i="3"/>
  <c r="L86" i="3"/>
  <c r="U86" i="3"/>
  <c r="P86" i="3"/>
  <c r="O86" i="3"/>
  <c r="T86" i="3"/>
  <c r="I86" i="3"/>
  <c r="R86" i="3"/>
  <c r="Q86" i="3"/>
  <c r="K86" i="3"/>
  <c r="F86" i="3"/>
  <c r="E86" i="3"/>
  <c r="M86" i="3"/>
  <c r="J86" i="3"/>
  <c r="H86" i="3"/>
  <c r="C86" i="3"/>
  <c r="G86" i="3"/>
  <c r="N86" i="3"/>
  <c r="C79" i="3"/>
  <c r="D60" i="3"/>
  <c r="D59" i="3"/>
  <c r="D67" i="3"/>
  <c r="D24" i="3"/>
  <c r="E99" i="3"/>
  <c r="E72" i="3"/>
  <c r="E46" i="3"/>
  <c r="F56" i="3"/>
  <c r="F24" i="3"/>
  <c r="H69" i="3"/>
  <c r="V78" i="3"/>
  <c r="U78" i="3"/>
  <c r="T78" i="3"/>
  <c r="S78" i="3"/>
  <c r="Q78" i="3"/>
  <c r="P78" i="3"/>
  <c r="R78" i="3"/>
  <c r="N78" i="3"/>
  <c r="M78" i="3"/>
  <c r="G78" i="3"/>
  <c r="O78" i="3"/>
  <c r="L78" i="3"/>
  <c r="I78" i="3"/>
  <c r="C78" i="3"/>
  <c r="J78" i="3"/>
  <c r="H78" i="3"/>
  <c r="K78" i="3"/>
  <c r="F78" i="3"/>
  <c r="S97" i="3"/>
  <c r="V97" i="3"/>
  <c r="R97" i="3"/>
  <c r="U97" i="3"/>
  <c r="P97" i="3"/>
  <c r="O97" i="3"/>
  <c r="T97" i="3"/>
  <c r="I97" i="3"/>
  <c r="Q97" i="3"/>
  <c r="N97" i="3"/>
  <c r="K97" i="3"/>
  <c r="G97" i="3"/>
  <c r="E97" i="3"/>
  <c r="M97" i="3"/>
  <c r="H97" i="3"/>
  <c r="C97" i="3"/>
  <c r="J97" i="3"/>
  <c r="L97" i="3"/>
  <c r="S95" i="3"/>
  <c r="V95" i="3"/>
  <c r="R95" i="3"/>
  <c r="T95" i="3"/>
  <c r="P95" i="3"/>
  <c r="O95" i="3"/>
  <c r="I95" i="3"/>
  <c r="U95" i="3"/>
  <c r="M95" i="3"/>
  <c r="Q95" i="3"/>
  <c r="K95" i="3"/>
  <c r="E95" i="3"/>
  <c r="H95" i="3"/>
  <c r="C95" i="3"/>
  <c r="G95" i="3"/>
  <c r="N95" i="3"/>
  <c r="J95" i="3"/>
  <c r="S55" i="3"/>
  <c r="V55" i="3"/>
  <c r="R55" i="3"/>
  <c r="L55" i="3"/>
  <c r="U55" i="3"/>
  <c r="P55" i="3"/>
  <c r="O55" i="3"/>
  <c r="T55" i="3"/>
  <c r="I55" i="3"/>
  <c r="N55" i="3"/>
  <c r="M55" i="3"/>
  <c r="K55" i="3"/>
  <c r="G55" i="3"/>
  <c r="E55" i="3"/>
  <c r="H55" i="3"/>
  <c r="Q55" i="3"/>
  <c r="C55" i="3"/>
  <c r="S5" i="3"/>
  <c r="V5" i="3"/>
  <c r="L5" i="3"/>
  <c r="R5" i="3"/>
  <c r="T5" i="3"/>
  <c r="P5" i="3"/>
  <c r="O5" i="3"/>
  <c r="U5" i="3"/>
  <c r="N5" i="3"/>
  <c r="M5" i="3"/>
  <c r="I5" i="3"/>
  <c r="Q5" i="3"/>
  <c r="K5" i="3"/>
  <c r="J5" i="3"/>
  <c r="E5" i="3"/>
  <c r="H5" i="3"/>
  <c r="C5" i="3"/>
  <c r="G5" i="3"/>
  <c r="D22" i="3"/>
  <c r="C90" i="3"/>
  <c r="C108" i="3"/>
  <c r="C37" i="3"/>
  <c r="G14" i="3"/>
  <c r="J34" i="3"/>
  <c r="P93" i="3"/>
  <c r="E77" i="3"/>
  <c r="F16" i="3"/>
  <c r="F67" i="3"/>
  <c r="F11" i="3"/>
  <c r="G37" i="3"/>
  <c r="H13" i="3"/>
  <c r="L100" i="3"/>
  <c r="R117" i="3"/>
  <c r="D46" i="3"/>
  <c r="V122" i="3"/>
  <c r="U122" i="3"/>
  <c r="T122" i="3"/>
  <c r="S122" i="3"/>
  <c r="Q122" i="3"/>
  <c r="P122" i="3"/>
  <c r="O122" i="3"/>
  <c r="N122" i="3"/>
  <c r="R122" i="3"/>
  <c r="M122" i="3"/>
  <c r="L122" i="3"/>
  <c r="K122" i="3"/>
  <c r="J122" i="3"/>
  <c r="C122" i="3"/>
  <c r="I122" i="3"/>
  <c r="F122" i="3"/>
  <c r="G122" i="3"/>
  <c r="V116" i="3"/>
  <c r="U116" i="3"/>
  <c r="T116" i="3"/>
  <c r="S116" i="3"/>
  <c r="Q116" i="3"/>
  <c r="P116" i="3"/>
  <c r="O116" i="3"/>
  <c r="G116" i="3"/>
  <c r="L116" i="3"/>
  <c r="K116" i="3"/>
  <c r="M116" i="3"/>
  <c r="J116" i="3"/>
  <c r="C116" i="3"/>
  <c r="H116" i="3"/>
  <c r="F116" i="3"/>
  <c r="N116" i="3"/>
  <c r="E122" i="3"/>
  <c r="E41" i="3"/>
  <c r="F46" i="3"/>
  <c r="J4" i="3"/>
  <c r="R116" i="3"/>
  <c r="F8" i="3"/>
  <c r="G89" i="3"/>
  <c r="G76" i="3"/>
  <c r="G74" i="3"/>
  <c r="I8" i="3"/>
  <c r="J36" i="3"/>
  <c r="N6" i="3"/>
  <c r="I25" i="3"/>
  <c r="J120" i="3"/>
  <c r="K40" i="3"/>
  <c r="L38" i="3"/>
  <c r="M74" i="3"/>
  <c r="N109" i="3"/>
  <c r="R27" i="3"/>
  <c r="H105" i="3"/>
  <c r="T123" i="3"/>
  <c r="V123" i="3"/>
  <c r="U123" i="3"/>
  <c r="M123" i="3"/>
  <c r="S123" i="3"/>
  <c r="R123" i="3"/>
  <c r="Q123" i="3"/>
  <c r="J123" i="3"/>
  <c r="I123" i="3"/>
  <c r="P123" i="3"/>
  <c r="N123" i="3"/>
  <c r="O123" i="3"/>
  <c r="H123" i="3"/>
  <c r="L123" i="3"/>
  <c r="T98" i="3"/>
  <c r="V98" i="3"/>
  <c r="U98" i="3"/>
  <c r="M98" i="3"/>
  <c r="R98" i="3"/>
  <c r="Q98" i="3"/>
  <c r="S98" i="3"/>
  <c r="J98" i="3"/>
  <c r="I98" i="3"/>
  <c r="H98" i="3"/>
  <c r="N98" i="3"/>
  <c r="L98" i="3"/>
  <c r="P98" i="3"/>
  <c r="T9" i="3"/>
  <c r="V9" i="3"/>
  <c r="U9" i="3"/>
  <c r="M9" i="3"/>
  <c r="R9" i="3"/>
  <c r="Q9" i="3"/>
  <c r="S9" i="3"/>
  <c r="J9" i="3"/>
  <c r="N9" i="3"/>
  <c r="I9" i="3"/>
  <c r="P9" i="3"/>
  <c r="O9" i="3"/>
  <c r="H9" i="3"/>
  <c r="L9" i="3"/>
  <c r="T45" i="3"/>
  <c r="S45" i="3"/>
  <c r="V45" i="3"/>
  <c r="U45" i="3"/>
  <c r="M45" i="3"/>
  <c r="R45" i="3"/>
  <c r="Q45" i="3"/>
  <c r="J45" i="3"/>
  <c r="I45" i="3"/>
  <c r="H45" i="3"/>
  <c r="N45" i="3"/>
  <c r="L45" i="3"/>
  <c r="T33" i="3"/>
  <c r="S33" i="3"/>
  <c r="V33" i="3"/>
  <c r="U33" i="3"/>
  <c r="M33" i="3"/>
  <c r="R33" i="3"/>
  <c r="Q33" i="3"/>
  <c r="J33" i="3"/>
  <c r="I33" i="3"/>
  <c r="O33" i="3"/>
  <c r="H33" i="3"/>
  <c r="P33" i="3"/>
  <c r="L33" i="3"/>
  <c r="T94" i="3"/>
  <c r="S94" i="3"/>
  <c r="V94" i="3"/>
  <c r="U94" i="3"/>
  <c r="M94" i="3"/>
  <c r="R94" i="3"/>
  <c r="Q94" i="3"/>
  <c r="L94" i="3"/>
  <c r="J94" i="3"/>
  <c r="P94" i="3"/>
  <c r="I94" i="3"/>
  <c r="N94" i="3"/>
  <c r="H94" i="3"/>
  <c r="T64" i="3"/>
  <c r="S64" i="3"/>
  <c r="V64" i="3"/>
  <c r="U64" i="3"/>
  <c r="M64" i="3"/>
  <c r="R64" i="3"/>
  <c r="Q64" i="3"/>
  <c r="J64" i="3"/>
  <c r="I64" i="3"/>
  <c r="L64" i="3"/>
  <c r="O64" i="3"/>
  <c r="H64" i="3"/>
  <c r="P64" i="3"/>
  <c r="N64" i="3"/>
  <c r="T68" i="3"/>
  <c r="S68" i="3"/>
  <c r="V68" i="3"/>
  <c r="U68" i="3"/>
  <c r="M68" i="3"/>
  <c r="L68" i="3"/>
  <c r="Q68" i="3"/>
  <c r="J68" i="3"/>
  <c r="N68" i="3"/>
  <c r="I68" i="3"/>
  <c r="P68" i="3"/>
  <c r="H68" i="3"/>
  <c r="T40" i="3"/>
  <c r="S40" i="3"/>
  <c r="R40" i="3"/>
  <c r="V40" i="3"/>
  <c r="U40" i="3"/>
  <c r="M40" i="3"/>
  <c r="L40" i="3"/>
  <c r="Q40" i="3"/>
  <c r="J40" i="3"/>
  <c r="I40" i="3"/>
  <c r="O40" i="3"/>
  <c r="H40" i="3"/>
  <c r="N40" i="3"/>
  <c r="T23" i="3"/>
  <c r="S23" i="3"/>
  <c r="R23" i="3"/>
  <c r="V23" i="3"/>
  <c r="U23" i="3"/>
  <c r="M23" i="3"/>
  <c r="L23" i="3"/>
  <c r="Q23" i="3"/>
  <c r="N23" i="3"/>
  <c r="J23" i="3"/>
  <c r="I23" i="3"/>
  <c r="H23" i="3"/>
  <c r="P23" i="3"/>
  <c r="T32" i="3"/>
  <c r="S32" i="3"/>
  <c r="R32" i="3"/>
  <c r="V32" i="3"/>
  <c r="U32" i="3"/>
  <c r="M32" i="3"/>
  <c r="L32" i="3"/>
  <c r="Q32" i="3"/>
  <c r="P32" i="3"/>
  <c r="J32" i="3"/>
  <c r="I32" i="3"/>
  <c r="O32" i="3"/>
  <c r="H32" i="3"/>
  <c r="N32" i="3"/>
  <c r="E121" i="3"/>
  <c r="E76" i="3"/>
  <c r="E87" i="3"/>
  <c r="E85" i="3"/>
  <c r="E18" i="3"/>
  <c r="E74" i="3"/>
  <c r="E73" i="3"/>
  <c r="E17" i="3"/>
  <c r="E20" i="3"/>
  <c r="E38" i="3"/>
  <c r="F105" i="3"/>
  <c r="F27" i="3"/>
  <c r="F75" i="3"/>
  <c r="F83" i="3"/>
  <c r="F92" i="3"/>
  <c r="F38" i="3"/>
  <c r="G121" i="3"/>
  <c r="G45" i="3"/>
  <c r="G17" i="3"/>
  <c r="H27" i="3"/>
  <c r="H83" i="3"/>
  <c r="I115" i="3"/>
  <c r="I52" i="3"/>
  <c r="J103" i="3"/>
  <c r="J61" i="3"/>
  <c r="K114" i="3"/>
  <c r="K84" i="3"/>
  <c r="L27" i="3"/>
  <c r="N105" i="3"/>
  <c r="O68" i="3"/>
  <c r="R68" i="3"/>
  <c r="I83" i="3"/>
  <c r="L18" i="3"/>
  <c r="S115" i="3"/>
  <c r="V115" i="3"/>
  <c r="U115" i="3"/>
  <c r="T115" i="3"/>
  <c r="R115" i="3"/>
  <c r="Q115" i="3"/>
  <c r="P115" i="3"/>
  <c r="N115" i="3"/>
  <c r="H115" i="3"/>
  <c r="O115" i="3"/>
  <c r="L115" i="3"/>
  <c r="K115" i="3"/>
  <c r="S109" i="3"/>
  <c r="V109" i="3"/>
  <c r="U109" i="3"/>
  <c r="T109" i="3"/>
  <c r="R109" i="3"/>
  <c r="Q109" i="3"/>
  <c r="P109" i="3"/>
  <c r="M109" i="3"/>
  <c r="H109" i="3"/>
  <c r="O109" i="3"/>
  <c r="L109" i="3"/>
  <c r="K109" i="3"/>
  <c r="S113" i="3"/>
  <c r="V113" i="3"/>
  <c r="U113" i="3"/>
  <c r="T113" i="3"/>
  <c r="R113" i="3"/>
  <c r="L113" i="3"/>
  <c r="Q113" i="3"/>
  <c r="P113" i="3"/>
  <c r="H113" i="3"/>
  <c r="O113" i="3"/>
  <c r="K113" i="3"/>
  <c r="N113" i="3"/>
  <c r="M113" i="3"/>
  <c r="S66" i="3"/>
  <c r="V66" i="3"/>
  <c r="U66" i="3"/>
  <c r="T66" i="3"/>
  <c r="R66" i="3"/>
  <c r="L66" i="3"/>
  <c r="Q66" i="3"/>
  <c r="P66" i="3"/>
  <c r="I66" i="3"/>
  <c r="H66" i="3"/>
  <c r="O66" i="3"/>
  <c r="G66" i="3"/>
  <c r="N66" i="3"/>
  <c r="M66" i="3"/>
  <c r="K66" i="3"/>
  <c r="S6" i="3"/>
  <c r="V6" i="3"/>
  <c r="U6" i="3"/>
  <c r="T6" i="3"/>
  <c r="L6" i="3"/>
  <c r="Q6" i="3"/>
  <c r="P6" i="3"/>
  <c r="R6" i="3"/>
  <c r="I6" i="3"/>
  <c r="H6" i="3"/>
  <c r="O6" i="3"/>
  <c r="G6" i="3"/>
  <c r="K6" i="3"/>
  <c r="S29" i="3"/>
  <c r="V29" i="3"/>
  <c r="U29" i="3"/>
  <c r="T29" i="3"/>
  <c r="L29" i="3"/>
  <c r="Q29" i="3"/>
  <c r="P29" i="3"/>
  <c r="R29" i="3"/>
  <c r="I29" i="3"/>
  <c r="H29" i="3"/>
  <c r="G29" i="3"/>
  <c r="K29" i="3"/>
  <c r="O29" i="3"/>
  <c r="F87" i="3"/>
  <c r="F85" i="3"/>
  <c r="F18" i="3"/>
  <c r="F74" i="3"/>
  <c r="F73" i="3"/>
  <c r="G81" i="3"/>
  <c r="G64" i="3"/>
  <c r="H73" i="3"/>
  <c r="I7" i="3"/>
  <c r="J58" i="3"/>
  <c r="K120" i="3"/>
  <c r="K45" i="3"/>
  <c r="N33" i="3"/>
  <c r="S88" i="3"/>
  <c r="V88" i="3"/>
  <c r="U88" i="3"/>
  <c r="T88" i="3"/>
  <c r="R88" i="3"/>
  <c r="Q88" i="3"/>
  <c r="P88" i="3"/>
  <c r="H88" i="3"/>
  <c r="N88" i="3"/>
  <c r="L88" i="3"/>
  <c r="K88" i="3"/>
  <c r="O88" i="3"/>
  <c r="M88" i="3"/>
  <c r="S103" i="3"/>
  <c r="V103" i="3"/>
  <c r="U103" i="3"/>
  <c r="T103" i="3"/>
  <c r="R103" i="3"/>
  <c r="Q103" i="3"/>
  <c r="P103" i="3"/>
  <c r="H103" i="3"/>
  <c r="N103" i="3"/>
  <c r="L103" i="3"/>
  <c r="K103" i="3"/>
  <c r="O103" i="3"/>
  <c r="S106" i="3"/>
  <c r="V106" i="3"/>
  <c r="U106" i="3"/>
  <c r="T106" i="3"/>
  <c r="R106" i="3"/>
  <c r="L106" i="3"/>
  <c r="Q106" i="3"/>
  <c r="P106" i="3"/>
  <c r="N106" i="3"/>
  <c r="M106" i="3"/>
  <c r="H106" i="3"/>
  <c r="K106" i="3"/>
  <c r="O106" i="3"/>
  <c r="S31" i="3"/>
  <c r="V31" i="3"/>
  <c r="U31" i="3"/>
  <c r="T31" i="3"/>
  <c r="L31" i="3"/>
  <c r="R31" i="3"/>
  <c r="Q31" i="3"/>
  <c r="P31" i="3"/>
  <c r="N31" i="3"/>
  <c r="M31" i="3"/>
  <c r="I31" i="3"/>
  <c r="H31" i="3"/>
  <c r="G31" i="3"/>
  <c r="K31" i="3"/>
  <c r="O31" i="3"/>
  <c r="V89" i="3"/>
  <c r="U89" i="3"/>
  <c r="R89" i="3"/>
  <c r="S89" i="3"/>
  <c r="T89" i="3"/>
  <c r="Q89" i="3"/>
  <c r="O89" i="3"/>
  <c r="N89" i="3"/>
  <c r="H89" i="3"/>
  <c r="P89" i="3"/>
  <c r="M89" i="3"/>
  <c r="J89" i="3"/>
  <c r="V112" i="3"/>
  <c r="U112" i="3"/>
  <c r="R112" i="3"/>
  <c r="Q112" i="3"/>
  <c r="S112" i="3"/>
  <c r="O112" i="3"/>
  <c r="N112" i="3"/>
  <c r="T112" i="3"/>
  <c r="H112" i="3"/>
  <c r="P112" i="3"/>
  <c r="M112" i="3"/>
  <c r="J112" i="3"/>
  <c r="V28" i="3"/>
  <c r="U28" i="3"/>
  <c r="R28" i="3"/>
  <c r="Q28" i="3"/>
  <c r="T28" i="3"/>
  <c r="O28" i="3"/>
  <c r="N28" i="3"/>
  <c r="S28" i="3"/>
  <c r="M28" i="3"/>
  <c r="H28" i="3"/>
  <c r="P28" i="3"/>
  <c r="J28" i="3"/>
  <c r="V102" i="3"/>
  <c r="U102" i="3"/>
  <c r="R102" i="3"/>
  <c r="Q102" i="3"/>
  <c r="T102" i="3"/>
  <c r="O102" i="3"/>
  <c r="N102" i="3"/>
  <c r="H102" i="3"/>
  <c r="M102" i="3"/>
  <c r="J102" i="3"/>
  <c r="V19" i="3"/>
  <c r="U19" i="3"/>
  <c r="T19" i="3"/>
  <c r="R19" i="3"/>
  <c r="Q19" i="3"/>
  <c r="O19" i="3"/>
  <c r="N19" i="3"/>
  <c r="S19" i="3"/>
  <c r="H19" i="3"/>
  <c r="P19" i="3"/>
  <c r="M19" i="3"/>
  <c r="L19" i="3"/>
  <c r="J19" i="3"/>
  <c r="V84" i="3"/>
  <c r="U84" i="3"/>
  <c r="R84" i="3"/>
  <c r="Q84" i="3"/>
  <c r="O84" i="3"/>
  <c r="N84" i="3"/>
  <c r="P84" i="3"/>
  <c r="M84" i="3"/>
  <c r="H84" i="3"/>
  <c r="S84" i="3"/>
  <c r="J84" i="3"/>
  <c r="V43" i="3"/>
  <c r="U43" i="3"/>
  <c r="R43" i="3"/>
  <c r="Q43" i="3"/>
  <c r="T43" i="3"/>
  <c r="O43" i="3"/>
  <c r="N43" i="3"/>
  <c r="H43" i="3"/>
  <c r="L43" i="3"/>
  <c r="S43" i="3"/>
  <c r="M43" i="3"/>
  <c r="P43" i="3"/>
  <c r="J43" i="3"/>
  <c r="R63" i="3"/>
  <c r="V63" i="3"/>
  <c r="U63" i="3"/>
  <c r="Q63" i="3"/>
  <c r="T63" i="3"/>
  <c r="S63" i="3"/>
  <c r="O63" i="3"/>
  <c r="N63" i="3"/>
  <c r="H63" i="3"/>
  <c r="P63" i="3"/>
  <c r="L63" i="3"/>
  <c r="J63" i="3"/>
  <c r="R8" i="3"/>
  <c r="V8" i="3"/>
  <c r="U8" i="3"/>
  <c r="T8" i="3"/>
  <c r="S8" i="3"/>
  <c r="Q8" i="3"/>
  <c r="O8" i="3"/>
  <c r="N8" i="3"/>
  <c r="H8" i="3"/>
  <c r="M8" i="3"/>
  <c r="P8" i="3"/>
  <c r="J8" i="3"/>
  <c r="R12" i="3"/>
  <c r="V12" i="3"/>
  <c r="U12" i="3"/>
  <c r="Q12" i="3"/>
  <c r="O12" i="3"/>
  <c r="S12" i="3"/>
  <c r="N12" i="3"/>
  <c r="H12" i="3"/>
  <c r="L12" i="3"/>
  <c r="P12" i="3"/>
  <c r="T12" i="3"/>
  <c r="M12" i="3"/>
  <c r="J12" i="3"/>
  <c r="F120" i="3"/>
  <c r="F91" i="3"/>
  <c r="F114" i="3"/>
  <c r="F58" i="3"/>
  <c r="F81" i="3"/>
  <c r="F61" i="3"/>
  <c r="F7" i="3"/>
  <c r="G9" i="3"/>
  <c r="G102" i="3"/>
  <c r="G51" i="3"/>
  <c r="I81" i="3"/>
  <c r="I12" i="3"/>
  <c r="J66" i="3"/>
  <c r="K102" i="3"/>
  <c r="K64" i="3"/>
  <c r="K23" i="3"/>
  <c r="O98" i="3"/>
  <c r="O23" i="3"/>
  <c r="S102" i="3"/>
  <c r="V105" i="3"/>
  <c r="U105" i="3"/>
  <c r="T105" i="3"/>
  <c r="S105" i="3"/>
  <c r="Q105" i="3"/>
  <c r="P105" i="3"/>
  <c r="O105" i="3"/>
  <c r="G105" i="3"/>
  <c r="L105" i="3"/>
  <c r="R105" i="3"/>
  <c r="K105" i="3"/>
  <c r="J105" i="3"/>
  <c r="V15" i="3"/>
  <c r="U15" i="3"/>
  <c r="T15" i="3"/>
  <c r="S15" i="3"/>
  <c r="Q15" i="3"/>
  <c r="P15" i="3"/>
  <c r="O15" i="3"/>
  <c r="R15" i="3"/>
  <c r="G15" i="3"/>
  <c r="N15" i="3"/>
  <c r="M15" i="3"/>
  <c r="L15" i="3"/>
  <c r="K15" i="3"/>
  <c r="J15" i="3"/>
  <c r="V27" i="3"/>
  <c r="U27" i="3"/>
  <c r="T27" i="3"/>
  <c r="S27" i="3"/>
  <c r="Q27" i="3"/>
  <c r="P27" i="3"/>
  <c r="O27" i="3"/>
  <c r="G27" i="3"/>
  <c r="K27" i="3"/>
  <c r="M27" i="3"/>
  <c r="N27" i="3"/>
  <c r="J27" i="3"/>
  <c r="V75" i="3"/>
  <c r="U75" i="3"/>
  <c r="T75" i="3"/>
  <c r="S75" i="3"/>
  <c r="Q75" i="3"/>
  <c r="P75" i="3"/>
  <c r="O75" i="3"/>
  <c r="M75" i="3"/>
  <c r="N75" i="3"/>
  <c r="G75" i="3"/>
  <c r="R75" i="3"/>
  <c r="K75" i="3"/>
  <c r="J75" i="3"/>
  <c r="V83" i="3"/>
  <c r="U83" i="3"/>
  <c r="T83" i="3"/>
  <c r="S83" i="3"/>
  <c r="Q83" i="3"/>
  <c r="P83" i="3"/>
  <c r="O83" i="3"/>
  <c r="L83" i="3"/>
  <c r="R83" i="3"/>
  <c r="G83" i="3"/>
  <c r="N83" i="3"/>
  <c r="K83" i="3"/>
  <c r="J83" i="3"/>
  <c r="R92" i="3"/>
  <c r="V92" i="3"/>
  <c r="U92" i="3"/>
  <c r="T92" i="3"/>
  <c r="S92" i="3"/>
  <c r="Q92" i="3"/>
  <c r="P92" i="3"/>
  <c r="O92" i="3"/>
  <c r="G92" i="3"/>
  <c r="K92" i="3"/>
  <c r="J92" i="3"/>
  <c r="R25" i="3"/>
  <c r="V25" i="3"/>
  <c r="U25" i="3"/>
  <c r="T25" i="3"/>
  <c r="S25" i="3"/>
  <c r="Q25" i="3"/>
  <c r="P25" i="3"/>
  <c r="O25" i="3"/>
  <c r="G25" i="3"/>
  <c r="M25" i="3"/>
  <c r="N25" i="3"/>
  <c r="K25" i="3"/>
  <c r="J25" i="3"/>
  <c r="L25" i="3"/>
  <c r="R35" i="3"/>
  <c r="V35" i="3"/>
  <c r="U35" i="3"/>
  <c r="T35" i="3"/>
  <c r="S35" i="3"/>
  <c r="Q35" i="3"/>
  <c r="P35" i="3"/>
  <c r="O35" i="3"/>
  <c r="L35" i="3"/>
  <c r="G35" i="3"/>
  <c r="K35" i="3"/>
  <c r="M35" i="3"/>
  <c r="J35" i="3"/>
  <c r="N35" i="3"/>
  <c r="C115" i="3"/>
  <c r="C88" i="3"/>
  <c r="C109" i="3"/>
  <c r="C103" i="3"/>
  <c r="C113" i="3"/>
  <c r="C106" i="3"/>
  <c r="C66" i="3"/>
  <c r="C31" i="3"/>
  <c r="C6" i="3"/>
  <c r="C29" i="3"/>
  <c r="D123" i="3"/>
  <c r="D98" i="3"/>
  <c r="D9" i="3"/>
  <c r="D45" i="3"/>
  <c r="D33" i="3"/>
  <c r="D94" i="3"/>
  <c r="D64" i="3"/>
  <c r="D68" i="3"/>
  <c r="D40" i="3"/>
  <c r="D23" i="3"/>
  <c r="D32" i="3"/>
  <c r="G43" i="3"/>
  <c r="G40" i="3"/>
  <c r="I35" i="3"/>
  <c r="J91" i="3"/>
  <c r="K98" i="3"/>
  <c r="K43" i="3"/>
  <c r="K12" i="3"/>
  <c r="M6" i="3"/>
  <c r="I63" i="3"/>
  <c r="J113" i="3"/>
  <c r="J7" i="3"/>
  <c r="K112" i="3"/>
  <c r="L28" i="3"/>
  <c r="M105" i="3"/>
  <c r="T84" i="3"/>
  <c r="V121" i="3"/>
  <c r="U121" i="3"/>
  <c r="T121" i="3"/>
  <c r="P121" i="3"/>
  <c r="O121" i="3"/>
  <c r="S121" i="3"/>
  <c r="R121" i="3"/>
  <c r="M121" i="3"/>
  <c r="L121" i="3"/>
  <c r="K121" i="3"/>
  <c r="J121" i="3"/>
  <c r="I121" i="3"/>
  <c r="Q121" i="3"/>
  <c r="V76" i="3"/>
  <c r="U76" i="3"/>
  <c r="T76" i="3"/>
  <c r="P76" i="3"/>
  <c r="S76" i="3"/>
  <c r="O76" i="3"/>
  <c r="L76" i="3"/>
  <c r="Q76" i="3"/>
  <c r="N76" i="3"/>
  <c r="K76" i="3"/>
  <c r="M76" i="3"/>
  <c r="J76" i="3"/>
  <c r="I76" i="3"/>
  <c r="R76" i="3"/>
  <c r="V87" i="3"/>
  <c r="U87" i="3"/>
  <c r="T87" i="3"/>
  <c r="P87" i="3"/>
  <c r="O87" i="3"/>
  <c r="S87" i="3"/>
  <c r="L87" i="3"/>
  <c r="K87" i="3"/>
  <c r="R87" i="3"/>
  <c r="J87" i="3"/>
  <c r="I87" i="3"/>
  <c r="N87" i="3"/>
  <c r="V85" i="3"/>
  <c r="U85" i="3"/>
  <c r="T85" i="3"/>
  <c r="P85" i="3"/>
  <c r="S85" i="3"/>
  <c r="O85" i="3"/>
  <c r="R85" i="3"/>
  <c r="N85" i="3"/>
  <c r="M85" i="3"/>
  <c r="L85" i="3"/>
  <c r="K85" i="3"/>
  <c r="Q85" i="3"/>
  <c r="J85" i="3"/>
  <c r="I85" i="3"/>
  <c r="V18" i="3"/>
  <c r="U18" i="3"/>
  <c r="T18" i="3"/>
  <c r="P18" i="3"/>
  <c r="O18" i="3"/>
  <c r="S18" i="3"/>
  <c r="Q18" i="3"/>
  <c r="K18" i="3"/>
  <c r="M18" i="3"/>
  <c r="J18" i="3"/>
  <c r="N18" i="3"/>
  <c r="I18" i="3"/>
  <c r="R18" i="3"/>
  <c r="V74" i="3"/>
  <c r="U74" i="3"/>
  <c r="T74" i="3"/>
  <c r="S74" i="3"/>
  <c r="P74" i="3"/>
  <c r="O74" i="3"/>
  <c r="N74" i="3"/>
  <c r="K74" i="3"/>
  <c r="R74" i="3"/>
  <c r="J74" i="3"/>
  <c r="L74" i="3"/>
  <c r="I74" i="3"/>
  <c r="V73" i="3"/>
  <c r="U73" i="3"/>
  <c r="T73" i="3"/>
  <c r="S73" i="3"/>
  <c r="P73" i="3"/>
  <c r="O73" i="3"/>
  <c r="R73" i="3"/>
  <c r="M73" i="3"/>
  <c r="K73" i="3"/>
  <c r="Q73" i="3"/>
  <c r="J73" i="3"/>
  <c r="I73" i="3"/>
  <c r="V17" i="3"/>
  <c r="U17" i="3"/>
  <c r="T17" i="3"/>
  <c r="S17" i="3"/>
  <c r="R17" i="3"/>
  <c r="P17" i="3"/>
  <c r="O17" i="3"/>
  <c r="Q17" i="3"/>
  <c r="L17" i="3"/>
  <c r="K17" i="3"/>
  <c r="J17" i="3"/>
  <c r="I17" i="3"/>
  <c r="M17" i="3"/>
  <c r="V20" i="3"/>
  <c r="U20" i="3"/>
  <c r="T20" i="3"/>
  <c r="S20" i="3"/>
  <c r="P20" i="3"/>
  <c r="O20" i="3"/>
  <c r="M20" i="3"/>
  <c r="N20" i="3"/>
  <c r="K20" i="3"/>
  <c r="J20" i="3"/>
  <c r="R20" i="3"/>
  <c r="L20" i="3"/>
  <c r="I20" i="3"/>
  <c r="V38" i="3"/>
  <c r="U38" i="3"/>
  <c r="T38" i="3"/>
  <c r="S38" i="3"/>
  <c r="P38" i="3"/>
  <c r="O38" i="3"/>
  <c r="N38" i="3"/>
  <c r="R38" i="3"/>
  <c r="K38" i="3"/>
  <c r="Q38" i="3"/>
  <c r="J38" i="3"/>
  <c r="M38" i="3"/>
  <c r="I38" i="3"/>
  <c r="C105" i="3"/>
  <c r="C15" i="3"/>
  <c r="C27" i="3"/>
  <c r="C75" i="3"/>
  <c r="C83" i="3"/>
  <c r="C92" i="3"/>
  <c r="C25" i="3"/>
  <c r="C35" i="3"/>
  <c r="D115" i="3"/>
  <c r="D88" i="3"/>
  <c r="D109" i="3"/>
  <c r="D103" i="3"/>
  <c r="D113" i="3"/>
  <c r="D106" i="3"/>
  <c r="D66" i="3"/>
  <c r="D31" i="3"/>
  <c r="D6" i="3"/>
  <c r="D29" i="3"/>
  <c r="E123" i="3"/>
  <c r="E98" i="3"/>
  <c r="E9" i="3"/>
  <c r="E45" i="3"/>
  <c r="E33" i="3"/>
  <c r="E94" i="3"/>
  <c r="E64" i="3"/>
  <c r="E68" i="3"/>
  <c r="E40" i="3"/>
  <c r="E23" i="3"/>
  <c r="E32" i="3"/>
  <c r="F23" i="3"/>
  <c r="G98" i="3"/>
  <c r="G28" i="3"/>
  <c r="G94" i="3"/>
  <c r="G8" i="3"/>
  <c r="G32" i="3"/>
  <c r="H76" i="3"/>
  <c r="H15" i="3"/>
  <c r="H75" i="3"/>
  <c r="H92" i="3"/>
  <c r="H35" i="3"/>
  <c r="I88" i="3"/>
  <c r="I103" i="3"/>
  <c r="I106" i="3"/>
  <c r="I92" i="3"/>
  <c r="J29" i="3"/>
  <c r="M87" i="3"/>
  <c r="M29" i="3"/>
  <c r="O45" i="3"/>
  <c r="P45" i="3"/>
  <c r="G109" i="3"/>
  <c r="V120" i="3"/>
  <c r="U120" i="3"/>
  <c r="T120" i="3"/>
  <c r="O120" i="3"/>
  <c r="R120" i="3"/>
  <c r="Q120" i="3"/>
  <c r="P120" i="3"/>
  <c r="M120" i="3"/>
  <c r="L120" i="3"/>
  <c r="S120" i="3"/>
  <c r="H120" i="3"/>
  <c r="V91" i="3"/>
  <c r="U91" i="3"/>
  <c r="S91" i="3"/>
  <c r="O91" i="3"/>
  <c r="T91" i="3"/>
  <c r="R91" i="3"/>
  <c r="Q91" i="3"/>
  <c r="L91" i="3"/>
  <c r="N91" i="3"/>
  <c r="P91" i="3"/>
  <c r="H91" i="3"/>
  <c r="V114" i="3"/>
  <c r="U114" i="3"/>
  <c r="O114" i="3"/>
  <c r="T114" i="3"/>
  <c r="S114" i="3"/>
  <c r="R114" i="3"/>
  <c r="Q114" i="3"/>
  <c r="L114" i="3"/>
  <c r="P114" i="3"/>
  <c r="N114" i="3"/>
  <c r="M114" i="3"/>
  <c r="H114" i="3"/>
  <c r="V58" i="3"/>
  <c r="U58" i="3"/>
  <c r="S58" i="3"/>
  <c r="T58" i="3"/>
  <c r="O58" i="3"/>
  <c r="R58" i="3"/>
  <c r="L58" i="3"/>
  <c r="Q58" i="3"/>
  <c r="N58" i="3"/>
  <c r="M58" i="3"/>
  <c r="P58" i="3"/>
  <c r="H58" i="3"/>
  <c r="V81" i="3"/>
  <c r="U81" i="3"/>
  <c r="O81" i="3"/>
  <c r="M81" i="3"/>
  <c r="S81" i="3"/>
  <c r="R81" i="3"/>
  <c r="L81" i="3"/>
  <c r="Q81" i="3"/>
  <c r="K81" i="3"/>
  <c r="P81" i="3"/>
  <c r="N81" i="3"/>
  <c r="H81" i="3"/>
  <c r="V61" i="3"/>
  <c r="U61" i="3"/>
  <c r="S61" i="3"/>
  <c r="O61" i="3"/>
  <c r="M61" i="3"/>
  <c r="T61" i="3"/>
  <c r="R61" i="3"/>
  <c r="L61" i="3"/>
  <c r="Q61" i="3"/>
  <c r="K61" i="3"/>
  <c r="H61" i="3"/>
  <c r="V7" i="3"/>
  <c r="U7" i="3"/>
  <c r="O7" i="3"/>
  <c r="T7" i="3"/>
  <c r="M7" i="3"/>
  <c r="R7" i="3"/>
  <c r="L7" i="3"/>
  <c r="Q7" i="3"/>
  <c r="K7" i="3"/>
  <c r="N7" i="3"/>
  <c r="S7" i="3"/>
  <c r="P7" i="3"/>
  <c r="H7" i="3"/>
  <c r="V36" i="3"/>
  <c r="U36" i="3"/>
  <c r="T36" i="3"/>
  <c r="O36" i="3"/>
  <c r="M36" i="3"/>
  <c r="L36" i="3"/>
  <c r="Q36" i="3"/>
  <c r="P36" i="3"/>
  <c r="F36" i="3"/>
  <c r="K36" i="3"/>
  <c r="S36" i="3"/>
  <c r="N36" i="3"/>
  <c r="H36" i="3"/>
  <c r="V52" i="3"/>
  <c r="U52" i="3"/>
  <c r="O52" i="3"/>
  <c r="R52" i="3"/>
  <c r="M52" i="3"/>
  <c r="L52" i="3"/>
  <c r="Q52" i="3"/>
  <c r="F52" i="3"/>
  <c r="N52" i="3"/>
  <c r="S52" i="3"/>
  <c r="K52" i="3"/>
  <c r="P52" i="3"/>
  <c r="T52" i="3"/>
  <c r="H52" i="3"/>
  <c r="V51" i="3"/>
  <c r="U51" i="3"/>
  <c r="O51" i="3"/>
  <c r="S51" i="3"/>
  <c r="M51" i="3"/>
  <c r="R51" i="3"/>
  <c r="T51" i="3"/>
  <c r="L51" i="3"/>
  <c r="Q51" i="3"/>
  <c r="F51" i="3"/>
  <c r="P51" i="3"/>
  <c r="K51" i="3"/>
  <c r="N51" i="3"/>
  <c r="H51" i="3"/>
  <c r="D89" i="3"/>
  <c r="D112" i="3"/>
  <c r="D28" i="3"/>
  <c r="D102" i="3"/>
  <c r="D19" i="3"/>
  <c r="D84" i="3"/>
  <c r="D43" i="3"/>
  <c r="D63" i="3"/>
  <c r="D8" i="3"/>
  <c r="D12" i="3"/>
  <c r="F40" i="3"/>
  <c r="G123" i="3"/>
  <c r="G87" i="3"/>
  <c r="G20" i="3"/>
  <c r="I112" i="3"/>
  <c r="I102" i="3"/>
  <c r="I84" i="3"/>
  <c r="I36" i="3"/>
  <c r="J109" i="3"/>
  <c r="J81" i="3"/>
  <c r="K91" i="3"/>
  <c r="K33" i="3"/>
  <c r="K68" i="3"/>
  <c r="K32" i="3"/>
  <c r="L92" i="3"/>
  <c r="M103" i="3"/>
  <c r="N73" i="3"/>
  <c r="P102" i="3"/>
  <c r="Q20" i="3"/>
  <c r="AT697" i="2"/>
  <c r="AU697" i="2"/>
  <c r="AU486" i="2"/>
  <c r="AU677" i="2"/>
  <c r="AU604" i="2"/>
  <c r="AU579" i="2"/>
  <c r="AT486" i="2"/>
  <c r="AS408" i="2"/>
  <c r="AS318" i="2"/>
  <c r="AS552" i="2"/>
  <c r="AS392" i="2"/>
  <c r="AS651" i="2"/>
  <c r="AS159" i="2"/>
  <c r="AS611" i="2"/>
  <c r="AS449" i="2"/>
  <c r="AS581" i="2"/>
  <c r="AS499" i="2"/>
  <c r="AS622" i="2"/>
  <c r="AS731" i="2"/>
  <c r="AS133" i="2"/>
  <c r="AS630" i="2"/>
  <c r="AS96" i="2"/>
  <c r="AS571" i="2"/>
  <c r="AS154" i="2"/>
  <c r="AS489" i="2"/>
  <c r="AS10" i="2"/>
  <c r="AS157" i="2"/>
  <c r="AS533" i="2"/>
  <c r="AS135" i="2"/>
  <c r="AS531" i="2"/>
  <c r="AS550" i="2"/>
  <c r="AS221" i="2"/>
  <c r="AS260" i="2"/>
  <c r="AS400" i="2"/>
  <c r="AS494" i="2"/>
  <c r="AS705" i="2"/>
  <c r="AS136" i="2"/>
  <c r="AS687" i="2"/>
  <c r="AS248" i="2"/>
  <c r="AS608" i="2"/>
  <c r="AS121" i="2"/>
  <c r="AS591" i="2"/>
  <c r="AS280" i="2"/>
  <c r="AS641" i="2"/>
  <c r="AS328" i="2"/>
  <c r="AS156" i="2"/>
  <c r="AS325" i="2"/>
  <c r="AS450" i="2"/>
  <c r="AS335" i="2"/>
  <c r="AS388" i="2"/>
  <c r="AS195" i="2"/>
  <c r="AS175" i="2"/>
  <c r="AS456" i="2"/>
  <c r="AS570" i="2"/>
  <c r="AS289" i="2"/>
  <c r="AS210" i="2"/>
  <c r="AS238" i="2"/>
  <c r="AS60" i="2"/>
  <c r="AS304" i="2"/>
  <c r="AS417" i="2"/>
  <c r="AS309" i="2"/>
  <c r="AS57" i="2"/>
  <c r="AS109" i="2"/>
  <c r="AS662" i="2"/>
  <c r="AS453" i="2"/>
  <c r="AS228" i="2"/>
  <c r="AS626" i="2"/>
  <c r="AS415" i="2"/>
  <c r="AS123" i="2"/>
  <c r="AS366" i="2"/>
  <c r="AS688" i="2"/>
  <c r="AS495" i="2"/>
  <c r="AS690" i="2"/>
  <c r="AS144" i="2"/>
  <c r="AS710" i="2"/>
  <c r="AS451" i="2"/>
  <c r="AS31" i="2"/>
  <c r="AS90" i="2"/>
  <c r="AS120" i="2"/>
  <c r="AS541" i="2"/>
  <c r="AS42" i="2"/>
  <c r="AS650" i="2"/>
  <c r="AS726" i="2"/>
  <c r="AS124" i="2"/>
  <c r="AS508" i="2"/>
  <c r="AS250" i="2"/>
  <c r="AS125" i="2"/>
  <c r="AS625" i="2"/>
  <c r="AS422" i="2"/>
  <c r="AS445" i="2"/>
  <c r="AS379" i="2"/>
  <c r="AS689" i="2"/>
  <c r="AS204" i="2"/>
  <c r="AS617" i="2"/>
  <c r="AS209" i="2"/>
  <c r="AT677" i="2"/>
  <c r="AT724" i="2"/>
  <c r="AT197" i="2"/>
  <c r="AT274" i="2"/>
  <c r="AT515" i="2"/>
  <c r="AT481" i="2"/>
  <c r="AT198" i="2"/>
  <c r="AT469" i="2"/>
  <c r="AR411" i="2"/>
  <c r="AR463" i="2"/>
  <c r="AR173" i="2"/>
  <c r="AR340" i="2"/>
  <c r="AR509" i="2"/>
  <c r="AU588" i="2"/>
  <c r="AU180" i="2"/>
  <c r="AU160" i="2"/>
  <c r="AU268" i="2"/>
  <c r="AU155" i="2"/>
  <c r="AU515" i="2"/>
  <c r="AU631" i="2"/>
  <c r="AU401" i="2"/>
  <c r="AU613" i="2"/>
  <c r="AU9" i="2"/>
  <c r="AU404" i="2"/>
  <c r="AU14" i="2"/>
  <c r="AU481" i="2"/>
  <c r="AS703" i="2"/>
  <c r="AS371" i="2"/>
  <c r="AS397" i="2"/>
  <c r="AS233" i="2"/>
  <c r="AS430" i="2"/>
  <c r="AS247" i="2"/>
  <c r="AS410" i="2"/>
  <c r="AS301" i="2"/>
  <c r="AS303" i="2"/>
  <c r="AS419" i="2"/>
  <c r="AS559" i="2"/>
  <c r="AS418" i="2"/>
  <c r="AS474" i="2"/>
  <c r="AS112" i="2"/>
  <c r="AS428" i="2"/>
  <c r="AS427" i="2"/>
  <c r="AS186" i="2"/>
  <c r="AS502" i="2"/>
  <c r="AS607" i="2"/>
  <c r="AS678" i="2"/>
  <c r="AS715" i="2"/>
  <c r="AS245" i="2"/>
  <c r="AS504" i="2"/>
  <c r="AS129" i="2"/>
  <c r="AS29" i="2"/>
  <c r="AS405" i="2"/>
  <c r="AS207" i="2"/>
  <c r="AS18" i="2"/>
  <c r="AS605" i="2"/>
  <c r="AS194" i="2"/>
  <c r="AS171" i="2"/>
  <c r="AS76" i="2"/>
  <c r="AS205" i="2"/>
  <c r="AS215" i="2"/>
  <c r="AS87" i="2"/>
  <c r="AS446" i="2"/>
  <c r="AS338" i="2"/>
  <c r="AS425" i="2"/>
  <c r="AS189" i="2"/>
  <c r="AS709" i="2"/>
  <c r="AS369" i="2"/>
  <c r="AS359" i="2"/>
  <c r="AS200" i="2"/>
  <c r="AS93" i="2"/>
  <c r="AS47" i="2"/>
  <c r="AS600" i="2"/>
  <c r="AS628" i="2"/>
  <c r="AS375" i="2"/>
  <c r="AS352" i="2"/>
  <c r="AS376" i="2"/>
  <c r="AS355" i="2"/>
  <c r="AS320" i="2"/>
  <c r="AS615" i="2"/>
  <c r="AS503" i="2"/>
  <c r="AS294" i="2"/>
  <c r="AS138" i="2"/>
  <c r="AS20" i="2"/>
  <c r="AS151" i="2"/>
  <c r="AS457" i="2"/>
  <c r="AT604" i="2"/>
  <c r="AT588" i="2"/>
  <c r="AT691" i="2"/>
  <c r="AT599" i="2"/>
  <c r="AT9" i="2"/>
  <c r="AT644" i="2"/>
  <c r="AT34" i="2"/>
  <c r="AR455" i="2"/>
  <c r="AR464" i="2"/>
  <c r="AR324" i="2"/>
  <c r="AU202" i="2"/>
  <c r="AU184" i="2"/>
  <c r="AU362" i="2"/>
  <c r="AU576" i="2"/>
  <c r="AS455" i="2"/>
  <c r="AS384" i="2"/>
  <c r="AS521" i="2"/>
  <c r="AS118" i="2"/>
  <c r="AS702" i="2"/>
  <c r="AS365" i="2"/>
  <c r="AS572" i="2"/>
  <c r="AS243" i="2"/>
  <c r="AS173" i="2"/>
  <c r="AS259" i="2"/>
  <c r="AS307" i="2"/>
  <c r="AS464" i="2"/>
  <c r="AS6" i="2"/>
  <c r="AS642" i="2"/>
  <c r="AS74" i="2"/>
  <c r="AS340" i="2"/>
  <c r="AS674" i="2"/>
  <c r="AS227" i="2"/>
  <c r="AS324" i="2"/>
  <c r="AS292" i="2"/>
  <c r="AS363" i="2"/>
  <c r="AS596" i="2"/>
  <c r="AS353" i="2"/>
  <c r="AS509" i="2"/>
  <c r="AS166" i="2"/>
  <c r="AS337" i="2"/>
  <c r="AS127" i="2"/>
  <c r="AS306" i="2"/>
  <c r="AS479" i="2"/>
  <c r="AS188" i="2"/>
  <c r="AS99" i="2"/>
  <c r="AT232" i="2"/>
  <c r="AT579" i="2"/>
  <c r="AT217" i="2"/>
  <c r="AT478" i="2"/>
  <c r="AT631" i="2"/>
  <c r="AT346" i="2"/>
  <c r="AT11" i="2"/>
  <c r="AR365" i="2"/>
  <c r="AR227" i="2"/>
  <c r="AU527" i="2"/>
  <c r="AU423" i="2"/>
  <c r="AU149" i="2"/>
  <c r="AS723" i="2"/>
  <c r="AS673" i="2"/>
  <c r="AS712" i="2"/>
  <c r="AS634" i="2"/>
  <c r="AS565" i="2"/>
  <c r="AS513" i="2"/>
  <c r="AS158" i="2"/>
  <c r="AS387" i="2"/>
  <c r="AS612" i="2"/>
  <c r="AS83" i="2"/>
  <c r="AS386" i="2"/>
  <c r="AS321" i="2"/>
  <c r="AS131" i="2"/>
  <c r="AS312" i="2"/>
  <c r="AS35" i="2"/>
  <c r="AS563" i="2"/>
  <c r="AS619" i="2"/>
  <c r="AS485" i="2"/>
  <c r="AS490" i="2"/>
  <c r="AS522" i="2"/>
  <c r="AS711" i="2"/>
  <c r="AS606" i="2"/>
  <c r="AS372" i="2"/>
  <c r="AS403" i="2"/>
  <c r="AS730" i="2"/>
  <c r="AS179" i="2"/>
  <c r="AS23" i="2"/>
  <c r="AS273" i="2"/>
  <c r="AS448" i="2"/>
  <c r="AS589" i="2"/>
  <c r="AS663" i="2"/>
  <c r="AS708" i="2"/>
  <c r="AS148" i="2"/>
  <c r="AS553" i="2"/>
  <c r="AS517" i="2"/>
  <c r="AS163" i="2"/>
  <c r="AS516" i="2"/>
  <c r="AS459" i="2"/>
  <c r="AS501" i="2"/>
  <c r="AS278" i="2"/>
  <c r="AS78" i="2"/>
  <c r="AS568" i="2"/>
  <c r="AS89" i="2"/>
  <c r="AS284" i="2"/>
  <c r="AS265" i="2"/>
  <c r="AS5" i="2"/>
  <c r="AS523" i="2"/>
  <c r="AS640" i="2"/>
  <c r="AS452" i="2"/>
  <c r="AS665" i="2"/>
  <c r="AS241" i="2"/>
  <c r="AS526" i="2"/>
  <c r="AS412" i="2"/>
  <c r="AS326" i="2"/>
  <c r="AS528" i="2"/>
  <c r="AS275" i="2"/>
  <c r="AS252" i="2"/>
  <c r="AS234" i="2"/>
  <c r="AS203" i="2"/>
  <c r="AS222" i="2"/>
  <c r="AS183" i="2"/>
  <c r="AS441" i="2"/>
  <c r="AS48" i="2"/>
  <c r="AS454" i="2"/>
  <c r="AS59" i="2"/>
  <c r="AS266" i="2"/>
  <c r="AT191" i="2"/>
  <c r="AT471" i="2"/>
  <c r="AT498" i="2"/>
  <c r="AT178" i="2"/>
  <c r="AT613" i="2"/>
  <c r="AT183" i="2"/>
  <c r="AT540" i="2"/>
  <c r="AR316" i="2"/>
  <c r="AU191" i="2"/>
  <c r="AU471" i="2"/>
  <c r="AU498" i="2"/>
  <c r="AU178" i="2"/>
  <c r="AS547" i="2"/>
  <c r="AS411" i="2"/>
  <c r="AS675" i="2"/>
  <c r="AS677" i="2"/>
  <c r="AS602" i="2"/>
  <c r="AS202" i="2"/>
  <c r="AS646" i="2"/>
  <c r="AS588" i="2"/>
  <c r="AS423" i="2"/>
  <c r="AS217" i="2"/>
  <c r="AS498" i="2"/>
  <c r="AS149" i="2"/>
  <c r="AS63" i="2"/>
  <c r="AS268" i="2"/>
  <c r="AS515" i="2"/>
  <c r="AS613" i="2"/>
  <c r="AS14" i="2"/>
  <c r="AS346" i="2"/>
  <c r="AS685" i="2"/>
  <c r="AS322" i="2"/>
  <c r="AS246" i="2"/>
  <c r="AS699" i="2"/>
  <c r="AS402" i="2"/>
  <c r="AS476" i="2"/>
  <c r="AS682" i="2"/>
  <c r="AS271" i="2"/>
  <c r="AS649" i="2"/>
  <c r="AS555" i="2"/>
  <c r="AS438" i="2"/>
  <c r="AS58" i="2"/>
  <c r="AS496" i="2"/>
  <c r="AS460" i="2"/>
  <c r="AS37" i="2"/>
  <c r="AS414" i="2"/>
  <c r="AS164" i="2"/>
  <c r="AS24" i="2"/>
  <c r="AS231" i="2"/>
  <c r="AS45" i="2"/>
  <c r="AS65" i="2"/>
  <c r="AS91" i="2"/>
  <c r="AS16" i="2"/>
  <c r="AS72" i="2"/>
  <c r="AS389" i="2"/>
  <c r="AS719" i="2"/>
  <c r="AS261" i="2"/>
  <c r="AS103" i="2"/>
  <c r="AS206" i="2"/>
  <c r="AS672" i="2"/>
  <c r="AS95" i="2"/>
  <c r="AS597" i="2"/>
  <c r="AS351" i="2"/>
  <c r="AS382" i="2"/>
  <c r="AS671" i="2"/>
  <c r="AS272" i="2"/>
  <c r="AS128" i="2"/>
  <c r="AS657" i="2"/>
  <c r="AS43" i="2"/>
  <c r="AS39" i="2"/>
  <c r="AS586" i="2"/>
  <c r="AS391" i="2"/>
  <c r="AS704" i="2"/>
  <c r="AS81" i="2"/>
  <c r="AT202" i="2"/>
  <c r="AT423" i="2"/>
  <c r="AT160" i="2"/>
  <c r="AT576" i="2"/>
  <c r="AT14" i="2"/>
  <c r="AT258" i="2"/>
  <c r="AT52" i="2"/>
  <c r="AR6" i="2"/>
  <c r="AR292" i="2"/>
  <c r="AR192" i="2"/>
  <c r="AU217" i="2"/>
  <c r="AU63" i="2"/>
  <c r="AS218" i="2"/>
  <c r="AS316" i="2"/>
  <c r="AS345" i="2"/>
  <c r="AS697" i="2"/>
  <c r="AS575" i="2"/>
  <c r="AS604" i="2"/>
  <c r="AS527" i="2"/>
  <c r="AS579" i="2"/>
  <c r="AS471" i="2"/>
  <c r="AS197" i="2"/>
  <c r="AS180" i="2"/>
  <c r="AS362" i="2"/>
  <c r="AS274" i="2"/>
  <c r="AS599" i="2"/>
  <c r="AS576" i="2"/>
  <c r="AS631" i="2"/>
  <c r="AS9" i="2"/>
  <c r="AS481" i="2"/>
  <c r="AS493" i="2"/>
  <c r="AS664" i="2"/>
  <c r="AS546" i="2"/>
  <c r="AS33" i="2"/>
  <c r="AS668" i="2"/>
  <c r="AS695" i="2"/>
  <c r="AS529" i="2"/>
  <c r="AS549" i="2"/>
  <c r="AS659" i="2"/>
  <c r="AS162" i="2"/>
  <c r="AS236" i="2"/>
  <c r="AS341" i="2"/>
  <c r="AS98" i="2"/>
  <c r="AS137" i="2"/>
  <c r="AS669" i="2"/>
  <c r="AS614" i="2"/>
  <c r="AS656" i="2"/>
  <c r="AS122" i="2"/>
  <c r="AS49" i="2"/>
  <c r="AS92" i="2"/>
  <c r="AS330" i="2"/>
  <c r="AS145" i="2"/>
  <c r="AS385" i="2"/>
  <c r="AS652" i="2"/>
  <c r="AS182" i="2"/>
  <c r="AS105" i="2"/>
  <c r="AS100" i="2"/>
  <c r="AS468" i="2"/>
  <c r="AS201" i="2"/>
  <c r="AS645" i="2"/>
  <c r="AS249" i="2"/>
  <c r="AS141" i="2"/>
  <c r="AS344" i="2"/>
  <c r="AS279" i="2"/>
  <c r="AS256" i="2"/>
  <c r="AS390" i="2"/>
  <c r="AS548" i="2"/>
  <c r="AS536" i="2"/>
  <c r="AS187" i="2"/>
  <c r="AS686" i="2"/>
  <c r="AS350" i="2"/>
  <c r="AS406" i="2"/>
  <c r="AS506" i="2"/>
  <c r="AS223" i="2"/>
  <c r="AS482" i="2"/>
  <c r="AS161" i="2"/>
  <c r="AS343" i="2"/>
  <c r="AS439" i="2"/>
  <c r="AS276" i="2"/>
  <c r="AS77" i="2"/>
  <c r="AT602" i="2"/>
  <c r="AT27" i="2"/>
  <c r="AT180" i="2"/>
  <c r="AT63" i="2"/>
  <c r="AT401" i="2"/>
  <c r="AT493" i="2"/>
  <c r="AT143" i="2"/>
  <c r="AR327" i="2"/>
  <c r="AR74" i="2"/>
  <c r="AR38" i="2"/>
  <c r="AU232" i="2"/>
  <c r="AU646" i="2"/>
  <c r="AU257" i="2"/>
  <c r="AU478" i="2"/>
  <c r="AS302" i="2"/>
  <c r="AS573" i="2"/>
  <c r="AS463" i="2"/>
  <c r="AS486" i="2"/>
  <c r="AS232" i="2"/>
  <c r="AS191" i="2"/>
  <c r="AS724" i="2"/>
  <c r="AS27" i="2"/>
  <c r="AS184" i="2"/>
  <c r="AS257" i="2"/>
  <c r="AS691" i="2"/>
  <c r="AS160" i="2"/>
  <c r="AS478" i="2"/>
  <c r="AS178" i="2"/>
  <c r="AS155" i="2"/>
  <c r="AS401" i="2"/>
  <c r="AS404" i="2"/>
  <c r="AS269" i="2"/>
  <c r="AS644" i="2"/>
  <c r="AS263" i="2"/>
  <c r="AS229" i="2"/>
  <c r="AS480" i="2"/>
  <c r="AS561" i="2"/>
  <c r="AS477" i="2"/>
  <c r="AS679" i="2"/>
  <c r="AS728" i="2"/>
  <c r="AS667" i="2"/>
  <c r="AS557" i="2"/>
  <c r="AS208" i="2"/>
  <c r="AS114" i="2"/>
  <c r="AS511" i="2"/>
  <c r="AS472" i="2"/>
  <c r="AS720" i="2"/>
  <c r="AS242" i="2"/>
  <c r="AS725" i="2"/>
  <c r="AS68" i="2"/>
  <c r="AS216" i="2"/>
  <c r="AS115" i="2"/>
  <c r="AS237" i="2"/>
  <c r="AS583" i="2"/>
  <c r="AS177" i="2"/>
  <c r="AS270" i="2"/>
  <c r="AS407" i="2"/>
  <c r="AS333" i="2"/>
  <c r="AS12" i="2"/>
  <c r="AS17" i="2"/>
  <c r="AS54" i="2"/>
  <c r="AS560" i="2"/>
  <c r="AS654" i="2"/>
  <c r="AS373" i="2"/>
  <c r="AS538" i="2"/>
  <c r="AS518" i="2"/>
  <c r="AS315" i="2"/>
  <c r="AS313" i="2"/>
  <c r="AS67" i="2"/>
  <c r="AS211" i="2"/>
  <c r="AS434" i="2"/>
  <c r="AS556" i="2"/>
  <c r="AS28" i="2"/>
  <c r="AS293" i="2"/>
  <c r="AS176" i="2"/>
  <c r="AS593" i="2"/>
  <c r="AS564" i="2"/>
  <c r="AS225" i="2"/>
  <c r="AS19" i="2"/>
  <c r="AS562" i="2"/>
  <c r="AS126" i="2"/>
  <c r="AT575" i="2"/>
  <c r="AT646" i="2"/>
  <c r="AT257" i="2"/>
  <c r="AT149" i="2"/>
  <c r="AT155" i="2"/>
  <c r="AT269" i="2"/>
  <c r="AT429" i="2"/>
  <c r="AT364" i="2"/>
  <c r="AR598" i="2"/>
  <c r="AR259" i="2"/>
  <c r="AR363" i="2"/>
  <c r="AR166" i="2"/>
  <c r="AR357" i="2"/>
  <c r="AR310" i="2"/>
  <c r="AR287" i="2"/>
  <c r="AR240" i="2"/>
  <c r="AR461" i="2"/>
  <c r="AR420" i="2"/>
  <c r="AR676" i="2"/>
  <c r="AU602" i="2"/>
  <c r="AU27" i="2"/>
  <c r="AU691" i="2"/>
  <c r="AU599" i="2"/>
  <c r="AS484" i="2"/>
  <c r="AS327" i="2"/>
  <c r="AS598" i="2"/>
  <c r="AS716" i="2"/>
  <c r="AS393" i="2"/>
  <c r="AS584" i="2"/>
  <c r="AS465" i="2"/>
  <c r="AS729" i="2"/>
  <c r="AS153" i="2"/>
  <c r="AS601" i="2"/>
  <c r="AS639" i="2"/>
  <c r="AS718" i="2"/>
  <c r="AS71" i="2"/>
  <c r="AS381" i="2"/>
  <c r="AS635" i="2"/>
  <c r="AS55" i="2"/>
  <c r="AS214" i="2"/>
  <c r="AS56" i="2"/>
  <c r="AS15" i="2"/>
  <c r="AS150" i="2"/>
  <c r="AS290" i="2"/>
  <c r="AS146" i="2"/>
  <c r="AS297" i="2"/>
  <c r="AS569" i="2"/>
  <c r="AS543" i="2"/>
  <c r="AS69" i="2"/>
  <c r="AS514" i="2"/>
  <c r="AS331" i="2"/>
  <c r="AS75" i="2"/>
  <c r="AS470" i="2"/>
  <c r="AS167" i="2"/>
  <c r="AS44" i="2"/>
  <c r="AS534" i="2"/>
  <c r="AS142" i="2"/>
  <c r="AS595" i="2"/>
  <c r="AS497" i="2"/>
  <c r="AS219" i="2"/>
  <c r="AS230" i="2"/>
  <c r="AS264" i="2"/>
  <c r="AS544" i="2"/>
  <c r="AS299" i="2"/>
  <c r="AS295" i="2"/>
  <c r="AS616" i="2"/>
  <c r="AS467" i="2"/>
  <c r="AS525" i="2"/>
  <c r="AS374" i="2"/>
  <c r="AS653" i="2"/>
  <c r="AS348" i="2"/>
  <c r="AS545" i="2"/>
  <c r="AS212" i="2"/>
  <c r="AS32" i="2"/>
  <c r="AS267" i="2"/>
  <c r="AS132" i="2"/>
  <c r="AS305" i="2"/>
  <c r="AT527" i="2"/>
  <c r="AT184" i="2"/>
  <c r="AT362" i="2"/>
  <c r="AT268" i="2"/>
  <c r="AT404" i="2"/>
  <c r="AT530" i="2"/>
  <c r="AT165" i="2"/>
  <c r="AR302" i="2"/>
  <c r="AR573" i="2"/>
  <c r="AR345" i="2"/>
  <c r="AR337" i="2"/>
  <c r="AR213" i="2"/>
  <c r="AR73" i="2"/>
  <c r="AU575" i="2"/>
  <c r="AU724" i="2"/>
  <c r="AU197" i="2"/>
  <c r="AU274" i="2"/>
  <c r="AS707" i="2"/>
  <c r="AS666" i="2"/>
  <c r="AS592" i="2"/>
  <c r="AS277" i="2"/>
  <c r="AS648" i="2"/>
  <c r="AS721" i="2"/>
  <c r="AS367" i="2"/>
  <c r="AS488" i="2"/>
  <c r="AS396" i="2"/>
  <c r="AS629" i="2"/>
  <c r="AS168" i="2"/>
  <c r="AS632" i="2"/>
  <c r="AS620" i="2"/>
  <c r="AS696" i="2"/>
  <c r="AS85" i="2"/>
  <c r="AS319" i="2"/>
  <c r="AS36" i="2"/>
  <c r="AS174" i="2"/>
  <c r="AS2" i="2"/>
  <c r="AS713" i="2"/>
  <c r="AS432" i="2"/>
  <c r="AS578" i="2"/>
  <c r="AS717" i="2"/>
  <c r="AS421" i="2"/>
  <c r="AS119" i="2"/>
  <c r="AS692" i="2"/>
  <c r="AS670" i="2"/>
  <c r="AS51" i="2"/>
  <c r="AS698" i="2"/>
  <c r="AS368" i="2"/>
  <c r="AS196" i="2"/>
  <c r="AS473" i="2"/>
  <c r="AS291" i="2"/>
  <c r="AS101" i="2"/>
  <c r="AS722" i="2"/>
  <c r="AS585" i="2"/>
  <c r="AS354" i="2"/>
  <c r="AS130" i="2"/>
  <c r="AS107" i="2"/>
  <c r="AS551" i="2"/>
  <c r="AS383" i="2"/>
  <c r="AS537" i="2"/>
  <c r="AS700" i="2"/>
  <c r="AS624" i="2"/>
  <c r="AS638" i="2"/>
  <c r="AS66" i="2"/>
  <c r="AS680" i="2"/>
  <c r="AS466" i="2"/>
  <c r="AS621" i="2"/>
  <c r="AS113" i="2"/>
  <c r="AS510" i="2"/>
  <c r="AS244" i="2"/>
  <c r="AS332" i="2"/>
  <c r="AS437" i="2"/>
  <c r="AS253" i="2"/>
  <c r="AS79" i="2"/>
  <c r="AS394" i="2"/>
  <c r="AS435" i="2"/>
  <c r="AS701" i="2"/>
  <c r="AS82" i="2"/>
  <c r="AS224" i="2"/>
  <c r="AS462" i="2"/>
  <c r="AS512" i="2"/>
  <c r="AS658" i="2"/>
  <c r="AT707" i="2"/>
  <c r="AT218" i="2"/>
  <c r="AT547" i="2"/>
  <c r="AT673" i="2"/>
  <c r="AT573" i="2"/>
  <c r="AT327" i="2"/>
  <c r="AT384" i="2"/>
  <c r="AT592" i="2"/>
  <c r="AT598" i="2"/>
  <c r="AT118" i="2"/>
  <c r="AT365" i="2"/>
  <c r="AT243" i="2"/>
  <c r="AT259" i="2"/>
  <c r="AT464" i="2"/>
  <c r="AT642" i="2"/>
  <c r="AT674" i="2"/>
  <c r="AT324" i="2"/>
  <c r="AT363" i="2"/>
  <c r="AT353" i="2"/>
  <c r="AT166" i="2"/>
  <c r="AT38" i="2"/>
  <c r="AT357" i="2"/>
  <c r="AT213" i="2"/>
  <c r="AT661" i="2"/>
  <c r="AT310" i="2"/>
  <c r="AT444" i="2"/>
  <c r="AT461" i="2"/>
  <c r="AT336" i="2"/>
  <c r="AT582" i="2"/>
  <c r="AT723" i="2"/>
  <c r="AT302" i="2"/>
  <c r="AT484" i="2"/>
  <c r="AT455" i="2"/>
  <c r="AT666" i="2"/>
  <c r="AT316" i="2"/>
  <c r="AT411" i="2"/>
  <c r="AT712" i="2"/>
  <c r="AT345" i="2"/>
  <c r="AT463" i="2"/>
  <c r="AT521" i="2"/>
  <c r="AT702" i="2"/>
  <c r="AT572" i="2"/>
  <c r="AT173" i="2"/>
  <c r="AT307" i="2"/>
  <c r="AT6" i="2"/>
  <c r="AT74" i="2"/>
  <c r="AT340" i="2"/>
  <c r="AT227" i="2"/>
  <c r="AT292" i="2"/>
  <c r="AT596" i="2"/>
  <c r="AT509" i="2"/>
  <c r="AT337" i="2"/>
  <c r="AT147" i="2"/>
  <c r="AT519" i="2"/>
  <c r="AT395" i="2"/>
  <c r="AT192" i="2"/>
  <c r="AT73" i="2"/>
  <c r="AT287" i="2"/>
  <c r="AT240" i="2"/>
  <c r="AT420" i="2"/>
  <c r="AT676" i="2"/>
  <c r="AS694" i="2"/>
  <c r="AS647" i="2"/>
  <c r="AS532" i="2"/>
  <c r="AS542" i="2"/>
  <c r="AS334" i="2"/>
  <c r="AS660" i="2"/>
  <c r="AS262" i="2"/>
  <c r="AS308" i="2"/>
  <c r="AS139" i="2"/>
  <c r="AS637" i="2"/>
  <c r="AS539" i="2"/>
  <c r="AS566" i="2"/>
  <c r="AS684" i="2"/>
  <c r="AS447" i="2"/>
  <c r="AS282" i="2"/>
  <c r="AS727" i="2"/>
  <c r="AS535" i="2"/>
  <c r="AS431" i="2"/>
  <c r="AS25" i="2"/>
  <c r="AS169" i="2"/>
  <c r="AS475" i="2"/>
  <c r="AS590" i="2"/>
  <c r="AS296" i="2"/>
  <c r="AS681" i="2"/>
  <c r="AS190" i="2"/>
  <c r="AS505" i="2"/>
  <c r="AS618" i="2"/>
  <c r="AS226" i="2"/>
  <c r="AS288" i="2"/>
  <c r="AS594" i="2"/>
  <c r="AS21" i="2"/>
  <c r="AS30" i="2"/>
  <c r="AS520" i="2"/>
  <c r="AS7" i="2"/>
  <c r="AS339" i="2"/>
  <c r="AS254" i="2"/>
  <c r="AS70" i="2"/>
  <c r="AS298" i="2"/>
  <c r="AS255" i="2"/>
  <c r="AS110" i="2"/>
  <c r="AS347" i="2"/>
  <c r="AS610" i="2"/>
  <c r="AS609" i="2"/>
  <c r="AS140" i="2"/>
  <c r="AS623" i="2"/>
  <c r="AT685" i="2"/>
  <c r="AT664" i="2"/>
  <c r="AT263" i="2"/>
  <c r="AT322" i="2"/>
  <c r="AT546" i="2"/>
  <c r="AT229" i="2"/>
  <c r="AT246" i="2"/>
  <c r="AT33" i="2"/>
  <c r="AT480" i="2"/>
  <c r="AT699" i="2"/>
  <c r="AT402" i="2"/>
  <c r="AT476" i="2"/>
  <c r="AT682" i="2"/>
  <c r="AT271" i="2"/>
  <c r="AT649" i="2"/>
  <c r="AT555" i="2"/>
  <c r="AT438" i="2"/>
  <c r="AT58" i="2"/>
  <c r="AT496" i="2"/>
  <c r="AT460" i="2"/>
  <c r="AT37" i="2"/>
  <c r="AT414" i="2"/>
  <c r="AT164" i="2"/>
  <c r="AT24" i="2"/>
  <c r="AT231" i="2"/>
  <c r="AT45" i="2"/>
  <c r="AT65" i="2"/>
  <c r="AT91" i="2"/>
  <c r="AT16" i="2"/>
  <c r="AT72" i="2"/>
  <c r="AT389" i="2"/>
  <c r="AT719" i="2"/>
  <c r="AT261" i="2"/>
  <c r="AT103" i="2"/>
  <c r="AT206" i="2"/>
  <c r="AT672" i="2"/>
  <c r="AT95" i="2"/>
  <c r="AT597" i="2"/>
  <c r="AT351" i="2"/>
  <c r="AT382" i="2"/>
  <c r="AT671" i="2"/>
  <c r="AT272" i="2"/>
  <c r="AT128" i="2"/>
  <c r="AT657" i="2"/>
  <c r="AT43" i="2"/>
  <c r="AT39" i="2"/>
  <c r="AT487" i="2"/>
  <c r="AT97" i="2"/>
  <c r="AT283" i="2"/>
  <c r="AT251" i="2"/>
  <c r="AT693" i="2"/>
  <c r="AT111" i="2"/>
  <c r="AT507" i="2"/>
  <c r="AT108" i="2"/>
  <c r="AT399" i="2"/>
  <c r="AT134" i="2"/>
  <c r="AT193" i="2"/>
  <c r="AT580" i="2"/>
  <c r="AT53" i="2"/>
  <c r="AT378" i="2"/>
  <c r="AS38" i="2"/>
  <c r="AS147" i="2"/>
  <c r="AS357" i="2"/>
  <c r="AS519" i="2"/>
  <c r="AS213" i="2"/>
  <c r="AS395" i="2"/>
  <c r="AS661" i="2"/>
  <c r="AS192" i="2"/>
  <c r="AS310" i="2"/>
  <c r="AS73" i="2"/>
  <c r="AS287" i="2"/>
  <c r="AS444" i="2"/>
  <c r="AS240" i="2"/>
  <c r="AS461" i="2"/>
  <c r="AS420" i="2"/>
  <c r="AS336" i="2"/>
  <c r="AS676" i="2"/>
  <c r="AS582" i="2"/>
  <c r="AT668" i="2"/>
  <c r="AT561" i="2"/>
  <c r="AT695" i="2"/>
  <c r="AT477" i="2"/>
  <c r="AT529" i="2"/>
  <c r="AT679" i="2"/>
  <c r="AT549" i="2"/>
  <c r="AT659" i="2"/>
  <c r="AT162" i="2"/>
  <c r="AT236" i="2"/>
  <c r="AT341" i="2"/>
  <c r="AT98" i="2"/>
  <c r="AT137" i="2"/>
  <c r="AT669" i="2"/>
  <c r="AT614" i="2"/>
  <c r="AT656" i="2"/>
  <c r="AT122" i="2"/>
  <c r="AT49" i="2"/>
  <c r="AT92" i="2"/>
  <c r="AT330" i="2"/>
  <c r="AT145" i="2"/>
  <c r="AT385" i="2"/>
  <c r="AT652" i="2"/>
  <c r="AT182" i="2"/>
  <c r="AT105" i="2"/>
  <c r="AT100" i="2"/>
  <c r="AT468" i="2"/>
  <c r="AT201" i="2"/>
  <c r="AT645" i="2"/>
  <c r="AT249" i="2"/>
  <c r="AT141" i="2"/>
  <c r="AT344" i="2"/>
  <c r="AT279" i="2"/>
  <c r="AT256" i="2"/>
  <c r="AT390" i="2"/>
  <c r="AT548" i="2"/>
  <c r="AT536" i="2"/>
  <c r="AT187" i="2"/>
  <c r="AT686" i="2"/>
  <c r="AT350" i="2"/>
  <c r="AT406" i="2"/>
  <c r="AT506" i="2"/>
  <c r="AT223" i="2"/>
  <c r="AT482" i="2"/>
  <c r="AT636" i="2"/>
  <c r="AT102" i="2"/>
  <c r="AT655" i="2"/>
  <c r="AT567" i="2"/>
  <c r="AT500" i="2"/>
  <c r="AT8" i="2"/>
  <c r="AT13" i="2"/>
  <c r="AT22" i="2"/>
  <c r="AT104" i="2"/>
  <c r="AT61" i="2"/>
  <c r="AT116" i="2"/>
  <c r="AT360" i="2"/>
  <c r="AT286" i="2"/>
  <c r="AT577" i="2"/>
  <c r="AT380" i="2"/>
  <c r="AT416" i="2"/>
  <c r="AT524" i="2"/>
  <c r="AS181" i="2"/>
  <c r="AS633" i="2"/>
  <c r="AT728" i="2"/>
  <c r="AT667" i="2"/>
  <c r="AT557" i="2"/>
  <c r="AT208" i="2"/>
  <c r="AT114" i="2"/>
  <c r="AT511" i="2"/>
  <c r="AT472" i="2"/>
  <c r="AT720" i="2"/>
  <c r="AT242" i="2"/>
  <c r="AT725" i="2"/>
  <c r="AT68" i="2"/>
  <c r="AT216" i="2"/>
  <c r="AT115" i="2"/>
  <c r="AT237" i="2"/>
  <c r="AT583" i="2"/>
  <c r="AT177" i="2"/>
  <c r="AT270" i="2"/>
  <c r="AT407" i="2"/>
  <c r="AT333" i="2"/>
  <c r="AT12" i="2"/>
  <c r="AT17" i="2"/>
  <c r="AT54" i="2"/>
  <c r="AT560" i="2"/>
  <c r="AT654" i="2"/>
  <c r="AT373" i="2"/>
  <c r="AT538" i="2"/>
  <c r="AT518" i="2"/>
  <c r="AT315" i="2"/>
  <c r="AT313" i="2"/>
  <c r="AT67" i="2"/>
  <c r="AT211" i="2"/>
  <c r="AT434" i="2"/>
  <c r="AT556" i="2"/>
  <c r="AT28" i="2"/>
  <c r="AT293" i="2"/>
  <c r="AT176" i="2"/>
  <c r="AT593" i="2"/>
  <c r="AT3" i="2"/>
  <c r="AT311" i="2"/>
  <c r="AT554" i="2"/>
  <c r="AT46" i="2"/>
  <c r="AT706" i="2"/>
  <c r="AT86" i="2"/>
  <c r="AT442" i="2"/>
  <c r="AT88" i="2"/>
  <c r="AT491" i="2"/>
  <c r="AT172" i="2"/>
  <c r="AT574" i="2"/>
  <c r="AT314" i="2"/>
  <c r="AT185" i="2"/>
  <c r="AT370" i="2"/>
  <c r="AT40" i="2"/>
  <c r="AT84" i="2"/>
  <c r="AT683" i="2"/>
  <c r="AT413" i="2"/>
  <c r="AT62" i="2"/>
  <c r="AT424" i="2"/>
  <c r="AT80" i="2"/>
  <c r="AT4" i="2"/>
  <c r="AT458" i="2"/>
  <c r="AT398" i="2"/>
  <c r="AR263" i="2"/>
  <c r="AR546" i="2"/>
  <c r="AR229" i="2"/>
  <c r="AR246" i="2"/>
  <c r="AR402" i="2"/>
  <c r="AR438" i="2"/>
  <c r="AR58" i="2"/>
  <c r="AR496" i="2"/>
  <c r="AS530" i="2"/>
  <c r="AS258" i="2"/>
  <c r="AS429" i="2"/>
  <c r="AS198" i="2"/>
  <c r="AS11" i="2"/>
  <c r="AS143" i="2"/>
  <c r="AS34" i="2"/>
  <c r="AS540" i="2"/>
  <c r="AS165" i="2"/>
  <c r="AS52" i="2"/>
  <c r="AS364" i="2"/>
  <c r="AS469" i="2"/>
  <c r="AT716" i="2"/>
  <c r="AT648" i="2"/>
  <c r="AT393" i="2"/>
  <c r="AT721" i="2"/>
  <c r="AT584" i="2"/>
  <c r="AT367" i="2"/>
  <c r="AT465" i="2"/>
  <c r="AT488" i="2"/>
  <c r="AT729" i="2"/>
  <c r="AT396" i="2"/>
  <c r="AT153" i="2"/>
  <c r="AT629" i="2"/>
  <c r="AT601" i="2"/>
  <c r="AT168" i="2"/>
  <c r="AT639" i="2"/>
  <c r="AT632" i="2"/>
  <c r="AT718" i="2"/>
  <c r="AT620" i="2"/>
  <c r="AT71" i="2"/>
  <c r="AT696" i="2"/>
  <c r="AT381" i="2"/>
  <c r="AT85" i="2"/>
  <c r="AT635" i="2"/>
  <c r="AT319" i="2"/>
  <c r="AT55" i="2"/>
  <c r="AT36" i="2"/>
  <c r="AT214" i="2"/>
  <c r="AT174" i="2"/>
  <c r="AT56" i="2"/>
  <c r="AT2" i="2"/>
  <c r="AT15" i="2"/>
  <c r="AT150" i="2"/>
  <c r="AT290" i="2"/>
  <c r="AT146" i="2"/>
  <c r="AT297" i="2"/>
  <c r="AT569" i="2"/>
  <c r="AT543" i="2"/>
  <c r="AT69" i="2"/>
  <c r="AT514" i="2"/>
  <c r="AT331" i="2"/>
  <c r="AT75" i="2"/>
  <c r="AT470" i="2"/>
  <c r="AT167" i="2"/>
  <c r="AT44" i="2"/>
  <c r="AT534" i="2"/>
  <c r="AT142" i="2"/>
  <c r="AT595" i="2"/>
  <c r="AT497" i="2"/>
  <c r="AT219" i="2"/>
  <c r="AT230" i="2"/>
  <c r="AT264" i="2"/>
  <c r="AT544" i="2"/>
  <c r="AT299" i="2"/>
  <c r="AT295" i="2"/>
  <c r="AT616" i="2"/>
  <c r="AT467" i="2"/>
  <c r="AT525" i="2"/>
  <c r="AT374" i="2"/>
  <c r="AT653" i="2"/>
  <c r="AT348" i="2"/>
  <c r="AT545" i="2"/>
  <c r="AS487" i="2"/>
  <c r="AS97" i="2"/>
  <c r="AS283" i="2"/>
  <c r="AS251" i="2"/>
  <c r="AS693" i="2"/>
  <c r="AS111" i="2"/>
  <c r="AS507" i="2"/>
  <c r="AS108" i="2"/>
  <c r="AS399" i="2"/>
  <c r="AS134" i="2"/>
  <c r="AS193" i="2"/>
  <c r="AS580" i="2"/>
  <c r="AS53" i="2"/>
  <c r="AS378" i="2"/>
  <c r="AT713" i="2"/>
  <c r="AT432" i="2"/>
  <c r="AT578" i="2"/>
  <c r="AT717" i="2"/>
  <c r="AT421" i="2"/>
  <c r="AT119" i="2"/>
  <c r="AT692" i="2"/>
  <c r="AT670" i="2"/>
  <c r="AT51" i="2"/>
  <c r="AT698" i="2"/>
  <c r="AT368" i="2"/>
  <c r="AT196" i="2"/>
  <c r="AT473" i="2"/>
  <c r="AT291" i="2"/>
  <c r="AT101" i="2"/>
  <c r="AT722" i="2"/>
  <c r="AT585" i="2"/>
  <c r="AT354" i="2"/>
  <c r="AT130" i="2"/>
  <c r="AT107" i="2"/>
  <c r="AT551" i="2"/>
  <c r="AT383" i="2"/>
  <c r="AT537" i="2"/>
  <c r="AT700" i="2"/>
  <c r="AT624" i="2"/>
  <c r="AT638" i="2"/>
  <c r="AT66" i="2"/>
  <c r="AT680" i="2"/>
  <c r="AT466" i="2"/>
  <c r="AT621" i="2"/>
  <c r="AT113" i="2"/>
  <c r="AT510" i="2"/>
  <c r="AT244" i="2"/>
  <c r="AT332" i="2"/>
  <c r="AT437" i="2"/>
  <c r="AT253" i="2"/>
  <c r="AT79" i="2"/>
  <c r="AT394" i="2"/>
  <c r="AT435" i="2"/>
  <c r="AT701" i="2"/>
  <c r="AT82" i="2"/>
  <c r="AT224" i="2"/>
  <c r="AT462" i="2"/>
  <c r="AT512" i="2"/>
  <c r="AT658" i="2"/>
  <c r="AT300" i="2"/>
  <c r="AT317" i="2"/>
  <c r="AT199" i="2"/>
  <c r="AT170" i="2"/>
  <c r="AT409" i="2"/>
  <c r="AT117" i="2"/>
  <c r="AT94" i="2"/>
  <c r="AT426" i="2"/>
  <c r="AT235" i="2"/>
  <c r="AT440" i="2"/>
  <c r="AT106" i="2"/>
  <c r="AT329" i="2"/>
  <c r="AT285" i="2"/>
  <c r="AT587" i="2"/>
  <c r="AT483" i="2"/>
  <c r="AT433" i="2"/>
  <c r="AS636" i="2"/>
  <c r="AS102" i="2"/>
  <c r="AS655" i="2"/>
  <c r="AS567" i="2"/>
  <c r="AS500" i="2"/>
  <c r="AS8" i="2"/>
  <c r="AS13" i="2"/>
  <c r="AS22" i="2"/>
  <c r="AS104" i="2"/>
  <c r="AS61" i="2"/>
  <c r="AS116" i="2"/>
  <c r="AS360" i="2"/>
  <c r="AS286" i="2"/>
  <c r="AS577" i="2"/>
  <c r="AS380" i="2"/>
  <c r="AS416" i="2"/>
  <c r="AS524" i="2"/>
  <c r="AT726" i="2"/>
  <c r="AT687" i="2"/>
  <c r="AT533" i="2"/>
  <c r="AT392" i="2"/>
  <c r="AT210" i="2"/>
  <c r="AT228" i="2"/>
  <c r="AT630" i="2"/>
  <c r="AT325" i="2"/>
  <c r="AT451" i="2"/>
  <c r="AT124" i="2"/>
  <c r="AT651" i="2"/>
  <c r="AT135" i="2"/>
  <c r="AT238" i="2"/>
  <c r="AT248" i="2"/>
  <c r="AT626" i="2"/>
  <c r="AT96" i="2"/>
  <c r="AT450" i="2"/>
  <c r="AT31" i="2"/>
  <c r="AT508" i="2"/>
  <c r="AT159" i="2"/>
  <c r="AT531" i="2"/>
  <c r="AT60" i="2"/>
  <c r="AT415" i="2"/>
  <c r="AT608" i="2"/>
  <c r="AT571" i="2"/>
  <c r="AT90" i="2"/>
  <c r="AT335" i="2"/>
  <c r="AT250" i="2"/>
  <c r="AT611" i="2"/>
  <c r="AT550" i="2"/>
  <c r="AT304" i="2"/>
  <c r="AT123" i="2"/>
  <c r="AT121" i="2"/>
  <c r="AT154" i="2"/>
  <c r="AT120" i="2"/>
  <c r="AT388" i="2"/>
  <c r="AT125" i="2"/>
  <c r="AT449" i="2"/>
  <c r="AT221" i="2"/>
  <c r="AT417" i="2"/>
  <c r="AT366" i="2"/>
  <c r="AT591" i="2"/>
  <c r="AT541" i="2"/>
  <c r="AT489" i="2"/>
  <c r="AT625" i="2"/>
  <c r="AT195" i="2"/>
  <c r="AT581" i="2"/>
  <c r="AT260" i="2"/>
  <c r="AT309" i="2"/>
  <c r="AT688" i="2"/>
  <c r="AT42" i="2"/>
  <c r="AT280" i="2"/>
  <c r="AT10" i="2"/>
  <c r="AT422" i="2"/>
  <c r="AT175" i="2"/>
  <c r="AT499" i="2"/>
  <c r="AT400" i="2"/>
  <c r="AT495" i="2"/>
  <c r="AT57" i="2"/>
  <c r="AT650" i="2"/>
  <c r="AT445" i="2"/>
  <c r="AS3" i="2"/>
  <c r="AS311" i="2"/>
  <c r="AS554" i="2"/>
  <c r="AS46" i="2"/>
  <c r="AS706" i="2"/>
  <c r="AS86" i="2"/>
  <c r="AS442" i="2"/>
  <c r="AS88" i="2"/>
  <c r="AS491" i="2"/>
  <c r="AS172" i="2"/>
  <c r="AS574" i="2"/>
  <c r="AS314" i="2"/>
  <c r="AS185" i="2"/>
  <c r="AS370" i="2"/>
  <c r="AS40" i="2"/>
  <c r="AS84" i="2"/>
  <c r="AS683" i="2"/>
  <c r="AS413" i="2"/>
  <c r="AS62" i="2"/>
  <c r="AS424" i="2"/>
  <c r="AS80" i="2"/>
  <c r="AS4" i="2"/>
  <c r="AS458" i="2"/>
  <c r="AS398" i="2"/>
  <c r="AT694" i="2"/>
  <c r="AT647" i="2"/>
  <c r="AT532" i="2"/>
  <c r="AT542" i="2"/>
  <c r="AT334" i="2"/>
  <c r="AT660" i="2"/>
  <c r="AT262" i="2"/>
  <c r="AT308" i="2"/>
  <c r="AT139" i="2"/>
  <c r="AT637" i="2"/>
  <c r="AT539" i="2"/>
  <c r="AT566" i="2"/>
  <c r="AT684" i="2"/>
  <c r="AT447" i="2"/>
  <c r="AT282" i="2"/>
  <c r="AT727" i="2"/>
  <c r="AT535" i="2"/>
  <c r="AT431" i="2"/>
  <c r="AT25" i="2"/>
  <c r="AT169" i="2"/>
  <c r="AT475" i="2"/>
  <c r="AT590" i="2"/>
  <c r="AT296" i="2"/>
  <c r="AT681" i="2"/>
  <c r="AT190" i="2"/>
  <c r="AT505" i="2"/>
  <c r="AT618" i="2"/>
  <c r="AT226" i="2"/>
  <c r="AT288" i="2"/>
  <c r="AT594" i="2"/>
  <c r="AT21" i="2"/>
  <c r="AT30" i="2"/>
  <c r="AT520" i="2"/>
  <c r="AT7" i="2"/>
  <c r="AT339" i="2"/>
  <c r="AT254" i="2"/>
  <c r="AT70" i="2"/>
  <c r="AT298" i="2"/>
  <c r="AT349" i="2"/>
  <c r="AT64" i="2"/>
  <c r="AT377" i="2"/>
  <c r="AT50" i="2"/>
  <c r="AT436" i="2"/>
  <c r="AT603" i="2"/>
  <c r="AT492" i="2"/>
  <c r="AT220" i="2"/>
  <c r="AT558" i="2"/>
  <c r="AT26" i="2"/>
  <c r="AT714" i="2"/>
  <c r="AT281" i="2"/>
  <c r="AT643" i="2"/>
  <c r="AT239" i="2"/>
  <c r="AT323" i="2"/>
  <c r="AT443" i="2"/>
  <c r="AT361" i="2"/>
  <c r="AT356" i="2"/>
  <c r="AT152" i="2"/>
  <c r="AT342" i="2"/>
  <c r="AT627" i="2"/>
  <c r="AT41" i="2"/>
  <c r="AT358" i="2"/>
  <c r="AT641" i="2"/>
  <c r="AT456" i="2"/>
  <c r="AT622" i="2"/>
  <c r="AT494" i="2"/>
  <c r="AT690" i="2"/>
  <c r="AT109" i="2"/>
  <c r="AT731" i="2"/>
  <c r="AT328" i="2"/>
  <c r="AT662" i="2"/>
  <c r="AT570" i="2"/>
  <c r="AT705" i="2"/>
  <c r="AT144" i="2"/>
  <c r="AT157" i="2"/>
  <c r="AT318" i="2"/>
  <c r="AT408" i="2"/>
  <c r="AT453" i="2"/>
  <c r="AT133" i="2"/>
  <c r="AT289" i="2"/>
  <c r="AT710" i="2"/>
  <c r="AT136" i="2"/>
  <c r="AT552" i="2"/>
  <c r="AT156" i="2"/>
  <c r="AT379" i="2"/>
  <c r="AT564" i="2"/>
  <c r="AT212" i="2"/>
  <c r="AT161" i="2"/>
  <c r="AT127" i="2"/>
  <c r="AT441" i="2"/>
  <c r="AT294" i="2"/>
  <c r="AT586" i="2"/>
  <c r="AT689" i="2"/>
  <c r="AT225" i="2"/>
  <c r="AT32" i="2"/>
  <c r="AT343" i="2"/>
  <c r="AT306" i="2"/>
  <c r="AT48" i="2"/>
  <c r="AT138" i="2"/>
  <c r="AT204" i="2"/>
  <c r="AT19" i="2"/>
  <c r="AT391" i="2"/>
  <c r="AT267" i="2"/>
  <c r="AT439" i="2"/>
  <c r="AT479" i="2"/>
  <c r="AT454" i="2"/>
  <c r="AT20" i="2"/>
  <c r="AT617" i="2"/>
  <c r="AT562" i="2"/>
  <c r="AT132" i="2"/>
  <c r="AT276" i="2"/>
  <c r="AT704" i="2"/>
  <c r="AT188" i="2"/>
  <c r="AT59" i="2"/>
  <c r="AT151" i="2"/>
  <c r="AT209" i="2"/>
  <c r="AT126" i="2"/>
  <c r="AT305" i="2"/>
  <c r="AT77" i="2"/>
  <c r="AT99" i="2"/>
  <c r="AT266" i="2"/>
  <c r="AT457" i="2"/>
  <c r="AT81" i="2"/>
  <c r="AS300" i="2"/>
  <c r="AS317" i="2"/>
  <c r="AS199" i="2"/>
  <c r="AS170" i="2"/>
  <c r="AS409" i="2"/>
  <c r="AS117" i="2"/>
  <c r="AS94" i="2"/>
  <c r="AS426" i="2"/>
  <c r="AS235" i="2"/>
  <c r="AS440" i="2"/>
  <c r="AS106" i="2"/>
  <c r="AS329" i="2"/>
  <c r="AS285" i="2"/>
  <c r="AS587" i="2"/>
  <c r="AS483" i="2"/>
  <c r="AS433" i="2"/>
  <c r="AT703" i="2"/>
  <c r="AT371" i="2"/>
  <c r="AT397" i="2"/>
  <c r="AT233" i="2"/>
  <c r="AT430" i="2"/>
  <c r="AT247" i="2"/>
  <c r="AT410" i="2"/>
  <c r="AT301" i="2"/>
  <c r="AT303" i="2"/>
  <c r="AT419" i="2"/>
  <c r="AT559" i="2"/>
  <c r="AT418" i="2"/>
  <c r="AT474" i="2"/>
  <c r="AT112" i="2"/>
  <c r="AT428" i="2"/>
  <c r="AT427" i="2"/>
  <c r="AT186" i="2"/>
  <c r="AT502" i="2"/>
  <c r="AT607" i="2"/>
  <c r="AT678" i="2"/>
  <c r="AT715" i="2"/>
  <c r="AT245" i="2"/>
  <c r="AT504" i="2"/>
  <c r="AT129" i="2"/>
  <c r="AT29" i="2"/>
  <c r="AT405" i="2"/>
  <c r="AT207" i="2"/>
  <c r="AT18" i="2"/>
  <c r="AT605" i="2"/>
  <c r="AT194" i="2"/>
  <c r="AT171" i="2"/>
  <c r="AT76" i="2"/>
  <c r="AT205" i="2"/>
  <c r="AT215" i="2"/>
  <c r="AT87" i="2"/>
  <c r="AT446" i="2"/>
  <c r="AT338" i="2"/>
  <c r="AT425" i="2"/>
  <c r="AT189" i="2"/>
  <c r="AT709" i="2"/>
  <c r="AT369" i="2"/>
  <c r="AT359" i="2"/>
  <c r="AT200" i="2"/>
  <c r="AT93" i="2"/>
  <c r="AT47" i="2"/>
  <c r="AT600" i="2"/>
  <c r="AT628" i="2"/>
  <c r="AT375" i="2"/>
  <c r="AT352" i="2"/>
  <c r="AT376" i="2"/>
  <c r="AT355" i="2"/>
  <c r="AT320" i="2"/>
  <c r="AT615" i="2"/>
  <c r="AT503" i="2"/>
  <c r="AT255" i="2"/>
  <c r="AT110" i="2"/>
  <c r="AT347" i="2"/>
  <c r="AT610" i="2"/>
  <c r="AT609" i="2"/>
  <c r="AT140" i="2"/>
  <c r="AT623" i="2"/>
  <c r="AS349" i="2"/>
  <c r="AS64" i="2"/>
  <c r="AS377" i="2"/>
  <c r="AS50" i="2"/>
  <c r="AS436" i="2"/>
  <c r="AS603" i="2"/>
  <c r="AS492" i="2"/>
  <c r="AS220" i="2"/>
  <c r="AS558" i="2"/>
  <c r="AS26" i="2"/>
  <c r="AS714" i="2"/>
  <c r="AS281" i="2"/>
  <c r="AS643" i="2"/>
  <c r="AS239" i="2"/>
  <c r="AS323" i="2"/>
  <c r="AS443" i="2"/>
  <c r="AS361" i="2"/>
  <c r="AS356" i="2"/>
  <c r="AS152" i="2"/>
  <c r="AS342" i="2"/>
  <c r="AS627" i="2"/>
  <c r="AS41" i="2"/>
  <c r="AS358" i="2"/>
  <c r="AT675" i="2"/>
  <c r="AT634" i="2"/>
  <c r="AT277" i="2"/>
  <c r="AT565" i="2"/>
  <c r="AT513" i="2"/>
  <c r="AT158" i="2"/>
  <c r="AT387" i="2"/>
  <c r="AT612" i="2"/>
  <c r="AT83" i="2"/>
  <c r="AT386" i="2"/>
  <c r="AT321" i="2"/>
  <c r="AT131" i="2"/>
  <c r="AT312" i="2"/>
  <c r="AT35" i="2"/>
  <c r="AT563" i="2"/>
  <c r="AT619" i="2"/>
  <c r="AT485" i="2"/>
  <c r="AT490" i="2"/>
  <c r="AT522" i="2"/>
  <c r="AT711" i="2"/>
  <c r="AT606" i="2"/>
  <c r="AT372" i="2"/>
  <c r="AT403" i="2"/>
  <c r="AT730" i="2"/>
  <c r="AT179" i="2"/>
  <c r="AT23" i="2"/>
  <c r="AT273" i="2"/>
  <c r="AT448" i="2"/>
  <c r="AT589" i="2"/>
  <c r="AT663" i="2"/>
  <c r="AT708" i="2"/>
  <c r="AT148" i="2"/>
  <c r="AT553" i="2"/>
  <c r="AT517" i="2"/>
  <c r="AT163" i="2"/>
  <c r="AT516" i="2"/>
  <c r="AT459" i="2"/>
  <c r="AT501" i="2"/>
  <c r="AT278" i="2"/>
  <c r="AT78" i="2"/>
  <c r="AT568" i="2"/>
  <c r="AT89" i="2"/>
  <c r="AT284" i="2"/>
  <c r="AT265" i="2"/>
  <c r="AT5" i="2"/>
  <c r="AT523" i="2"/>
  <c r="AT640" i="2"/>
  <c r="AT452" i="2"/>
  <c r="AT665" i="2"/>
  <c r="AT241" i="2"/>
  <c r="AT526" i="2"/>
  <c r="AT412" i="2"/>
  <c r="AT326" i="2"/>
  <c r="AT528" i="2"/>
  <c r="AT275" i="2"/>
  <c r="AT252" i="2"/>
  <c r="AT234" i="2"/>
  <c r="AT203" i="2"/>
  <c r="AT222" i="2"/>
  <c r="AT181" i="2"/>
  <c r="AT633" i="2"/>
  <c r="AR277" i="2"/>
  <c r="AR565" i="2"/>
  <c r="AR158" i="2"/>
  <c r="AR387" i="2"/>
  <c r="AR386" i="2"/>
  <c r="AR312" i="2"/>
  <c r="AR35" i="2"/>
  <c r="AR563" i="2"/>
  <c r="AR485" i="2"/>
  <c r="AR490" i="2"/>
  <c r="AR403" i="2"/>
  <c r="AR179" i="2"/>
  <c r="AR23" i="2"/>
  <c r="AR273" i="2"/>
  <c r="AR517" i="2"/>
  <c r="AR163" i="2"/>
  <c r="AR516" i="2"/>
  <c r="AR501" i="2"/>
  <c r="AR278" i="2"/>
  <c r="AR78" i="2"/>
  <c r="AR568" i="2"/>
  <c r="AR89" i="2"/>
  <c r="AR265" i="2"/>
  <c r="AR5" i="2"/>
  <c r="AR523" i="2"/>
  <c r="AR665" i="2"/>
  <c r="AR241" i="2"/>
  <c r="AR326" i="2"/>
  <c r="AR275" i="2"/>
  <c r="AR252" i="2"/>
  <c r="AR222" i="2"/>
  <c r="AR181" i="2"/>
  <c r="AU685" i="2"/>
  <c r="AU664" i="2"/>
  <c r="AU263" i="2"/>
  <c r="AU322" i="2"/>
  <c r="AU546" i="2"/>
  <c r="AU229" i="2"/>
  <c r="AU246" i="2"/>
  <c r="AU33" i="2"/>
  <c r="AU480" i="2"/>
  <c r="AU699" i="2"/>
  <c r="AU402" i="2"/>
  <c r="AU476" i="2"/>
  <c r="AU682" i="2"/>
  <c r="AU271" i="2"/>
  <c r="AU649" i="2"/>
  <c r="AU555" i="2"/>
  <c r="AU438" i="2"/>
  <c r="AU58" i="2"/>
  <c r="AU496" i="2"/>
  <c r="AU460" i="2"/>
  <c r="AU37" i="2"/>
  <c r="AU414" i="2"/>
  <c r="AU164" i="2"/>
  <c r="AU24" i="2"/>
  <c r="AU231" i="2"/>
  <c r="AU45" i="2"/>
  <c r="AU65" i="2"/>
  <c r="AU91" i="2"/>
  <c r="AU16" i="2"/>
  <c r="AU72" i="2"/>
  <c r="AU389" i="2"/>
  <c r="AU719" i="2"/>
  <c r="AU261" i="2"/>
  <c r="AU103" i="2"/>
  <c r="AU206" i="2"/>
  <c r="AU672" i="2"/>
  <c r="AU95" i="2"/>
  <c r="AU597" i="2"/>
  <c r="AU351" i="2"/>
  <c r="AU382" i="2"/>
  <c r="AU671" i="2"/>
  <c r="AU272" i="2"/>
  <c r="AU128" i="2"/>
  <c r="AR232" i="2"/>
  <c r="AR602" i="2"/>
  <c r="AR191" i="2"/>
  <c r="AR646" i="2"/>
  <c r="AR27" i="2"/>
  <c r="AR184" i="2"/>
  <c r="AR423" i="2"/>
  <c r="AR197" i="2"/>
  <c r="AR217" i="2"/>
  <c r="AR180" i="2"/>
  <c r="AR149" i="2"/>
  <c r="AR599" i="2"/>
  <c r="AR178" i="2"/>
  <c r="AR576" i="2"/>
  <c r="AR155" i="2"/>
  <c r="AR631" i="2"/>
  <c r="AR613" i="2"/>
  <c r="AR9" i="2"/>
  <c r="AR14" i="2"/>
  <c r="AR481" i="2"/>
  <c r="AR269" i="2"/>
  <c r="AR644" i="2"/>
  <c r="AR258" i="2"/>
  <c r="AR429" i="2"/>
  <c r="AR11" i="2"/>
  <c r="AR143" i="2"/>
  <c r="AR34" i="2"/>
  <c r="AR540" i="2"/>
  <c r="AR165" i="2"/>
  <c r="AR52" i="2"/>
  <c r="AR364" i="2"/>
  <c r="AU668" i="2"/>
  <c r="AU561" i="2"/>
  <c r="AU695" i="2"/>
  <c r="AU477" i="2"/>
  <c r="AU529" i="2"/>
  <c r="AU679" i="2"/>
  <c r="AU549" i="2"/>
  <c r="AU659" i="2"/>
  <c r="AU162" i="2"/>
  <c r="AU236" i="2"/>
  <c r="AU341" i="2"/>
  <c r="AU98" i="2"/>
  <c r="AU137" i="2"/>
  <c r="AU669" i="2"/>
  <c r="AU614" i="2"/>
  <c r="AU656" i="2"/>
  <c r="AU122" i="2"/>
  <c r="AU49" i="2"/>
  <c r="AU92" i="2"/>
  <c r="AU330" i="2"/>
  <c r="AU145" i="2"/>
  <c r="AU385" i="2"/>
  <c r="AU652" i="2"/>
  <c r="AU182" i="2"/>
  <c r="AU105" i="2"/>
  <c r="AU100" i="2"/>
  <c r="AU468" i="2"/>
  <c r="AU201" i="2"/>
  <c r="AU645" i="2"/>
  <c r="AU249" i="2"/>
  <c r="AU141" i="2"/>
  <c r="AU344" i="2"/>
  <c r="AU279" i="2"/>
  <c r="AU256" i="2"/>
  <c r="AU390" i="2"/>
  <c r="AU548" i="2"/>
  <c r="AU536" i="2"/>
  <c r="AU187" i="2"/>
  <c r="AU686" i="2"/>
  <c r="AU350" i="2"/>
  <c r="AU406" i="2"/>
  <c r="AU506" i="2"/>
  <c r="AU223" i="2"/>
  <c r="AU482" i="2"/>
  <c r="AR37" i="2"/>
  <c r="AR164" i="2"/>
  <c r="AR24" i="2"/>
  <c r="AR45" i="2"/>
  <c r="AR65" i="2"/>
  <c r="AR91" i="2"/>
  <c r="AR16" i="2"/>
  <c r="AR72" i="2"/>
  <c r="AR389" i="2"/>
  <c r="AR261" i="2"/>
  <c r="AR103" i="2"/>
  <c r="AR206" i="2"/>
  <c r="AR672" i="2"/>
  <c r="AR351" i="2"/>
  <c r="AR382" i="2"/>
  <c r="AR272" i="2"/>
  <c r="AR43" i="2"/>
  <c r="AR39" i="2"/>
  <c r="AR487" i="2"/>
  <c r="AR251" i="2"/>
  <c r="AR111" i="2"/>
  <c r="AR108" i="2"/>
  <c r="AR580" i="2"/>
  <c r="AR53" i="2"/>
  <c r="AR378" i="2"/>
  <c r="AU728" i="2"/>
  <c r="AU667" i="2"/>
  <c r="AU557" i="2"/>
  <c r="AU208" i="2"/>
  <c r="AU114" i="2"/>
  <c r="AU511" i="2"/>
  <c r="AU472" i="2"/>
  <c r="AU720" i="2"/>
  <c r="AU242" i="2"/>
  <c r="AU725" i="2"/>
  <c r="AU68" i="2"/>
  <c r="AU216" i="2"/>
  <c r="AU115" i="2"/>
  <c r="AU237" i="2"/>
  <c r="AU583" i="2"/>
  <c r="AU177" i="2"/>
  <c r="AU270" i="2"/>
  <c r="AU407" i="2"/>
  <c r="AU333" i="2"/>
  <c r="AU12" i="2"/>
  <c r="AU17" i="2"/>
  <c r="AU54" i="2"/>
  <c r="AU560" i="2"/>
  <c r="AU654" i="2"/>
  <c r="AU373" i="2"/>
  <c r="AU538" i="2"/>
  <c r="AU518" i="2"/>
  <c r="AU315" i="2"/>
  <c r="AU313" i="2"/>
  <c r="AU67" i="2"/>
  <c r="AU211" i="2"/>
  <c r="AU434" i="2"/>
  <c r="AU556" i="2"/>
  <c r="AU28" i="2"/>
  <c r="AU293" i="2"/>
  <c r="AU176" i="2"/>
  <c r="AU593" i="2"/>
  <c r="AU3" i="2"/>
  <c r="AU311" i="2"/>
  <c r="AU554" i="2"/>
  <c r="AU46" i="2"/>
  <c r="AU706" i="2"/>
  <c r="AU86" i="2"/>
  <c r="AU442" i="2"/>
  <c r="AU88" i="2"/>
  <c r="AU491" i="2"/>
  <c r="AU172" i="2"/>
  <c r="AU574" i="2"/>
  <c r="AU314" i="2"/>
  <c r="AU185" i="2"/>
  <c r="AU370" i="2"/>
  <c r="AU40" i="2"/>
  <c r="AU84" i="2"/>
  <c r="AU683" i="2"/>
  <c r="AU413" i="2"/>
  <c r="AU62" i="2"/>
  <c r="AU424" i="2"/>
  <c r="AU80" i="2"/>
  <c r="AU4" i="2"/>
  <c r="AU458" i="2"/>
  <c r="AR341" i="2"/>
  <c r="AR98" i="2"/>
  <c r="AR137" i="2"/>
  <c r="AR122" i="2"/>
  <c r="AR49" i="2"/>
  <c r="AR330" i="2"/>
  <c r="AR145" i="2"/>
  <c r="AR385" i="2"/>
  <c r="AR652" i="2"/>
  <c r="AR182" i="2"/>
  <c r="AR105" i="2"/>
  <c r="AR100" i="2"/>
  <c r="AR249" i="2"/>
  <c r="AR141" i="2"/>
  <c r="AR344" i="2"/>
  <c r="AR256" i="2"/>
  <c r="AR548" i="2"/>
  <c r="AR536" i="2"/>
  <c r="AR187" i="2"/>
  <c r="AR350" i="2"/>
  <c r="AR406" i="2"/>
  <c r="AR223" i="2"/>
  <c r="AR482" i="2"/>
  <c r="AR102" i="2"/>
  <c r="AR567" i="2"/>
  <c r="AR500" i="2"/>
  <c r="AR8" i="2"/>
  <c r="AR13" i="2"/>
  <c r="AR104" i="2"/>
  <c r="AR116" i="2"/>
  <c r="AR360" i="2"/>
  <c r="AR286" i="2"/>
  <c r="AR577" i="2"/>
  <c r="AR380" i="2"/>
  <c r="AU716" i="2"/>
  <c r="AU648" i="2"/>
  <c r="AU393" i="2"/>
  <c r="AU721" i="2"/>
  <c r="AU584" i="2"/>
  <c r="AU367" i="2"/>
  <c r="AU465" i="2"/>
  <c r="AU488" i="2"/>
  <c r="AU729" i="2"/>
  <c r="AU396" i="2"/>
  <c r="AU153" i="2"/>
  <c r="AU629" i="2"/>
  <c r="AU601" i="2"/>
  <c r="AU168" i="2"/>
  <c r="AU639" i="2"/>
  <c r="AU632" i="2"/>
  <c r="AU718" i="2"/>
  <c r="AU620" i="2"/>
  <c r="AU71" i="2"/>
  <c r="AU696" i="2"/>
  <c r="AU381" i="2"/>
  <c r="AU85" i="2"/>
  <c r="AU635" i="2"/>
  <c r="AU319" i="2"/>
  <c r="AU55" i="2"/>
  <c r="AU36" i="2"/>
  <c r="AU214" i="2"/>
  <c r="AU174" i="2"/>
  <c r="AU56" i="2"/>
  <c r="AU2" i="2"/>
  <c r="AU15" i="2"/>
  <c r="AU150" i="2"/>
  <c r="AU290" i="2"/>
  <c r="AU146" i="2"/>
  <c r="AU297" i="2"/>
  <c r="AU569" i="2"/>
  <c r="AU543" i="2"/>
  <c r="AU69" i="2"/>
  <c r="AU514" i="2"/>
  <c r="AU331" i="2"/>
  <c r="AU75" i="2"/>
  <c r="AU470" i="2"/>
  <c r="AU167" i="2"/>
  <c r="AU44" i="2"/>
  <c r="AR208" i="2"/>
  <c r="AR114" i="2"/>
  <c r="AR68" i="2"/>
  <c r="AR115" i="2"/>
  <c r="AR177" i="2"/>
  <c r="AR12" i="2"/>
  <c r="AR17" i="2"/>
  <c r="AR54" i="2"/>
  <c r="AR654" i="2"/>
  <c r="AR518" i="2"/>
  <c r="AR313" i="2"/>
  <c r="AR211" i="2"/>
  <c r="AR176" i="2"/>
  <c r="AR593" i="2"/>
  <c r="AR3" i="2"/>
  <c r="AR46" i="2"/>
  <c r="AR86" i="2"/>
  <c r="AR442" i="2"/>
  <c r="AR491" i="2"/>
  <c r="AR172" i="2"/>
  <c r="AR574" i="2"/>
  <c r="AR370" i="2"/>
  <c r="AR40" i="2"/>
  <c r="AR84" i="2"/>
  <c r="AR62" i="2"/>
  <c r="AR424" i="2"/>
  <c r="AR4" i="2"/>
  <c r="AR458" i="2"/>
  <c r="AR398" i="2"/>
  <c r="AU713" i="2"/>
  <c r="AU432" i="2"/>
  <c r="AU578" i="2"/>
  <c r="AU717" i="2"/>
  <c r="AU421" i="2"/>
  <c r="AU119" i="2"/>
  <c r="AU692" i="2"/>
  <c r="AU670" i="2"/>
  <c r="AU51" i="2"/>
  <c r="AU698" i="2"/>
  <c r="AU368" i="2"/>
  <c r="AU196" i="2"/>
  <c r="AU473" i="2"/>
  <c r="AU291" i="2"/>
  <c r="AU101" i="2"/>
  <c r="AU722" i="2"/>
  <c r="AU585" i="2"/>
  <c r="AU354" i="2"/>
  <c r="AU130" i="2"/>
  <c r="AU107" i="2"/>
  <c r="AU551" i="2"/>
  <c r="AU383" i="2"/>
  <c r="AU537" i="2"/>
  <c r="AU700" i="2"/>
  <c r="AU624" i="2"/>
  <c r="AU638" i="2"/>
  <c r="AU66" i="2"/>
  <c r="AU680" i="2"/>
  <c r="AU466" i="2"/>
  <c r="AU621" i="2"/>
  <c r="AU113" i="2"/>
  <c r="AU510" i="2"/>
  <c r="AU244" i="2"/>
  <c r="AU332" i="2"/>
  <c r="AU437" i="2"/>
  <c r="AU253" i="2"/>
  <c r="AU79" i="2"/>
  <c r="AU394" i="2"/>
  <c r="AU435" i="2"/>
  <c r="AU701" i="2"/>
  <c r="AU82" i="2"/>
  <c r="AU224" i="2"/>
  <c r="AU462" i="2"/>
  <c r="AU512" i="2"/>
  <c r="AU658" i="2"/>
  <c r="AU300" i="2"/>
  <c r="AU317" i="2"/>
  <c r="AR393" i="2"/>
  <c r="AR367" i="2"/>
  <c r="AR465" i="2"/>
  <c r="AR396" i="2"/>
  <c r="AR153" i="2"/>
  <c r="AR629" i="2"/>
  <c r="AR620" i="2"/>
  <c r="AR71" i="2"/>
  <c r="AR85" i="2"/>
  <c r="AR319" i="2"/>
  <c r="AR55" i="2"/>
  <c r="AR174" i="2"/>
  <c r="AR56" i="2"/>
  <c r="AR2" i="2"/>
  <c r="AR15" i="2"/>
  <c r="AR290" i="2"/>
  <c r="AR146" i="2"/>
  <c r="AR569" i="2"/>
  <c r="AR69" i="2"/>
  <c r="AR331" i="2"/>
  <c r="AR167" i="2"/>
  <c r="AR44" i="2"/>
  <c r="AR142" i="2"/>
  <c r="AR595" i="2"/>
  <c r="AR497" i="2"/>
  <c r="AR219" i="2"/>
  <c r="AR230" i="2"/>
  <c r="AR264" i="2"/>
  <c r="AR525" i="2"/>
  <c r="AR374" i="2"/>
  <c r="AR653" i="2"/>
  <c r="AR545" i="2"/>
  <c r="AU726" i="2"/>
  <c r="AU687" i="2"/>
  <c r="AU533" i="2"/>
  <c r="AU392" i="2"/>
  <c r="AU210" i="2"/>
  <c r="AU228" i="2"/>
  <c r="AU630" i="2"/>
  <c r="AU325" i="2"/>
  <c r="AU451" i="2"/>
  <c r="AU124" i="2"/>
  <c r="AU651" i="2"/>
  <c r="AU135" i="2"/>
  <c r="AU238" i="2"/>
  <c r="AU248" i="2"/>
  <c r="AU626" i="2"/>
  <c r="AU96" i="2"/>
  <c r="AU450" i="2"/>
  <c r="AU31" i="2"/>
  <c r="AU508" i="2"/>
  <c r="AU159" i="2"/>
  <c r="AU531" i="2"/>
  <c r="AU60" i="2"/>
  <c r="AU415" i="2"/>
  <c r="AU608" i="2"/>
  <c r="AU571" i="2"/>
  <c r="AU90" i="2"/>
  <c r="AU335" i="2"/>
  <c r="AU250" i="2"/>
  <c r="AU611" i="2"/>
  <c r="AU550" i="2"/>
  <c r="AU304" i="2"/>
  <c r="AU123" i="2"/>
  <c r="AU121" i="2"/>
  <c r="AU154" i="2"/>
  <c r="AU120" i="2"/>
  <c r="AU388" i="2"/>
  <c r="AU125" i="2"/>
  <c r="AU449" i="2"/>
  <c r="AU221" i="2"/>
  <c r="AU417" i="2"/>
  <c r="AU366" i="2"/>
  <c r="AU591" i="2"/>
  <c r="AR421" i="2"/>
  <c r="AR119" i="2"/>
  <c r="AR51" i="2"/>
  <c r="AR368" i="2"/>
  <c r="AR101" i="2"/>
  <c r="AR585" i="2"/>
  <c r="AR354" i="2"/>
  <c r="AR107" i="2"/>
  <c r="AR551" i="2"/>
  <c r="AR537" i="2"/>
  <c r="AR624" i="2"/>
  <c r="AR638" i="2"/>
  <c r="AR113" i="2"/>
  <c r="AR510" i="2"/>
  <c r="AR244" i="2"/>
  <c r="AR332" i="2"/>
  <c r="AR437" i="2"/>
  <c r="AR253" i="2"/>
  <c r="AR79" i="2"/>
  <c r="AR394" i="2"/>
  <c r="AR82" i="2"/>
  <c r="AR224" i="2"/>
  <c r="AR462" i="2"/>
  <c r="AR199" i="2"/>
  <c r="AR409" i="2"/>
  <c r="AR117" i="2"/>
  <c r="AR94" i="2"/>
  <c r="AR426" i="2"/>
  <c r="AR235" i="2"/>
  <c r="AR329" i="2"/>
  <c r="AR587" i="2"/>
  <c r="AR483" i="2"/>
  <c r="AU694" i="2"/>
  <c r="AU647" i="2"/>
  <c r="AU532" i="2"/>
  <c r="AU542" i="2"/>
  <c r="AU334" i="2"/>
  <c r="AU660" i="2"/>
  <c r="AU262" i="2"/>
  <c r="AU308" i="2"/>
  <c r="AU139" i="2"/>
  <c r="AU637" i="2"/>
  <c r="AU539" i="2"/>
  <c r="AU566" i="2"/>
  <c r="AU684" i="2"/>
  <c r="AU447" i="2"/>
  <c r="AU282" i="2"/>
  <c r="AU727" i="2"/>
  <c r="AU535" i="2"/>
  <c r="AU431" i="2"/>
  <c r="AU25" i="2"/>
  <c r="AU169" i="2"/>
  <c r="AU475" i="2"/>
  <c r="AU590" i="2"/>
  <c r="AU296" i="2"/>
  <c r="AU681" i="2"/>
  <c r="AU190" i="2"/>
  <c r="AU505" i="2"/>
  <c r="AU618" i="2"/>
  <c r="AU226" i="2"/>
  <c r="AU288" i="2"/>
  <c r="AU594" i="2"/>
  <c r="AU21" i="2"/>
  <c r="AU30" i="2"/>
  <c r="AU520" i="2"/>
  <c r="AU7" i="2"/>
  <c r="AU339" i="2"/>
  <c r="AU254" i="2"/>
  <c r="AU70" i="2"/>
  <c r="AU298" i="2"/>
  <c r="AU349" i="2"/>
  <c r="AU64" i="2"/>
  <c r="AU377" i="2"/>
  <c r="AR392" i="2"/>
  <c r="AR228" i="2"/>
  <c r="AR325" i="2"/>
  <c r="AR135" i="2"/>
  <c r="AR238" i="2"/>
  <c r="AR626" i="2"/>
  <c r="AR31" i="2"/>
  <c r="AR508" i="2"/>
  <c r="AR159" i="2"/>
  <c r="AR60" i="2"/>
  <c r="AR415" i="2"/>
  <c r="AR571" i="2"/>
  <c r="AR90" i="2"/>
  <c r="AR335" i="2"/>
  <c r="AR611" i="2"/>
  <c r="AR123" i="2"/>
  <c r="AR121" i="2"/>
  <c r="AR154" i="2"/>
  <c r="AR120" i="2"/>
  <c r="AR125" i="2"/>
  <c r="AR221" i="2"/>
  <c r="AR417" i="2"/>
  <c r="AR366" i="2"/>
  <c r="AR591" i="2"/>
  <c r="AR541" i="2"/>
  <c r="AR625" i="2"/>
  <c r="AR260" i="2"/>
  <c r="AR42" i="2"/>
  <c r="AR422" i="2"/>
  <c r="AR175" i="2"/>
  <c r="AR400" i="2"/>
  <c r="AR495" i="2"/>
  <c r="AR650" i="2"/>
  <c r="AR445" i="2"/>
  <c r="AU641" i="2"/>
  <c r="AU456" i="2"/>
  <c r="AU622" i="2"/>
  <c r="AU494" i="2"/>
  <c r="AU690" i="2"/>
  <c r="AU109" i="2"/>
  <c r="AU731" i="2"/>
  <c r="AU328" i="2"/>
  <c r="AU662" i="2"/>
  <c r="AU570" i="2"/>
  <c r="AU705" i="2"/>
  <c r="AU144" i="2"/>
  <c r="AU157" i="2"/>
  <c r="AU318" i="2"/>
  <c r="AU408" i="2"/>
  <c r="AU453" i="2"/>
  <c r="AU133" i="2"/>
  <c r="AU289" i="2"/>
  <c r="AU710" i="2"/>
  <c r="AU136" i="2"/>
  <c r="AU552" i="2"/>
  <c r="AU156" i="2"/>
  <c r="AU379" i="2"/>
  <c r="AU564" i="2"/>
  <c r="AU212" i="2"/>
  <c r="AU161" i="2"/>
  <c r="AU127" i="2"/>
  <c r="AU441" i="2"/>
  <c r="AU294" i="2"/>
  <c r="AU586" i="2"/>
  <c r="AU689" i="2"/>
  <c r="AU225" i="2"/>
  <c r="AU32" i="2"/>
  <c r="AU343" i="2"/>
  <c r="AU306" i="2"/>
  <c r="AU48" i="2"/>
  <c r="AU138" i="2"/>
  <c r="AU204" i="2"/>
  <c r="AU19" i="2"/>
  <c r="AU391" i="2"/>
  <c r="AU267" i="2"/>
  <c r="AU439" i="2"/>
  <c r="AU479" i="2"/>
  <c r="AU454" i="2"/>
  <c r="AR532" i="2"/>
  <c r="AR308" i="2"/>
  <c r="AR139" i="2"/>
  <c r="AR566" i="2"/>
  <c r="AR25" i="2"/>
  <c r="AR190" i="2"/>
  <c r="AR21" i="2"/>
  <c r="AR30" i="2"/>
  <c r="AR520" i="2"/>
  <c r="AR7" i="2"/>
  <c r="AR254" i="2"/>
  <c r="AR64" i="2"/>
  <c r="AR377" i="2"/>
  <c r="AR50" i="2"/>
  <c r="AR603" i="2"/>
  <c r="AR558" i="2"/>
  <c r="AR26" i="2"/>
  <c r="AR239" i="2"/>
  <c r="AR323" i="2"/>
  <c r="AR443" i="2"/>
  <c r="AR361" i="2"/>
  <c r="AR356" i="2"/>
  <c r="AR152" i="2"/>
  <c r="AR41" i="2"/>
  <c r="AR358" i="2"/>
  <c r="AU703" i="2"/>
  <c r="AU371" i="2"/>
  <c r="AU397" i="2"/>
  <c r="AU233" i="2"/>
  <c r="AU430" i="2"/>
  <c r="AU247" i="2"/>
  <c r="AU410" i="2"/>
  <c r="AU301" i="2"/>
  <c r="AU303" i="2"/>
  <c r="AU419" i="2"/>
  <c r="AU559" i="2"/>
  <c r="AU418" i="2"/>
  <c r="AU474" i="2"/>
  <c r="AU112" i="2"/>
  <c r="AU428" i="2"/>
  <c r="AU427" i="2"/>
  <c r="AU186" i="2"/>
  <c r="AU502" i="2"/>
  <c r="AU607" i="2"/>
  <c r="AU678" i="2"/>
  <c r="AU715" i="2"/>
  <c r="AU245" i="2"/>
  <c r="AU504" i="2"/>
  <c r="AU129" i="2"/>
  <c r="AU29" i="2"/>
  <c r="AU405" i="2"/>
  <c r="AU207" i="2"/>
  <c r="AU18" i="2"/>
  <c r="AU605" i="2"/>
  <c r="AU194" i="2"/>
  <c r="AU171" i="2"/>
  <c r="AU76" i="2"/>
  <c r="AU205" i="2"/>
  <c r="AU215" i="2"/>
  <c r="AU87" i="2"/>
  <c r="AU446" i="2"/>
  <c r="AU338" i="2"/>
  <c r="AU425" i="2"/>
  <c r="AU189" i="2"/>
  <c r="AU709" i="2"/>
  <c r="AU369" i="2"/>
  <c r="AU359" i="2"/>
  <c r="AU200" i="2"/>
  <c r="AU93" i="2"/>
  <c r="AR456" i="2"/>
  <c r="AR494" i="2"/>
  <c r="AR109" i="2"/>
  <c r="AR662" i="2"/>
  <c r="AR144" i="2"/>
  <c r="AR157" i="2"/>
  <c r="AR318" i="2"/>
  <c r="AR408" i="2"/>
  <c r="AR133" i="2"/>
  <c r="AR156" i="2"/>
  <c r="AR379" i="2"/>
  <c r="AR161" i="2"/>
  <c r="AR127" i="2"/>
  <c r="AR294" i="2"/>
  <c r="AR586" i="2"/>
  <c r="AR225" i="2"/>
  <c r="AR32" i="2"/>
  <c r="AR343" i="2"/>
  <c r="AR306" i="2"/>
  <c r="AR48" i="2"/>
  <c r="AR138" i="2"/>
  <c r="AR204" i="2"/>
  <c r="AR19" i="2"/>
  <c r="AR391" i="2"/>
  <c r="AR439" i="2"/>
  <c r="AR454" i="2"/>
  <c r="AR276" i="2"/>
  <c r="AR704" i="2"/>
  <c r="AR188" i="2"/>
  <c r="AR151" i="2"/>
  <c r="AR209" i="2"/>
  <c r="AR126" i="2"/>
  <c r="AR305" i="2"/>
  <c r="AR77" i="2"/>
  <c r="AR99" i="2"/>
  <c r="AR457" i="2"/>
  <c r="AR81" i="2"/>
  <c r="AU723" i="2"/>
  <c r="AU707" i="2"/>
  <c r="AU302" i="2"/>
  <c r="AU218" i="2"/>
  <c r="AU484" i="2"/>
  <c r="AU547" i="2"/>
  <c r="AU455" i="2"/>
  <c r="AU673" i="2"/>
  <c r="AU666" i="2"/>
  <c r="AU573" i="2"/>
  <c r="AU316" i="2"/>
  <c r="AU327" i="2"/>
  <c r="AU411" i="2"/>
  <c r="AU384" i="2"/>
  <c r="AU712" i="2"/>
  <c r="AU592" i="2"/>
  <c r="AU345" i="2"/>
  <c r="AU463" i="2"/>
  <c r="AU598" i="2"/>
  <c r="AU521" i="2"/>
  <c r="AU118" i="2"/>
  <c r="AU702" i="2"/>
  <c r="AU365" i="2"/>
  <c r="AU572" i="2"/>
  <c r="AU243" i="2"/>
  <c r="AU173" i="2"/>
  <c r="AU259" i="2"/>
  <c r="AU307" i="2"/>
  <c r="AU464" i="2"/>
  <c r="AU6" i="2"/>
  <c r="AU642" i="2"/>
  <c r="AU74" i="2"/>
  <c r="AU340" i="2"/>
  <c r="AU674" i="2"/>
  <c r="AU227" i="2"/>
  <c r="AU324" i="2"/>
  <c r="AU292" i="2"/>
  <c r="AU363" i="2"/>
  <c r="AU596" i="2"/>
  <c r="AU353" i="2"/>
  <c r="AU509" i="2"/>
  <c r="AU166" i="2"/>
  <c r="AU337" i="2"/>
  <c r="AU38" i="2"/>
  <c r="AU147" i="2"/>
  <c r="AU357" i="2"/>
  <c r="AU519" i="2"/>
  <c r="AU213" i="2"/>
  <c r="AU395" i="2"/>
  <c r="AU661" i="2"/>
  <c r="AR371" i="2"/>
  <c r="AR233" i="2"/>
  <c r="AR410" i="2"/>
  <c r="AR301" i="2"/>
  <c r="AR419" i="2"/>
  <c r="AR474" i="2"/>
  <c r="AR112" i="2"/>
  <c r="AR428" i="2"/>
  <c r="AR186" i="2"/>
  <c r="AR245" i="2"/>
  <c r="AR129" i="2"/>
  <c r="AR29" i="2"/>
  <c r="AR405" i="2"/>
  <c r="AR207" i="2"/>
  <c r="AR18" i="2"/>
  <c r="AR194" i="2"/>
  <c r="AR171" i="2"/>
  <c r="AR76" i="2"/>
  <c r="AR205" i="2"/>
  <c r="AR446" i="2"/>
  <c r="AR338" i="2"/>
  <c r="AR189" i="2"/>
  <c r="AR709" i="2"/>
  <c r="AR200" i="2"/>
  <c r="AR93" i="2"/>
  <c r="AR600" i="2"/>
  <c r="AR375" i="2"/>
  <c r="AR355" i="2"/>
  <c r="AR255" i="2"/>
  <c r="AR110" i="2"/>
  <c r="AR347" i="2"/>
  <c r="AR610" i="2"/>
  <c r="AR609" i="2"/>
  <c r="AR140" i="2"/>
  <c r="AR623" i="2"/>
  <c r="AU675" i="2"/>
  <c r="AU634" i="2"/>
  <c r="AU277" i="2"/>
  <c r="AU565" i="2"/>
  <c r="AU513" i="2"/>
  <c r="AU158" i="2"/>
  <c r="AU387" i="2"/>
  <c r="AU612" i="2"/>
  <c r="AU83" i="2"/>
  <c r="AU386" i="2"/>
  <c r="AU321" i="2"/>
  <c r="AU131" i="2"/>
  <c r="AU312" i="2"/>
  <c r="AU35" i="2"/>
  <c r="AU563" i="2"/>
  <c r="AU619" i="2"/>
  <c r="AU485" i="2"/>
  <c r="AU490" i="2"/>
  <c r="AU522" i="2"/>
  <c r="AU711" i="2"/>
  <c r="AU606" i="2"/>
  <c r="AU372" i="2"/>
  <c r="AU403" i="2"/>
  <c r="AU730" i="2"/>
  <c r="AU179" i="2"/>
  <c r="AU23" i="2"/>
  <c r="AU273" i="2"/>
  <c r="AU448" i="2"/>
  <c r="AU589" i="2"/>
  <c r="AU663" i="2"/>
  <c r="AU708" i="2"/>
  <c r="AU148" i="2"/>
  <c r="AU553" i="2"/>
  <c r="AU517" i="2"/>
  <c r="AU163" i="2"/>
  <c r="AU516" i="2"/>
  <c r="AU459" i="2"/>
  <c r="AU501" i="2"/>
  <c r="AU278" i="2"/>
  <c r="AU78" i="2"/>
  <c r="AU568" i="2"/>
  <c r="AU89" i="2"/>
  <c r="AU284" i="2"/>
  <c r="AU265" i="2"/>
  <c r="AU199" i="2"/>
  <c r="AU170" i="2"/>
  <c r="AU409" i="2"/>
  <c r="AU117" i="2"/>
  <c r="AU94" i="2"/>
  <c r="AU426" i="2"/>
  <c r="AU235" i="2"/>
  <c r="AU440" i="2"/>
  <c r="AU106" i="2"/>
  <c r="AU329" i="2"/>
  <c r="AU285" i="2"/>
  <c r="AU587" i="2"/>
  <c r="AU483" i="2"/>
  <c r="AU433" i="2"/>
  <c r="AU541" i="2"/>
  <c r="AU489" i="2"/>
  <c r="AU625" i="2"/>
  <c r="AU195" i="2"/>
  <c r="AU581" i="2"/>
  <c r="AU260" i="2"/>
  <c r="AU309" i="2"/>
  <c r="AU688" i="2"/>
  <c r="AU42" i="2"/>
  <c r="AU280" i="2"/>
  <c r="AU10" i="2"/>
  <c r="AU422" i="2"/>
  <c r="AU175" i="2"/>
  <c r="AU499" i="2"/>
  <c r="AU400" i="2"/>
  <c r="AU495" i="2"/>
  <c r="AU57" i="2"/>
  <c r="AU650" i="2"/>
  <c r="AU445" i="2"/>
  <c r="AU50" i="2"/>
  <c r="AU436" i="2"/>
  <c r="AU603" i="2"/>
  <c r="AU492" i="2"/>
  <c r="AU220" i="2"/>
  <c r="AU558" i="2"/>
  <c r="AU26" i="2"/>
  <c r="AU714" i="2"/>
  <c r="AU281" i="2"/>
  <c r="AU643" i="2"/>
  <c r="AU239" i="2"/>
  <c r="AU323" i="2"/>
  <c r="AU443" i="2"/>
  <c r="AU361" i="2"/>
  <c r="AU356" i="2"/>
  <c r="AU152" i="2"/>
  <c r="AU342" i="2"/>
  <c r="AU627" i="2"/>
  <c r="AU41" i="2"/>
  <c r="AU358" i="2"/>
  <c r="AU20" i="2"/>
  <c r="AU617" i="2"/>
  <c r="AU562" i="2"/>
  <c r="AU132" i="2"/>
  <c r="AU276" i="2"/>
  <c r="AU704" i="2"/>
  <c r="AU188" i="2"/>
  <c r="AU59" i="2"/>
  <c r="AU151" i="2"/>
  <c r="AU209" i="2"/>
  <c r="AU126" i="2"/>
  <c r="AU305" i="2"/>
  <c r="AU77" i="2"/>
  <c r="AU99" i="2"/>
  <c r="AU266" i="2"/>
  <c r="AU457" i="2"/>
  <c r="AU81" i="2"/>
  <c r="AU47" i="2"/>
  <c r="AU600" i="2"/>
  <c r="AU628" i="2"/>
  <c r="AU375" i="2"/>
  <c r="AU352" i="2"/>
  <c r="AU376" i="2"/>
  <c r="AU355" i="2"/>
  <c r="AU320" i="2"/>
  <c r="AU615" i="2"/>
  <c r="AU503" i="2"/>
  <c r="AU255" i="2"/>
  <c r="AU110" i="2"/>
  <c r="AU347" i="2"/>
  <c r="AU610" i="2"/>
  <c r="AU609" i="2"/>
  <c r="AU140" i="2"/>
  <c r="AU623" i="2"/>
  <c r="AU192" i="2"/>
  <c r="AU310" i="2"/>
  <c r="AU73" i="2"/>
  <c r="AU287" i="2"/>
  <c r="AU444" i="2"/>
  <c r="AU240" i="2"/>
  <c r="AU461" i="2"/>
  <c r="AU420" i="2"/>
  <c r="AU336" i="2"/>
  <c r="AU676" i="2"/>
  <c r="AU582" i="2"/>
  <c r="AU5" i="2"/>
  <c r="AU523" i="2"/>
  <c r="AU640" i="2"/>
  <c r="AU452" i="2"/>
  <c r="AU665" i="2"/>
  <c r="AU241" i="2"/>
  <c r="AU526" i="2"/>
  <c r="AU412" i="2"/>
  <c r="AU326" i="2"/>
  <c r="AU528" i="2"/>
  <c r="AU275" i="2"/>
  <c r="AU252" i="2"/>
  <c r="AU234" i="2"/>
  <c r="AU203" i="2"/>
  <c r="AU222" i="2"/>
  <c r="AU181" i="2"/>
  <c r="AU633" i="2"/>
  <c r="AU269" i="2"/>
  <c r="AU346" i="2"/>
  <c r="AU493" i="2"/>
  <c r="AU644" i="2"/>
  <c r="AU183" i="2"/>
  <c r="AU530" i="2"/>
  <c r="AU258" i="2"/>
  <c r="AU429" i="2"/>
  <c r="AU198" i="2"/>
  <c r="AU11" i="2"/>
  <c r="AU143" i="2"/>
  <c r="AU34" i="2"/>
  <c r="AU540" i="2"/>
  <c r="AU165" i="2"/>
  <c r="AU52" i="2"/>
  <c r="AU364" i="2"/>
  <c r="AU469" i="2"/>
  <c r="AU657" i="2"/>
  <c r="AU43" i="2"/>
  <c r="AU39" i="2"/>
  <c r="AU487" i="2"/>
  <c r="AU97" i="2"/>
  <c r="AU283" i="2"/>
  <c r="AU251" i="2"/>
  <c r="AU693" i="2"/>
  <c r="AU111" i="2"/>
  <c r="AU507" i="2"/>
  <c r="AU108" i="2"/>
  <c r="AU399" i="2"/>
  <c r="AU134" i="2"/>
  <c r="AU193" i="2"/>
  <c r="AU580" i="2"/>
  <c r="AU53" i="2"/>
  <c r="AU378" i="2"/>
  <c r="AU636" i="2"/>
  <c r="AU102" i="2"/>
  <c r="AU655" i="2"/>
  <c r="AU567" i="2"/>
  <c r="AU500" i="2"/>
  <c r="AU8" i="2"/>
  <c r="AU13" i="2"/>
  <c r="AU22" i="2"/>
  <c r="AU104" i="2"/>
  <c r="AU61" i="2"/>
  <c r="AU116" i="2"/>
  <c r="AU360" i="2"/>
  <c r="AU286" i="2"/>
  <c r="AU577" i="2"/>
  <c r="AU380" i="2"/>
  <c r="AU416" i="2"/>
  <c r="AU524" i="2"/>
  <c r="AU398" i="2"/>
  <c r="AU534" i="2"/>
  <c r="AU142" i="2"/>
  <c r="AU595" i="2"/>
  <c r="AU497" i="2"/>
  <c r="AU219" i="2"/>
  <c r="AU230" i="2"/>
  <c r="AU264" i="2"/>
  <c r="AU544" i="2"/>
  <c r="AU299" i="2"/>
  <c r="AU295" i="2"/>
  <c r="AU616" i="2"/>
  <c r="AU467" i="2"/>
  <c r="AU525" i="2"/>
  <c r="AU374" i="2"/>
  <c r="AU653" i="2"/>
  <c r="AU348" i="2"/>
  <c r="AU545" i="2"/>
  <c r="AV160" i="2" l="1"/>
  <c r="AV9" i="2"/>
  <c r="AV486" i="2"/>
  <c r="AV579" i="2"/>
  <c r="AV613" i="2"/>
  <c r="W73" i="3"/>
  <c r="AV515" i="2"/>
  <c r="Y32" i="3"/>
  <c r="W70" i="3"/>
  <c r="W69" i="3"/>
  <c r="AV697" i="2"/>
  <c r="W8" i="3"/>
  <c r="Y2" i="3"/>
  <c r="W77" i="3"/>
  <c r="W83" i="3"/>
  <c r="W109" i="3"/>
  <c r="Y81" i="3"/>
  <c r="W32" i="3"/>
  <c r="Y75" i="3"/>
  <c r="W116" i="3"/>
  <c r="Y43" i="3"/>
  <c r="W108" i="3"/>
  <c r="W78" i="3"/>
  <c r="Y60" i="3"/>
  <c r="W46" i="3"/>
  <c r="W2" i="3"/>
  <c r="W39" i="3"/>
  <c r="Y71" i="3"/>
  <c r="Y62" i="3"/>
  <c r="W111" i="3"/>
  <c r="Y79" i="3"/>
  <c r="W74" i="3"/>
  <c r="W96" i="3"/>
  <c r="Y13" i="3"/>
  <c r="Y65" i="3"/>
  <c r="Y115" i="3"/>
  <c r="Y121" i="3"/>
  <c r="W101" i="3"/>
  <c r="W115" i="3"/>
  <c r="W40" i="3"/>
  <c r="Y40" i="3"/>
  <c r="W75" i="3"/>
  <c r="W88" i="3"/>
  <c r="Y58" i="3"/>
  <c r="W23" i="3"/>
  <c r="Y27" i="3"/>
  <c r="Y67" i="3"/>
  <c r="W84" i="3"/>
  <c r="W22" i="3"/>
  <c r="W67" i="3"/>
  <c r="W114" i="3"/>
  <c r="W20" i="3"/>
  <c r="Y53" i="3"/>
  <c r="W19" i="3"/>
  <c r="W49" i="3"/>
  <c r="Y100" i="3"/>
  <c r="W3" i="3"/>
  <c r="Y4" i="3"/>
  <c r="Y42" i="3"/>
  <c r="W72" i="3"/>
  <c r="Y119" i="3"/>
  <c r="Y68" i="3"/>
  <c r="W15" i="3"/>
  <c r="Y91" i="3"/>
  <c r="W68" i="3"/>
  <c r="Y25" i="3"/>
  <c r="W63" i="3"/>
  <c r="W90" i="3"/>
  <c r="W55" i="3"/>
  <c r="W97" i="3"/>
  <c r="Y29" i="3"/>
  <c r="W79" i="3"/>
  <c r="W57" i="3"/>
  <c r="W10" i="3"/>
  <c r="W7" i="3"/>
  <c r="Y21" i="3"/>
  <c r="Y14" i="3"/>
  <c r="Y117" i="3"/>
  <c r="Y6" i="3"/>
  <c r="Y39" i="3"/>
  <c r="Y106" i="3"/>
  <c r="Y77" i="3"/>
  <c r="Y19" i="3"/>
  <c r="Y5" i="3"/>
  <c r="W26" i="3"/>
  <c r="Y22" i="3"/>
  <c r="Y51" i="3"/>
  <c r="W105" i="3"/>
  <c r="Y120" i="3"/>
  <c r="W64" i="3"/>
  <c r="Y63" i="3"/>
  <c r="W61" i="3"/>
  <c r="W122" i="3"/>
  <c r="Y31" i="3"/>
  <c r="Y24" i="3"/>
  <c r="W102" i="3"/>
  <c r="W54" i="3"/>
  <c r="W44" i="3"/>
  <c r="Y84" i="3"/>
  <c r="W48" i="3"/>
  <c r="Y3" i="3"/>
  <c r="W50" i="3"/>
  <c r="Y94" i="3"/>
  <c r="Y45" i="3"/>
  <c r="Y109" i="3"/>
  <c r="Y59" i="3"/>
  <c r="Y97" i="3"/>
  <c r="W58" i="3"/>
  <c r="W29" i="3"/>
  <c r="W98" i="3"/>
  <c r="W94" i="3"/>
  <c r="Y56" i="3"/>
  <c r="W59" i="3"/>
  <c r="Y20" i="3"/>
  <c r="W91" i="3"/>
  <c r="W76" i="3"/>
  <c r="Y95" i="3"/>
  <c r="W80" i="3"/>
  <c r="W38" i="3"/>
  <c r="Y89" i="3"/>
  <c r="Y96" i="3"/>
  <c r="Y123" i="3"/>
  <c r="W100" i="3"/>
  <c r="Y122" i="3"/>
  <c r="W6" i="3"/>
  <c r="W33" i="3"/>
  <c r="Y8" i="3"/>
  <c r="W121" i="3"/>
  <c r="W52" i="3"/>
  <c r="Y88" i="3"/>
  <c r="W86" i="3"/>
  <c r="Y64" i="3"/>
  <c r="Y93" i="3"/>
  <c r="Y107" i="3"/>
  <c r="Y111" i="3"/>
  <c r="Y82" i="3"/>
  <c r="W120" i="3"/>
  <c r="Y44" i="3"/>
  <c r="Y57" i="3"/>
  <c r="Y28" i="3"/>
  <c r="W107" i="3"/>
  <c r="W17" i="3"/>
  <c r="W56" i="3"/>
  <c r="W104" i="3"/>
  <c r="W53" i="3"/>
  <c r="W31" i="3"/>
  <c r="Y73" i="3"/>
  <c r="W45" i="3"/>
  <c r="Y35" i="3"/>
  <c r="Y12" i="3"/>
  <c r="W85" i="3"/>
  <c r="W21" i="3"/>
  <c r="W24" i="3"/>
  <c r="Y102" i="3"/>
  <c r="W89" i="3"/>
  <c r="Y108" i="3"/>
  <c r="Y99" i="3"/>
  <c r="Y48" i="3"/>
  <c r="W51" i="3"/>
  <c r="Y70" i="3"/>
  <c r="Y118" i="3"/>
  <c r="W42" i="3"/>
  <c r="W65" i="3"/>
  <c r="W110" i="3"/>
  <c r="W12" i="3"/>
  <c r="W93" i="3"/>
  <c r="W13" i="3"/>
  <c r="Y114" i="3"/>
  <c r="Y105" i="3"/>
  <c r="Y52" i="3"/>
  <c r="Y36" i="3"/>
  <c r="W66" i="3"/>
  <c r="Y74" i="3"/>
  <c r="W9" i="3"/>
  <c r="Y15" i="3"/>
  <c r="Y66" i="3"/>
  <c r="W99" i="3"/>
  <c r="Y78" i="3"/>
  <c r="Y49" i="3"/>
  <c r="Y26" i="3"/>
  <c r="W118" i="3"/>
  <c r="W4" i="3"/>
  <c r="W30" i="3"/>
  <c r="Y80" i="3"/>
  <c r="W71" i="3"/>
  <c r="W62" i="3"/>
  <c r="Y50" i="3"/>
  <c r="Y110" i="3"/>
  <c r="W18" i="3"/>
  <c r="Y41" i="3"/>
  <c r="W36" i="3"/>
  <c r="W14" i="3"/>
  <c r="W11" i="3"/>
  <c r="W35" i="3"/>
  <c r="W106" i="3"/>
  <c r="Y18" i="3"/>
  <c r="W123" i="3"/>
  <c r="Y38" i="3"/>
  <c r="Y46" i="3"/>
  <c r="Y33" i="3"/>
  <c r="Y47" i="3"/>
  <c r="Y10" i="3"/>
  <c r="Y104" i="3"/>
  <c r="Y34" i="3"/>
  <c r="W87" i="3"/>
  <c r="W34" i="3"/>
  <c r="W47" i="3"/>
  <c r="W25" i="3"/>
  <c r="W113" i="3"/>
  <c r="Y7" i="3"/>
  <c r="Y85" i="3"/>
  <c r="Y92" i="3"/>
  <c r="Y113" i="3"/>
  <c r="Y116" i="3"/>
  <c r="Y112" i="3"/>
  <c r="W5" i="3"/>
  <c r="Y72" i="3"/>
  <c r="W117" i="3"/>
  <c r="Y103" i="3"/>
  <c r="W82" i="3"/>
  <c r="Y37" i="3"/>
  <c r="W16" i="3"/>
  <c r="W43" i="3"/>
  <c r="Y69" i="3"/>
  <c r="Y90" i="3"/>
  <c r="W41" i="3"/>
  <c r="Y55" i="3"/>
  <c r="Y17" i="3"/>
  <c r="W119" i="3"/>
  <c r="W27" i="3"/>
  <c r="Y16" i="3"/>
  <c r="W28" i="3"/>
  <c r="Y23" i="3"/>
  <c r="W92" i="3"/>
  <c r="W103" i="3"/>
  <c r="Y61" i="3"/>
  <c r="Y87" i="3"/>
  <c r="Y83" i="3"/>
  <c r="Y9" i="3"/>
  <c r="Y11" i="3"/>
  <c r="W37" i="3"/>
  <c r="W95" i="3"/>
  <c r="Y86" i="3"/>
  <c r="W60" i="3"/>
  <c r="Y98" i="3"/>
  <c r="W112" i="3"/>
  <c r="Y30" i="3"/>
  <c r="W81" i="3"/>
  <c r="Y101" i="3"/>
  <c r="Y76" i="3"/>
  <c r="Y54" i="3"/>
  <c r="AV155" i="2"/>
  <c r="AV443" i="2"/>
  <c r="AV50" i="2"/>
  <c r="AV191" i="2"/>
  <c r="AV41" i="2"/>
  <c r="AV26" i="2"/>
  <c r="AV683" i="2"/>
  <c r="AV706" i="2"/>
  <c r="AV116" i="2"/>
  <c r="AV378" i="2"/>
  <c r="AV97" i="2"/>
  <c r="AV429" i="2"/>
  <c r="AV633" i="2"/>
  <c r="AV310" i="2"/>
  <c r="AV610" i="2"/>
  <c r="AV594" i="2"/>
  <c r="AV431" i="2"/>
  <c r="AV660" i="2"/>
  <c r="AV168" i="2"/>
  <c r="AV146" i="2"/>
  <c r="AV601" i="2"/>
  <c r="AV225" i="2"/>
  <c r="AV401" i="2"/>
  <c r="AV223" i="2"/>
  <c r="AV141" i="2"/>
  <c r="AV92" i="2"/>
  <c r="AV549" i="2"/>
  <c r="AV599" i="2"/>
  <c r="AV316" i="2"/>
  <c r="AV382" i="2"/>
  <c r="AV91" i="2"/>
  <c r="AV555" i="2"/>
  <c r="AV677" i="2"/>
  <c r="AV234" i="2"/>
  <c r="AV5" i="2"/>
  <c r="AV479" i="2"/>
  <c r="AV503" i="2"/>
  <c r="AV359" i="2"/>
  <c r="AV194" i="2"/>
  <c r="AV502" i="2"/>
  <c r="AV247" i="2"/>
  <c r="AV379" i="2"/>
  <c r="AV120" i="2"/>
  <c r="AV626" i="2"/>
  <c r="AV289" i="2"/>
  <c r="AV280" i="2"/>
  <c r="AV731" i="2"/>
  <c r="AV627" i="2"/>
  <c r="AV558" i="2"/>
  <c r="AV317" i="2"/>
  <c r="AV408" i="2"/>
  <c r="AV84" i="2"/>
  <c r="AV46" i="2"/>
  <c r="AV61" i="2"/>
  <c r="AV53" i="2"/>
  <c r="AV487" i="2"/>
  <c r="AV258" i="2"/>
  <c r="AV181" i="2"/>
  <c r="AV192" i="2"/>
  <c r="AV347" i="2"/>
  <c r="AV629" i="2"/>
  <c r="AV290" i="2"/>
  <c r="AV153" i="2"/>
  <c r="AV564" i="2"/>
  <c r="AV463" i="2"/>
  <c r="AV506" i="2"/>
  <c r="AV249" i="2"/>
  <c r="AV49" i="2"/>
  <c r="AV529" i="2"/>
  <c r="AV274" i="2"/>
  <c r="AV218" i="2"/>
  <c r="AV351" i="2"/>
  <c r="AV65" i="2"/>
  <c r="AV649" i="2"/>
  <c r="AV675" i="2"/>
  <c r="AV252" i="2"/>
  <c r="AV306" i="2"/>
  <c r="AV369" i="2"/>
  <c r="AV605" i="2"/>
  <c r="AV186" i="2"/>
  <c r="AV430" i="2"/>
  <c r="AV90" i="2"/>
  <c r="AV318" i="2"/>
  <c r="AV691" i="2"/>
  <c r="AV217" i="2"/>
  <c r="AV583" i="2"/>
  <c r="AV334" i="2"/>
  <c r="AV578" i="2"/>
  <c r="AV525" i="2"/>
  <c r="AV237" i="2"/>
  <c r="AV265" i="2"/>
  <c r="AV711" i="2"/>
  <c r="AV340" i="2"/>
  <c r="AV445" i="2"/>
  <c r="AV228" i="2"/>
  <c r="AV591" i="2"/>
  <c r="AV622" i="2"/>
  <c r="AV342" i="2"/>
  <c r="AV220" i="2"/>
  <c r="AV285" i="2"/>
  <c r="AV300" i="2"/>
  <c r="AV40" i="2"/>
  <c r="AV554" i="2"/>
  <c r="AV104" i="2"/>
  <c r="AV580" i="2"/>
  <c r="AV530" i="2"/>
  <c r="AV661" i="2"/>
  <c r="AV110" i="2"/>
  <c r="AV226" i="2"/>
  <c r="AV727" i="2"/>
  <c r="AV542" i="2"/>
  <c r="AV394" i="2"/>
  <c r="AV638" i="2"/>
  <c r="AV291" i="2"/>
  <c r="AV432" i="2"/>
  <c r="AV396" i="2"/>
  <c r="AV467" i="2"/>
  <c r="AV44" i="2"/>
  <c r="AV150" i="2"/>
  <c r="AV729" i="2"/>
  <c r="AV593" i="2"/>
  <c r="AV373" i="2"/>
  <c r="AV115" i="2"/>
  <c r="AV728" i="2"/>
  <c r="AV178" i="2"/>
  <c r="AV573" i="2"/>
  <c r="AV406" i="2"/>
  <c r="AV645" i="2"/>
  <c r="AV122" i="2"/>
  <c r="AV695" i="2"/>
  <c r="AV362" i="2"/>
  <c r="AV81" i="2"/>
  <c r="AV597" i="2"/>
  <c r="AV45" i="2"/>
  <c r="AV271" i="2"/>
  <c r="AV268" i="2"/>
  <c r="AV411" i="2"/>
  <c r="AV275" i="2"/>
  <c r="AV284" i="2"/>
  <c r="AV708" i="2"/>
  <c r="AV522" i="2"/>
  <c r="AV387" i="2"/>
  <c r="AV127" i="2"/>
  <c r="AV74" i="2"/>
  <c r="AV521" i="2"/>
  <c r="AV320" i="2"/>
  <c r="AV709" i="2"/>
  <c r="AV18" i="2"/>
  <c r="AV427" i="2"/>
  <c r="AV233" i="2"/>
  <c r="AV422" i="2"/>
  <c r="AV31" i="2"/>
  <c r="AV453" i="2"/>
  <c r="AV456" i="2"/>
  <c r="AV121" i="2"/>
  <c r="AV135" i="2"/>
  <c r="AV499" i="2"/>
  <c r="AV557" i="2"/>
  <c r="AV288" i="2"/>
  <c r="AV538" i="2"/>
  <c r="AV667" i="2"/>
  <c r="AV148" i="2"/>
  <c r="AV612" i="2"/>
  <c r="AV118" i="2"/>
  <c r="AV615" i="2"/>
  <c r="AV570" i="2"/>
  <c r="AV531" i="2"/>
  <c r="AV152" i="2"/>
  <c r="AV492" i="2"/>
  <c r="AV329" i="2"/>
  <c r="AV370" i="2"/>
  <c r="AV311" i="2"/>
  <c r="AV22" i="2"/>
  <c r="AV193" i="2"/>
  <c r="AV469" i="2"/>
  <c r="AV582" i="2"/>
  <c r="AV395" i="2"/>
  <c r="AV255" i="2"/>
  <c r="AV618" i="2"/>
  <c r="AV282" i="2"/>
  <c r="AV532" i="2"/>
  <c r="AV79" i="2"/>
  <c r="AV624" i="2"/>
  <c r="AV473" i="2"/>
  <c r="AV713" i="2"/>
  <c r="AV488" i="2"/>
  <c r="AV616" i="2"/>
  <c r="AV167" i="2"/>
  <c r="AV15" i="2"/>
  <c r="AV465" i="2"/>
  <c r="AV176" i="2"/>
  <c r="AV654" i="2"/>
  <c r="AV216" i="2"/>
  <c r="AV679" i="2"/>
  <c r="AV478" i="2"/>
  <c r="AV302" i="2"/>
  <c r="AV350" i="2"/>
  <c r="AV201" i="2"/>
  <c r="AV656" i="2"/>
  <c r="AV668" i="2"/>
  <c r="AV180" i="2"/>
  <c r="AV704" i="2"/>
  <c r="AV95" i="2"/>
  <c r="AV231" i="2"/>
  <c r="AV682" i="2"/>
  <c r="AV63" i="2"/>
  <c r="AV547" i="2"/>
  <c r="AV528" i="2"/>
  <c r="AV89" i="2"/>
  <c r="AV663" i="2"/>
  <c r="AV490" i="2"/>
  <c r="AV158" i="2"/>
  <c r="AV337" i="2"/>
  <c r="AV642" i="2"/>
  <c r="AV384" i="2"/>
  <c r="AV355" i="2"/>
  <c r="AV189" i="2"/>
  <c r="AV207" i="2"/>
  <c r="AV428" i="2"/>
  <c r="AV397" i="2"/>
  <c r="AV625" i="2"/>
  <c r="AV451" i="2"/>
  <c r="AV662" i="2"/>
  <c r="AV175" i="2"/>
  <c r="AV608" i="2"/>
  <c r="AV533" i="2"/>
  <c r="AV581" i="2"/>
  <c r="AV553" i="2"/>
  <c r="AV535" i="2"/>
  <c r="AV534" i="2"/>
  <c r="AV356" i="2"/>
  <c r="AV603" i="2"/>
  <c r="AV106" i="2"/>
  <c r="AV185" i="2"/>
  <c r="AV3" i="2"/>
  <c r="AV13" i="2"/>
  <c r="AV134" i="2"/>
  <c r="AV364" i="2"/>
  <c r="AV676" i="2"/>
  <c r="AV213" i="2"/>
  <c r="AV298" i="2"/>
  <c r="AV505" i="2"/>
  <c r="AV447" i="2"/>
  <c r="AV647" i="2"/>
  <c r="AV253" i="2"/>
  <c r="AV700" i="2"/>
  <c r="AV196" i="2"/>
  <c r="AV2" i="2"/>
  <c r="AV367" i="2"/>
  <c r="AV305" i="2"/>
  <c r="AV295" i="2"/>
  <c r="AV470" i="2"/>
  <c r="AV56" i="2"/>
  <c r="AV584" i="2"/>
  <c r="AV293" i="2"/>
  <c r="AV560" i="2"/>
  <c r="AV68" i="2"/>
  <c r="AV477" i="2"/>
  <c r="AV686" i="2"/>
  <c r="AV468" i="2"/>
  <c r="AV614" i="2"/>
  <c r="AV33" i="2"/>
  <c r="AV197" i="2"/>
  <c r="AV391" i="2"/>
  <c r="AV672" i="2"/>
  <c r="AV24" i="2"/>
  <c r="AV476" i="2"/>
  <c r="AV149" i="2"/>
  <c r="AV266" i="2"/>
  <c r="AV326" i="2"/>
  <c r="AV568" i="2"/>
  <c r="AV589" i="2"/>
  <c r="AV485" i="2"/>
  <c r="AV513" i="2"/>
  <c r="AV166" i="2"/>
  <c r="AV6" i="2"/>
  <c r="AV455" i="2"/>
  <c r="AV376" i="2"/>
  <c r="AV425" i="2"/>
  <c r="AV405" i="2"/>
  <c r="AV112" i="2"/>
  <c r="AV371" i="2"/>
  <c r="AV125" i="2"/>
  <c r="AV710" i="2"/>
  <c r="AV109" i="2"/>
  <c r="AV195" i="2"/>
  <c r="AV248" i="2"/>
  <c r="AV157" i="2"/>
  <c r="AV449" i="2"/>
  <c r="AV722" i="2"/>
  <c r="AV101" i="2"/>
  <c r="AV361" i="2"/>
  <c r="AV436" i="2"/>
  <c r="AV440" i="2"/>
  <c r="AV398" i="2"/>
  <c r="AV314" i="2"/>
  <c r="AV8" i="2"/>
  <c r="AV399" i="2"/>
  <c r="AV52" i="2"/>
  <c r="AV336" i="2"/>
  <c r="AV519" i="2"/>
  <c r="AV70" i="2"/>
  <c r="AV190" i="2"/>
  <c r="AV684" i="2"/>
  <c r="AV694" i="2"/>
  <c r="AV437" i="2"/>
  <c r="AV537" i="2"/>
  <c r="AV368" i="2"/>
  <c r="AV174" i="2"/>
  <c r="AV721" i="2"/>
  <c r="AV132" i="2"/>
  <c r="AV299" i="2"/>
  <c r="AV75" i="2"/>
  <c r="AV214" i="2"/>
  <c r="AV393" i="2"/>
  <c r="AV28" i="2"/>
  <c r="AV54" i="2"/>
  <c r="AV725" i="2"/>
  <c r="AV561" i="2"/>
  <c r="AV187" i="2"/>
  <c r="AV100" i="2"/>
  <c r="AV669" i="2"/>
  <c r="AV546" i="2"/>
  <c r="AV471" i="2"/>
  <c r="AV586" i="2"/>
  <c r="AV206" i="2"/>
  <c r="AV164" i="2"/>
  <c r="AV402" i="2"/>
  <c r="AV498" i="2"/>
  <c r="AV59" i="2"/>
  <c r="AV412" i="2"/>
  <c r="AV78" i="2"/>
  <c r="AV448" i="2"/>
  <c r="AV619" i="2"/>
  <c r="AV565" i="2"/>
  <c r="AV509" i="2"/>
  <c r="AV464" i="2"/>
  <c r="AV352" i="2"/>
  <c r="AV338" i="2"/>
  <c r="AV29" i="2"/>
  <c r="AV474" i="2"/>
  <c r="AV703" i="2"/>
  <c r="AV250" i="2"/>
  <c r="AV144" i="2"/>
  <c r="AV57" i="2"/>
  <c r="AV388" i="2"/>
  <c r="AV687" i="2"/>
  <c r="AV10" i="2"/>
  <c r="AV611" i="2"/>
  <c r="AV680" i="2"/>
  <c r="AV702" i="2"/>
  <c r="AV587" i="2"/>
  <c r="AV66" i="2"/>
  <c r="AV524" i="2"/>
  <c r="AV500" i="2"/>
  <c r="AV108" i="2"/>
  <c r="AV165" i="2"/>
  <c r="AV420" i="2"/>
  <c r="AV357" i="2"/>
  <c r="AV254" i="2"/>
  <c r="AV681" i="2"/>
  <c r="AV566" i="2"/>
  <c r="AV332" i="2"/>
  <c r="AV383" i="2"/>
  <c r="AV698" i="2"/>
  <c r="AV36" i="2"/>
  <c r="AV648" i="2"/>
  <c r="AV267" i="2"/>
  <c r="AV544" i="2"/>
  <c r="AV331" i="2"/>
  <c r="AV55" i="2"/>
  <c r="AV716" i="2"/>
  <c r="AV556" i="2"/>
  <c r="AV17" i="2"/>
  <c r="AV242" i="2"/>
  <c r="AV480" i="2"/>
  <c r="AV257" i="2"/>
  <c r="AV77" i="2"/>
  <c r="AV536" i="2"/>
  <c r="AV105" i="2"/>
  <c r="AV137" i="2"/>
  <c r="AV664" i="2"/>
  <c r="AV39" i="2"/>
  <c r="AV103" i="2"/>
  <c r="AV414" i="2"/>
  <c r="AV699" i="2"/>
  <c r="AV454" i="2"/>
  <c r="AV526" i="2"/>
  <c r="AV278" i="2"/>
  <c r="AV273" i="2"/>
  <c r="AV563" i="2"/>
  <c r="AV634" i="2"/>
  <c r="AV353" i="2"/>
  <c r="AV307" i="2"/>
  <c r="AV375" i="2"/>
  <c r="AV446" i="2"/>
  <c r="AV129" i="2"/>
  <c r="AV418" i="2"/>
  <c r="AV508" i="2"/>
  <c r="AV690" i="2"/>
  <c r="AV309" i="2"/>
  <c r="AV335" i="2"/>
  <c r="AV136" i="2"/>
  <c r="AV489" i="2"/>
  <c r="AV159" i="2"/>
  <c r="AV83" i="2"/>
  <c r="AV550" i="2"/>
  <c r="AV574" i="2"/>
  <c r="AV323" i="2"/>
  <c r="AV377" i="2"/>
  <c r="AV426" i="2"/>
  <c r="AV4" i="2"/>
  <c r="AV172" i="2"/>
  <c r="AV416" i="2"/>
  <c r="AV567" i="2"/>
  <c r="AV507" i="2"/>
  <c r="AV540" i="2"/>
  <c r="AV461" i="2"/>
  <c r="AV147" i="2"/>
  <c r="AV339" i="2"/>
  <c r="AV296" i="2"/>
  <c r="AV539" i="2"/>
  <c r="AV658" i="2"/>
  <c r="AV244" i="2"/>
  <c r="AV551" i="2"/>
  <c r="AV51" i="2"/>
  <c r="AV319" i="2"/>
  <c r="AV277" i="2"/>
  <c r="AV32" i="2"/>
  <c r="AV264" i="2"/>
  <c r="AV514" i="2"/>
  <c r="AV635" i="2"/>
  <c r="AV598" i="2"/>
  <c r="AV434" i="2"/>
  <c r="AV12" i="2"/>
  <c r="AV720" i="2"/>
  <c r="AV229" i="2"/>
  <c r="AV184" i="2"/>
  <c r="AV276" i="2"/>
  <c r="AV548" i="2"/>
  <c r="AV182" i="2"/>
  <c r="AV98" i="2"/>
  <c r="AV493" i="2"/>
  <c r="AV527" i="2"/>
  <c r="AV43" i="2"/>
  <c r="AV261" i="2"/>
  <c r="AV37" i="2"/>
  <c r="AV246" i="2"/>
  <c r="AV423" i="2"/>
  <c r="AV48" i="2"/>
  <c r="AV241" i="2"/>
  <c r="AV501" i="2"/>
  <c r="AV23" i="2"/>
  <c r="AV35" i="2"/>
  <c r="AV712" i="2"/>
  <c r="AV596" i="2"/>
  <c r="AV259" i="2"/>
  <c r="AV457" i="2"/>
  <c r="AV628" i="2"/>
  <c r="AV87" i="2"/>
  <c r="AV504" i="2"/>
  <c r="AV559" i="2"/>
  <c r="AV124" i="2"/>
  <c r="AV495" i="2"/>
  <c r="AV417" i="2"/>
  <c r="AV450" i="2"/>
  <c r="AV705" i="2"/>
  <c r="AV154" i="2"/>
  <c r="AV651" i="2"/>
  <c r="AV199" i="2"/>
  <c r="AV701" i="2"/>
  <c r="AV674" i="2"/>
  <c r="AV235" i="2"/>
  <c r="AV239" i="2"/>
  <c r="AV64" i="2"/>
  <c r="AV94" i="2"/>
  <c r="AV80" i="2"/>
  <c r="AV491" i="2"/>
  <c r="AV380" i="2"/>
  <c r="AV655" i="2"/>
  <c r="AV111" i="2"/>
  <c r="AV34" i="2"/>
  <c r="AV240" i="2"/>
  <c r="AV38" i="2"/>
  <c r="AV7" i="2"/>
  <c r="AV590" i="2"/>
  <c r="AV637" i="2"/>
  <c r="AV512" i="2"/>
  <c r="AV510" i="2"/>
  <c r="AV107" i="2"/>
  <c r="AV670" i="2"/>
  <c r="AV85" i="2"/>
  <c r="AV592" i="2"/>
  <c r="AV212" i="2"/>
  <c r="AV230" i="2"/>
  <c r="AV69" i="2"/>
  <c r="AV381" i="2"/>
  <c r="AV327" i="2"/>
  <c r="AV211" i="2"/>
  <c r="AV333" i="2"/>
  <c r="AV472" i="2"/>
  <c r="AV263" i="2"/>
  <c r="AV27" i="2"/>
  <c r="AV439" i="2"/>
  <c r="AV390" i="2"/>
  <c r="AV652" i="2"/>
  <c r="AV341" i="2"/>
  <c r="AV481" i="2"/>
  <c r="AV604" i="2"/>
  <c r="AV657" i="2"/>
  <c r="AV719" i="2"/>
  <c r="AV460" i="2"/>
  <c r="AV322" i="2"/>
  <c r="AV588" i="2"/>
  <c r="AV441" i="2"/>
  <c r="AV665" i="2"/>
  <c r="AV459" i="2"/>
  <c r="AV179" i="2"/>
  <c r="AV312" i="2"/>
  <c r="AV673" i="2"/>
  <c r="AV363" i="2"/>
  <c r="AV173" i="2"/>
  <c r="AV151" i="2"/>
  <c r="AV600" i="2"/>
  <c r="AV215" i="2"/>
  <c r="AV245" i="2"/>
  <c r="AV419" i="2"/>
  <c r="AV209" i="2"/>
  <c r="AV726" i="2"/>
  <c r="AV688" i="2"/>
  <c r="AV304" i="2"/>
  <c r="AV325" i="2"/>
  <c r="AV494" i="2"/>
  <c r="AV571" i="2"/>
  <c r="AV392" i="2"/>
  <c r="AV483" i="2"/>
  <c r="AV142" i="2"/>
  <c r="AV435" i="2"/>
  <c r="AV458" i="2"/>
  <c r="AV643" i="2"/>
  <c r="AV349" i="2"/>
  <c r="AV117" i="2"/>
  <c r="AV424" i="2"/>
  <c r="AV88" i="2"/>
  <c r="AV577" i="2"/>
  <c r="AV102" i="2"/>
  <c r="AV693" i="2"/>
  <c r="AV143" i="2"/>
  <c r="AV444" i="2"/>
  <c r="AV623" i="2"/>
  <c r="AV520" i="2"/>
  <c r="AV475" i="2"/>
  <c r="AV139" i="2"/>
  <c r="AV462" i="2"/>
  <c r="AV113" i="2"/>
  <c r="AV130" i="2"/>
  <c r="AV692" i="2"/>
  <c r="AV696" i="2"/>
  <c r="AV666" i="2"/>
  <c r="AV545" i="2"/>
  <c r="AV219" i="2"/>
  <c r="AV543" i="2"/>
  <c r="AV71" i="2"/>
  <c r="AV484" i="2"/>
  <c r="AV126" i="2"/>
  <c r="AV67" i="2"/>
  <c r="AV407" i="2"/>
  <c r="AV511" i="2"/>
  <c r="AV644" i="2"/>
  <c r="AV724" i="2"/>
  <c r="AV343" i="2"/>
  <c r="AV256" i="2"/>
  <c r="AV385" i="2"/>
  <c r="AV236" i="2"/>
  <c r="AV575" i="2"/>
  <c r="AV128" i="2"/>
  <c r="AV389" i="2"/>
  <c r="AV496" i="2"/>
  <c r="AV685" i="2"/>
  <c r="AV646" i="2"/>
  <c r="AV183" i="2"/>
  <c r="AV452" i="2"/>
  <c r="AV516" i="2"/>
  <c r="AV730" i="2"/>
  <c r="AV131" i="2"/>
  <c r="AV723" i="2"/>
  <c r="AV292" i="2"/>
  <c r="AV243" i="2"/>
  <c r="AV20" i="2"/>
  <c r="AV47" i="2"/>
  <c r="AV205" i="2"/>
  <c r="AV715" i="2"/>
  <c r="AV303" i="2"/>
  <c r="AV617" i="2"/>
  <c r="AV650" i="2"/>
  <c r="AV366" i="2"/>
  <c r="AV60" i="2"/>
  <c r="AV156" i="2"/>
  <c r="AV400" i="2"/>
  <c r="AV96" i="2"/>
  <c r="AV552" i="2"/>
  <c r="AV374" i="2"/>
  <c r="AV281" i="2"/>
  <c r="AV409" i="2"/>
  <c r="AV62" i="2"/>
  <c r="AV442" i="2"/>
  <c r="AV286" i="2"/>
  <c r="AV636" i="2"/>
  <c r="AV251" i="2"/>
  <c r="AV11" i="2"/>
  <c r="AV287" i="2"/>
  <c r="AV140" i="2"/>
  <c r="AV30" i="2"/>
  <c r="AV169" i="2"/>
  <c r="AV308" i="2"/>
  <c r="AV224" i="2"/>
  <c r="AV621" i="2"/>
  <c r="AV354" i="2"/>
  <c r="AV119" i="2"/>
  <c r="AV620" i="2"/>
  <c r="AV707" i="2"/>
  <c r="AV348" i="2"/>
  <c r="AV497" i="2"/>
  <c r="AV569" i="2"/>
  <c r="AV718" i="2"/>
  <c r="AV562" i="2"/>
  <c r="AV313" i="2"/>
  <c r="AV270" i="2"/>
  <c r="AV114" i="2"/>
  <c r="AV269" i="2"/>
  <c r="AV161" i="2"/>
  <c r="AV279" i="2"/>
  <c r="AV145" i="2"/>
  <c r="AV162" i="2"/>
  <c r="AV631" i="2"/>
  <c r="AV272" i="2"/>
  <c r="AV72" i="2"/>
  <c r="AV58" i="2"/>
  <c r="AV346" i="2"/>
  <c r="AV202" i="2"/>
  <c r="AV222" i="2"/>
  <c r="AV640" i="2"/>
  <c r="AV163" i="2"/>
  <c r="AV403" i="2"/>
  <c r="AV321" i="2"/>
  <c r="AV99" i="2"/>
  <c r="AV324" i="2"/>
  <c r="AV572" i="2"/>
  <c r="AV138" i="2"/>
  <c r="AV93" i="2"/>
  <c r="AV76" i="2"/>
  <c r="AV678" i="2"/>
  <c r="AV301" i="2"/>
  <c r="AV204" i="2"/>
  <c r="AV42" i="2"/>
  <c r="AV123" i="2"/>
  <c r="AV238" i="2"/>
  <c r="AV328" i="2"/>
  <c r="AV260" i="2"/>
  <c r="AV630" i="2"/>
  <c r="AV717" i="2"/>
  <c r="AV518" i="2"/>
  <c r="AV606" i="2"/>
  <c r="AV358" i="2"/>
  <c r="AV714" i="2"/>
  <c r="AV433" i="2"/>
  <c r="AV170" i="2"/>
  <c r="AV413" i="2"/>
  <c r="AV86" i="2"/>
  <c r="AV360" i="2"/>
  <c r="AV283" i="2"/>
  <c r="AV198" i="2"/>
  <c r="AV73" i="2"/>
  <c r="AV609" i="2"/>
  <c r="AV21" i="2"/>
  <c r="AV25" i="2"/>
  <c r="AV262" i="2"/>
  <c r="AV82" i="2"/>
  <c r="AV466" i="2"/>
  <c r="AV585" i="2"/>
  <c r="AV421" i="2"/>
  <c r="AV632" i="2"/>
  <c r="AV653" i="2"/>
  <c r="AV595" i="2"/>
  <c r="AV297" i="2"/>
  <c r="AV639" i="2"/>
  <c r="AV19" i="2"/>
  <c r="AV315" i="2"/>
  <c r="AV177" i="2"/>
  <c r="AV208" i="2"/>
  <c r="AV404" i="2"/>
  <c r="AV232" i="2"/>
  <c r="AV482" i="2"/>
  <c r="AV344" i="2"/>
  <c r="AV330" i="2"/>
  <c r="AV659" i="2"/>
  <c r="AV576" i="2"/>
  <c r="AV345" i="2"/>
  <c r="AV671" i="2"/>
  <c r="AV16" i="2"/>
  <c r="AV438" i="2"/>
  <c r="AV14" i="2"/>
  <c r="AV602" i="2"/>
  <c r="AV203" i="2"/>
  <c r="AV523" i="2"/>
  <c r="AV517" i="2"/>
  <c r="AV372" i="2"/>
  <c r="AV386" i="2"/>
  <c r="AV188" i="2"/>
  <c r="AV227" i="2"/>
  <c r="AV365" i="2"/>
  <c r="AV294" i="2"/>
  <c r="AV200" i="2"/>
  <c r="AV171" i="2"/>
  <c r="AV607" i="2"/>
  <c r="AV410" i="2"/>
  <c r="AV689" i="2"/>
  <c r="AV541" i="2"/>
  <c r="AV415" i="2"/>
  <c r="AV210" i="2"/>
  <c r="AV641" i="2"/>
  <c r="AV221" i="2"/>
  <c r="AV133" i="2"/>
  <c r="Z30" i="3" l="1"/>
  <c r="X91" i="3"/>
  <c r="Z8" i="3"/>
  <c r="Z6" i="3"/>
  <c r="X9" i="3"/>
  <c r="Z44" i="3"/>
  <c r="X33" i="3"/>
  <c r="Z20" i="3"/>
  <c r="X50" i="3"/>
  <c r="X64" i="3"/>
  <c r="Z117" i="3"/>
  <c r="Z25" i="3"/>
  <c r="X19" i="3"/>
  <c r="X75" i="3"/>
  <c r="X111" i="3"/>
  <c r="X32" i="3"/>
  <c r="Z50" i="3"/>
  <c r="Z12" i="3"/>
  <c r="Z98" i="3"/>
  <c r="Z23" i="3"/>
  <c r="Z37" i="3"/>
  <c r="X113" i="3"/>
  <c r="X123" i="3"/>
  <c r="X71" i="3"/>
  <c r="Z74" i="3"/>
  <c r="Z118" i="3"/>
  <c r="Z35" i="3"/>
  <c r="X120" i="3"/>
  <c r="X6" i="3"/>
  <c r="X59" i="3"/>
  <c r="Z3" i="3"/>
  <c r="Z120" i="3"/>
  <c r="Z14" i="3"/>
  <c r="X68" i="3"/>
  <c r="Z53" i="3"/>
  <c r="Z40" i="3"/>
  <c r="Z62" i="3"/>
  <c r="Z81" i="3"/>
  <c r="X85" i="3"/>
  <c r="X112" i="3"/>
  <c r="X42" i="3"/>
  <c r="X60" i="3"/>
  <c r="X28" i="3"/>
  <c r="X82" i="3"/>
  <c r="X25" i="3"/>
  <c r="Z18" i="3"/>
  <c r="Z80" i="3"/>
  <c r="X66" i="3"/>
  <c r="Z70" i="3"/>
  <c r="X45" i="3"/>
  <c r="Z82" i="3"/>
  <c r="Z122" i="3"/>
  <c r="Z56" i="3"/>
  <c r="X48" i="3"/>
  <c r="X105" i="3"/>
  <c r="Z21" i="3"/>
  <c r="Z91" i="3"/>
  <c r="X20" i="3"/>
  <c r="X40" i="3"/>
  <c r="Z71" i="3"/>
  <c r="X109" i="3"/>
  <c r="Z15" i="3"/>
  <c r="Z63" i="3"/>
  <c r="X62" i="3"/>
  <c r="Z86" i="3"/>
  <c r="Z16" i="3"/>
  <c r="Z103" i="3"/>
  <c r="X47" i="3"/>
  <c r="X106" i="3"/>
  <c r="X30" i="3"/>
  <c r="Z36" i="3"/>
  <c r="X51" i="3"/>
  <c r="Z73" i="3"/>
  <c r="Z111" i="3"/>
  <c r="X100" i="3"/>
  <c r="X94" i="3"/>
  <c r="Z84" i="3"/>
  <c r="Z51" i="3"/>
  <c r="X7" i="3"/>
  <c r="X15" i="3"/>
  <c r="X114" i="3"/>
  <c r="X115" i="3"/>
  <c r="X39" i="3"/>
  <c r="X83" i="3"/>
  <c r="X103" i="3"/>
  <c r="X16" i="3"/>
  <c r="X35" i="3"/>
  <c r="X4" i="3"/>
  <c r="Z52" i="3"/>
  <c r="Z48" i="3"/>
  <c r="X31" i="3"/>
  <c r="Z107" i="3"/>
  <c r="Z123" i="3"/>
  <c r="X98" i="3"/>
  <c r="X44" i="3"/>
  <c r="Z22" i="3"/>
  <c r="X10" i="3"/>
  <c r="Z68" i="3"/>
  <c r="X67" i="3"/>
  <c r="X101" i="3"/>
  <c r="X2" i="3"/>
  <c r="X77" i="3"/>
  <c r="Z46" i="3"/>
  <c r="X63" i="3"/>
  <c r="X34" i="3"/>
  <c r="X37" i="3"/>
  <c r="X119" i="3"/>
  <c r="Z72" i="3"/>
  <c r="X87" i="3"/>
  <c r="X11" i="3"/>
  <c r="X118" i="3"/>
  <c r="Z105" i="3"/>
  <c r="Z99" i="3"/>
  <c r="X53" i="3"/>
  <c r="Z93" i="3"/>
  <c r="Z96" i="3"/>
  <c r="X29" i="3"/>
  <c r="X54" i="3"/>
  <c r="X26" i="3"/>
  <c r="X57" i="3"/>
  <c r="Z119" i="3"/>
  <c r="X22" i="3"/>
  <c r="Z121" i="3"/>
  <c r="X46" i="3"/>
  <c r="Z2" i="3"/>
  <c r="X43" i="3"/>
  <c r="X49" i="3"/>
  <c r="X27" i="3"/>
  <c r="Z11" i="3"/>
  <c r="Z17" i="3"/>
  <c r="X5" i="3"/>
  <c r="Z34" i="3"/>
  <c r="X14" i="3"/>
  <c r="Z26" i="3"/>
  <c r="Z114" i="3"/>
  <c r="Z108" i="3"/>
  <c r="X104" i="3"/>
  <c r="Z64" i="3"/>
  <c r="Z89" i="3"/>
  <c r="X58" i="3"/>
  <c r="X102" i="3"/>
  <c r="Z5" i="3"/>
  <c r="X79" i="3"/>
  <c r="X72" i="3"/>
  <c r="X84" i="3"/>
  <c r="Z115" i="3"/>
  <c r="Z60" i="3"/>
  <c r="X8" i="3"/>
  <c r="Z75" i="3"/>
  <c r="X117" i="3"/>
  <c r="Z54" i="3"/>
  <c r="Z9" i="3"/>
  <c r="Z55" i="3"/>
  <c r="Z112" i="3"/>
  <c r="Z104" i="3"/>
  <c r="X36" i="3"/>
  <c r="Z49" i="3"/>
  <c r="X13" i="3"/>
  <c r="X89" i="3"/>
  <c r="X56" i="3"/>
  <c r="X86" i="3"/>
  <c r="X38" i="3"/>
  <c r="Z97" i="3"/>
  <c r="Z24" i="3"/>
  <c r="Z19" i="3"/>
  <c r="Z29" i="3"/>
  <c r="Z42" i="3"/>
  <c r="Z67" i="3"/>
  <c r="Z65" i="3"/>
  <c r="X78" i="3"/>
  <c r="X69" i="3"/>
  <c r="X65" i="3"/>
  <c r="X88" i="3"/>
  <c r="X95" i="3"/>
  <c r="Z76" i="3"/>
  <c r="Z83" i="3"/>
  <c r="X41" i="3"/>
  <c r="Z116" i="3"/>
  <c r="Z10" i="3"/>
  <c r="Z41" i="3"/>
  <c r="Z78" i="3"/>
  <c r="X93" i="3"/>
  <c r="Z102" i="3"/>
  <c r="X17" i="3"/>
  <c r="Z88" i="3"/>
  <c r="X80" i="3"/>
  <c r="Z59" i="3"/>
  <c r="Z31" i="3"/>
  <c r="Z77" i="3"/>
  <c r="X97" i="3"/>
  <c r="Z4" i="3"/>
  <c r="Z27" i="3"/>
  <c r="Z13" i="3"/>
  <c r="X108" i="3"/>
  <c r="Z32" i="3"/>
  <c r="Z85" i="3"/>
  <c r="Z94" i="3"/>
  <c r="Z79" i="3"/>
  <c r="Z38" i="3"/>
  <c r="Z101" i="3"/>
  <c r="Z87" i="3"/>
  <c r="Z90" i="3"/>
  <c r="Z113" i="3"/>
  <c r="Z47" i="3"/>
  <c r="X18" i="3"/>
  <c r="X99" i="3"/>
  <c r="X12" i="3"/>
  <c r="X24" i="3"/>
  <c r="X107" i="3"/>
  <c r="X52" i="3"/>
  <c r="Z95" i="3"/>
  <c r="Z109" i="3"/>
  <c r="X122" i="3"/>
  <c r="Z106" i="3"/>
  <c r="X55" i="3"/>
  <c r="X3" i="3"/>
  <c r="X23" i="3"/>
  <c r="X96" i="3"/>
  <c r="Z43" i="3"/>
  <c r="X70" i="3"/>
  <c r="Z57" i="3"/>
  <c r="X92" i="3"/>
  <c r="Z7" i="3"/>
  <c r="X81" i="3"/>
  <c r="Z61" i="3"/>
  <c r="Z69" i="3"/>
  <c r="Z92" i="3"/>
  <c r="Z33" i="3"/>
  <c r="Z110" i="3"/>
  <c r="Z66" i="3"/>
  <c r="X110" i="3"/>
  <c r="X21" i="3"/>
  <c r="Z28" i="3"/>
  <c r="X121" i="3"/>
  <c r="X76" i="3"/>
  <c r="Z45" i="3"/>
  <c r="X61" i="3"/>
  <c r="Z39" i="3"/>
  <c r="X90" i="3"/>
  <c r="Z100" i="3"/>
  <c r="Z58" i="3"/>
  <c r="X74" i="3"/>
  <c r="X116" i="3"/>
  <c r="X73" i="3"/>
</calcChain>
</file>

<file path=xl/sharedStrings.xml><?xml version="1.0" encoding="utf-8"?>
<sst xmlns="http://schemas.openxmlformats.org/spreadsheetml/2006/main" count="10468" uniqueCount="3189">
  <si>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</si>
  <si>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</si>
  <si>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</si>
  <si>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</si>
  <si>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</si>
  <si>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</si>
  <si>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</si>
  <si>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</si>
  <si>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</si>
  <si>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</si>
  <si>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</si>
  <si>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</si>
  <si>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</si>
  <si>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</si>
  <si>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</si>
  <si>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</si>
  <si>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</si>
  <si>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</si>
  <si>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</si>
  <si>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</si>
  <si>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</si>
  <si>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</si>
  <si>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</si>
  <si>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</si>
  <si>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</si>
  <si>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</si>
  <si>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</si>
  <si>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</si>
  <si>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</si>
  <si>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</si>
  <si>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</si>
  <si>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</si>
  <si>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</si>
  <si>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</si>
  <si>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</si>
  <si>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</si>
  <si>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</si>
  <si>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</si>
  <si>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ITC Ltd</t>
  </si>
  <si>
    <t>ITC</t>
  </si>
  <si>
    <t>FMCG - Tobacco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</si>
  <si>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</si>
  <si>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</si>
  <si>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</si>
  <si>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</si>
  <si>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</si>
  <si>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</si>
  <si>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</si>
  <si>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</si>
  <si>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</si>
  <si>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</si>
  <si>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</si>
  <si>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</si>
  <si>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</si>
  <si>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</si>
  <si>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</si>
  <si>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</si>
  <si>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</si>
  <si>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Maruti Suzuki India Ltd</t>
  </si>
  <si>
    <t>MARUTI</t>
  </si>
  <si>
    <t>Four Wheelers</t>
  </si>
  <si>
    <t>Mahindra and Mahindra Ltd</t>
  </si>
  <si>
    <t>M&amp;M</t>
  </si>
  <si>
    <t>Kotak Mahindra Bank Ltd</t>
  </si>
  <si>
    <t>KOTAKBANK</t>
  </si>
  <si>
    <t>Axis Bank Ltd</t>
  </si>
  <si>
    <t>AXISBANK</t>
  </si>
  <si>
    <t>Oil and Natural Gas Corporation Ltd</t>
  </si>
  <si>
    <t>ONGC</t>
  </si>
  <si>
    <t>Oil &amp; Gas - Exploration &amp; Production</t>
  </si>
  <si>
    <t>Adani Enterprises Ltd</t>
  </si>
  <si>
    <t>ADANIENT</t>
  </si>
  <si>
    <t>Commodities Trading</t>
  </si>
  <si>
    <t>Tata Motors Ltd</t>
  </si>
  <si>
    <t>TATAMOTORS</t>
  </si>
  <si>
    <t>Bajaj Auto Ltd</t>
  </si>
  <si>
    <t>BAJAJ-AUTO</t>
  </si>
  <si>
    <t>Two Wheelers</t>
  </si>
  <si>
    <t>UltraTech Cement Ltd</t>
  </si>
  <si>
    <t>ULTRACEMCO</t>
  </si>
  <si>
    <t>Cement</t>
  </si>
  <si>
    <t>Power Grid Corporation of India Ltd</t>
  </si>
  <si>
    <t>POWERGRID</t>
  </si>
  <si>
    <t>Power Transmission &amp; Distribution</t>
  </si>
  <si>
    <t>Adani Ports and Special Economic Zone Ltd</t>
  </si>
  <si>
    <t>ADANIPORTS</t>
  </si>
  <si>
    <t>Ports</t>
  </si>
  <si>
    <t>Titan Company Ltd</t>
  </si>
  <si>
    <t>TITAN</t>
  </si>
  <si>
    <t>Precious Metals, Jewellery &amp; Watches</t>
  </si>
  <si>
    <t>Coal India Ltd</t>
  </si>
  <si>
    <t>COALINDIA</t>
  </si>
  <si>
    <t>Mining - Coal</t>
  </si>
  <si>
    <t>Avenue Supermarts Ltd</t>
  </si>
  <si>
    <t>DMART</t>
  </si>
  <si>
    <t>Retail - Department Stores</t>
  </si>
  <si>
    <t>Hindustan Aeronautics Ltd</t>
  </si>
  <si>
    <t>HAL</t>
  </si>
  <si>
    <t>Aerospace &amp; Defense Equipments</t>
  </si>
  <si>
    <t>Bajaj Finserv Ltd</t>
  </si>
  <si>
    <t>BAJAJFINSV</t>
  </si>
  <si>
    <t>Asian Paints Ltd</t>
  </si>
  <si>
    <t>ASIANPAINT</t>
  </si>
  <si>
    <t>Paints</t>
  </si>
  <si>
    <t>Trent Ltd</t>
  </si>
  <si>
    <t>TRENT</t>
  </si>
  <si>
    <t>Retail - Apparel</t>
  </si>
  <si>
    <t>Adani Green Energy Ltd</t>
  </si>
  <si>
    <t>ADANIGREEN</t>
  </si>
  <si>
    <t>Renewable Energy</t>
  </si>
  <si>
    <t>Wipro Ltd</t>
  </si>
  <si>
    <t>WIPRO</t>
  </si>
  <si>
    <t>Siemens Ltd</t>
  </si>
  <si>
    <t>SIEMENS</t>
  </si>
  <si>
    <t>Conglomerates</t>
  </si>
  <si>
    <t>Adani Power Ltd</t>
  </si>
  <si>
    <t>ADANIPOWER</t>
  </si>
  <si>
    <t>JSW Steel Ltd</t>
  </si>
  <si>
    <t>JSWSTEEL</t>
  </si>
  <si>
    <t>Iron &amp; Steel</t>
  </si>
  <si>
    <t>Nestle India Ltd</t>
  </si>
  <si>
    <t>NESTLEIND</t>
  </si>
  <si>
    <t>FMCG - Foods</t>
  </si>
  <si>
    <t>Zomato Ltd</t>
  </si>
  <si>
    <t>ZOMATO</t>
  </si>
  <si>
    <t>Online Services</t>
  </si>
  <si>
    <t>Indian Oil Corporation Ltd</t>
  </si>
  <si>
    <t>IOC</t>
  </si>
  <si>
    <t>Jio Financial Services Ltd</t>
  </si>
  <si>
    <t>JIOFIN</t>
  </si>
  <si>
    <t>Hindustan Zinc Ltd</t>
  </si>
  <si>
    <t>HINDZINC</t>
  </si>
  <si>
    <t>Mining - Diversified</t>
  </si>
  <si>
    <t>DLF Ltd</t>
  </si>
  <si>
    <t>DLF</t>
  </si>
  <si>
    <t>Real Estate</t>
  </si>
  <si>
    <t>Bharat Electronics Ltd</t>
  </si>
  <si>
    <t>BEL</t>
  </si>
  <si>
    <t>Electronic Equipments</t>
  </si>
  <si>
    <t>Tata Steel Ltd</t>
  </si>
  <si>
    <t>TATASTEEL</t>
  </si>
  <si>
    <t>Indian Railway Finance Corp Ltd</t>
  </si>
  <si>
    <t>IRFC</t>
  </si>
  <si>
    <t>Specialized Finance</t>
  </si>
  <si>
    <t>Vedanta Ltd</t>
  </si>
  <si>
    <t>VEDL</t>
  </si>
  <si>
    <t>Metals - Diversified</t>
  </si>
  <si>
    <t>Varun Beverages Ltd</t>
  </si>
  <si>
    <t>VBL</t>
  </si>
  <si>
    <t>Soft Drinks</t>
  </si>
  <si>
    <t>LTIMindtree Ltd</t>
  </si>
  <si>
    <t>LTIM</t>
  </si>
  <si>
    <t>Grasim Industries Ltd</t>
  </si>
  <si>
    <t>GRASIM</t>
  </si>
  <si>
    <t>ABB India Ltd</t>
  </si>
  <si>
    <t>ABB</t>
  </si>
  <si>
    <t>Heavy Electrical Equipments</t>
  </si>
  <si>
    <t>Interglobe Aviation Ltd</t>
  </si>
  <si>
    <t>INDIGO</t>
  </si>
  <si>
    <t>Airlines</t>
  </si>
  <si>
    <t>SBI Life Insurance Company Ltd</t>
  </si>
  <si>
    <t>SBILIFE</t>
  </si>
  <si>
    <t>Hindalco Industries Ltd</t>
  </si>
  <si>
    <t>HINDALCO</t>
  </si>
  <si>
    <t>Metals - Aluminium</t>
  </si>
  <si>
    <t>Pidilite Industries Ltd</t>
  </si>
  <si>
    <t>PIDILITIND</t>
  </si>
  <si>
    <t>Diversified Chemicals</t>
  </si>
  <si>
    <t>Tech Mahindra Ltd</t>
  </si>
  <si>
    <t>TECHM</t>
  </si>
  <si>
    <t>Divi's Laboratories Ltd</t>
  </si>
  <si>
    <t>DIVISLAB</t>
  </si>
  <si>
    <t>Labs &amp; Life Sciences Services</t>
  </si>
  <si>
    <t>Power Finance Corporation Ltd</t>
  </si>
  <si>
    <t>PFC</t>
  </si>
  <si>
    <t>HDFC Life Insurance Company Ltd</t>
  </si>
  <si>
    <t>HDFCLIFE</t>
  </si>
  <si>
    <t>Tata Power Company Ltd</t>
  </si>
  <si>
    <t>TATAPOWER</t>
  </si>
  <si>
    <t>Gail (India) Ltd</t>
  </si>
  <si>
    <t>GAIL</t>
  </si>
  <si>
    <t>Gas Distribution</t>
  </si>
  <si>
    <t>Samvardhana Motherson International Ltd</t>
  </si>
  <si>
    <t>MOTHERSON</t>
  </si>
  <si>
    <t>Auto Parts</t>
  </si>
  <si>
    <t>Bharat Petroleum Corporation Ltd</t>
  </si>
  <si>
    <t>BPCL</t>
  </si>
  <si>
    <t>Britannia Industries Ltd</t>
  </si>
  <si>
    <t>BRITANNIA</t>
  </si>
  <si>
    <t>Ambuja Cements Ltd</t>
  </si>
  <si>
    <t>AMBUJACEM</t>
  </si>
  <si>
    <t>REC Limited</t>
  </si>
  <si>
    <t>RECLTD</t>
  </si>
  <si>
    <t>Godrej Consumer Products Ltd</t>
  </si>
  <si>
    <t>GODREJCP</t>
  </si>
  <si>
    <t>FMCG - Personal Products</t>
  </si>
  <si>
    <t>TVS Motor Company Ltd</t>
  </si>
  <si>
    <t>TVSMOTOR</t>
  </si>
  <si>
    <t>Cipla Ltd</t>
  </si>
  <si>
    <t>CIPLA</t>
  </si>
  <si>
    <t>Eicher Motors Ltd</t>
  </si>
  <si>
    <t>EICHERMOT</t>
  </si>
  <si>
    <t>Trucks &amp; Buses</t>
  </si>
  <si>
    <t>CG Power and Industrial Solutions Ltd</t>
  </si>
  <si>
    <t>CGPOWER</t>
  </si>
  <si>
    <t>Cholamandalam Investment and Finance Company Ltd</t>
  </si>
  <si>
    <t>CHOLAFIN</t>
  </si>
  <si>
    <t>Bank of Baroda Ltd</t>
  </si>
  <si>
    <t>BANKBARODA</t>
  </si>
  <si>
    <t>JSW Energy Ltd</t>
  </si>
  <si>
    <t>JSWENERGY</t>
  </si>
  <si>
    <t>Bajaj Housing Finance Ltd</t>
  </si>
  <si>
    <t>BAJAJHFL</t>
  </si>
  <si>
    <t>Shriram Finance Ltd</t>
  </si>
  <si>
    <t>SHRIRAMFIN</t>
  </si>
  <si>
    <t>Havells India Ltd</t>
  </si>
  <si>
    <t>HAVELLS</t>
  </si>
  <si>
    <t>Electrical Components &amp; Equipments</t>
  </si>
  <si>
    <t>Bajaj Holdings and Investment Ltd</t>
  </si>
  <si>
    <t>BAJAJHLDNG</t>
  </si>
  <si>
    <t>Asset Management</t>
  </si>
  <si>
    <t>Punjab National Bank</t>
  </si>
  <si>
    <t>PNB</t>
  </si>
  <si>
    <t>Adani Energy Solutions Ltd</t>
  </si>
  <si>
    <t>ADANIENSOL</t>
  </si>
  <si>
    <t>Power Infrastructure</t>
  </si>
  <si>
    <t>Macrotech Developers Ltd</t>
  </si>
  <si>
    <t>LODHA</t>
  </si>
  <si>
    <t>Torrent Pharmaceuticals Ltd</t>
  </si>
  <si>
    <t>TORNTPHARM</t>
  </si>
  <si>
    <t>Bosch Ltd</t>
  </si>
  <si>
    <t>BOSCHLTD</t>
  </si>
  <si>
    <t>Polycab India Ltd</t>
  </si>
  <si>
    <t>POLYCAB</t>
  </si>
  <si>
    <t>Tata Consumer Products Ltd</t>
  </si>
  <si>
    <t>TATACONSUM</t>
  </si>
  <si>
    <t>Tea &amp; Coffee</t>
  </si>
  <si>
    <t>United Spirits Ltd</t>
  </si>
  <si>
    <t>UNITDSPR</t>
  </si>
  <si>
    <t>Alcoholic Beverages</t>
  </si>
  <si>
    <t>Dr Reddy's Laboratories Ltd</t>
  </si>
  <si>
    <t>DRREDDY</t>
  </si>
  <si>
    <t>Hero MotoCorp Ltd</t>
  </si>
  <si>
    <t>HEROMOTOCO</t>
  </si>
  <si>
    <t>ICICI Prudential Life Insurance Company Ltd</t>
  </si>
  <si>
    <t>ICICIPRULI</t>
  </si>
  <si>
    <t>Mankind Pharma Ltd</t>
  </si>
  <si>
    <t>MANKIND</t>
  </si>
  <si>
    <t>Info Edge (India) Ltd</t>
  </si>
  <si>
    <t>NAUKRI</t>
  </si>
  <si>
    <t>Zydus Lifesciences Ltd</t>
  </si>
  <si>
    <t>ZYDUSLIFE</t>
  </si>
  <si>
    <t>Indusind Bank Ltd</t>
  </si>
  <si>
    <t>INDUSINDBK</t>
  </si>
  <si>
    <t>Cummins India Ltd</t>
  </si>
  <si>
    <t>CUMMINSIND</t>
  </si>
  <si>
    <t>Industrial Machinery</t>
  </si>
  <si>
    <t>Indian Overseas Bank</t>
  </si>
  <si>
    <t>IOB</t>
  </si>
  <si>
    <t>Suzlon Energy Ltd</t>
  </si>
  <si>
    <t>SUZLON</t>
  </si>
  <si>
    <t>Renewable Energy Equipment &amp; Services</t>
  </si>
  <si>
    <t>ICICI Lombard General Insurance Company Ltd</t>
  </si>
  <si>
    <t>ICICIGI</t>
  </si>
  <si>
    <t>Solar Industries India Ltd</t>
  </si>
  <si>
    <t>SOLARINDS</t>
  </si>
  <si>
    <t>Commodity Chemicals</t>
  </si>
  <si>
    <t>Dabur India Ltd</t>
  </si>
  <si>
    <t>DABUR</t>
  </si>
  <si>
    <t>Indian Hotels Company Ltd</t>
  </si>
  <si>
    <t>INDHOTEL</t>
  </si>
  <si>
    <t>Hotels, Resorts &amp; Cruise Lines</t>
  </si>
  <si>
    <t>Jindal Steel And Power Ltd</t>
  </si>
  <si>
    <t>JINDALSTEL</t>
  </si>
  <si>
    <t>Rail Vikas Nigam Ltd</t>
  </si>
  <si>
    <t>RVNL</t>
  </si>
  <si>
    <t>Apollo Hospitals Enterprise Ltd</t>
  </si>
  <si>
    <t>APOLLOHOSP</t>
  </si>
  <si>
    <t>Hospitals &amp; Diagnostic Centres</t>
  </si>
  <si>
    <t>Indus Towers Ltd</t>
  </si>
  <si>
    <t>INDUSTOWER</t>
  </si>
  <si>
    <t>Telecom Infrastructure</t>
  </si>
  <si>
    <t>Oracle Financial Services Software Ltd</t>
  </si>
  <si>
    <t>OFSS</t>
  </si>
  <si>
    <t>Software Services</t>
  </si>
  <si>
    <t>Colgate-Palmolive (India) Ltd</t>
  </si>
  <si>
    <t>COLPAL</t>
  </si>
  <si>
    <t>Lupin Ltd</t>
  </si>
  <si>
    <t>LUPIN</t>
  </si>
  <si>
    <t>Bharat Heavy Electricals Ltd</t>
  </si>
  <si>
    <t>BHEL</t>
  </si>
  <si>
    <t>Canara Bank Ltd</t>
  </si>
  <si>
    <t>CANBK</t>
  </si>
  <si>
    <t>HDFC Asset Management Company Ltd</t>
  </si>
  <si>
    <t>HDFCAMC</t>
  </si>
  <si>
    <t>GMR Airports Ltd</t>
  </si>
  <si>
    <t>GMRINFRA</t>
  </si>
  <si>
    <t>Oil India Ltd</t>
  </si>
  <si>
    <t>OIL</t>
  </si>
  <si>
    <t>Max Healthcare Institute Ltd</t>
  </si>
  <si>
    <t>MAXHEALTH</t>
  </si>
  <si>
    <t>NHPC Ltd</t>
  </si>
  <si>
    <t>NHPC</t>
  </si>
  <si>
    <t>Torrent Power Ltd</t>
  </si>
  <si>
    <t>TORNTPOWER</t>
  </si>
  <si>
    <t>IDBI Bank Ltd</t>
  </si>
  <si>
    <t>IDBI</t>
  </si>
  <si>
    <t>Private Bank</t>
  </si>
  <si>
    <t>Dixon Technologies (India) Ltd</t>
  </si>
  <si>
    <t>DIXON</t>
  </si>
  <si>
    <t>Home Electronics &amp; Appliances</t>
  </si>
  <si>
    <t>Mazagon Dock Shipbuilders Ltd</t>
  </si>
  <si>
    <t>MAZDOCK</t>
  </si>
  <si>
    <t>Shipbuilding</t>
  </si>
  <si>
    <t>Shree Cement Ltd</t>
  </si>
  <si>
    <t>SHREECEM</t>
  </si>
  <si>
    <t>Marico Ltd</t>
  </si>
  <si>
    <t>MARICO</t>
  </si>
  <si>
    <t>Union Bank of India Ltd</t>
  </si>
  <si>
    <t>UNIONBANK</t>
  </si>
  <si>
    <t>Aurobindo Pharma Ltd</t>
  </si>
  <si>
    <t>AUROPHARMA</t>
  </si>
  <si>
    <t>Godrej Properties Ltd</t>
  </si>
  <si>
    <t>GODREJPROP</t>
  </si>
  <si>
    <t>Hindustan Petroleum Corp Ltd</t>
  </si>
  <si>
    <t>HINDPETRO</t>
  </si>
  <si>
    <t>Adani Total Gas Ltd</t>
  </si>
  <si>
    <t>ATGL</t>
  </si>
  <si>
    <t>Prestige Estates Projects Ltd</t>
  </si>
  <si>
    <t>PRESTIGE</t>
  </si>
  <si>
    <t>Persistent Systems Ltd</t>
  </si>
  <si>
    <t>PERSISTENT</t>
  </si>
  <si>
    <t>Tube Investments of India Ltd</t>
  </si>
  <si>
    <t>TIINDIA</t>
  </si>
  <si>
    <t>Cycles</t>
  </si>
  <si>
    <t>Muthoot Finance Ltd</t>
  </si>
  <si>
    <t>MUTHOOTFIN</t>
  </si>
  <si>
    <t>Kalyan Jewellers India Ltd</t>
  </si>
  <si>
    <t>KALYANKJIL</t>
  </si>
  <si>
    <t>PB Fintech Ltd</t>
  </si>
  <si>
    <t>POLICYBZR</t>
  </si>
  <si>
    <t>Alkem Laboratories Ltd</t>
  </si>
  <si>
    <t>ALKEM</t>
  </si>
  <si>
    <t>Bharti Hexacom Ltd</t>
  </si>
  <si>
    <t>BHARTIHEXA</t>
  </si>
  <si>
    <t>Linde India Ltd</t>
  </si>
  <si>
    <t>LINDEINDIA</t>
  </si>
  <si>
    <t>Indian Railway Catering and Tourism Corporation Ltd</t>
  </si>
  <si>
    <t>IRCTC</t>
  </si>
  <si>
    <t>Indian Bank</t>
  </si>
  <si>
    <t>INDIANB</t>
  </si>
  <si>
    <t>SBI Cards and Payment Services Ltd</t>
  </si>
  <si>
    <t>SBICARD</t>
  </si>
  <si>
    <t>Payment Infrastructure</t>
  </si>
  <si>
    <t>Bharat Forge Ltd</t>
  </si>
  <si>
    <t>BHARATFORG</t>
  </si>
  <si>
    <t>SRF Ltd</t>
  </si>
  <si>
    <t>SRF</t>
  </si>
  <si>
    <t>PI Industries Ltd</t>
  </si>
  <si>
    <t>PIIND</t>
  </si>
  <si>
    <t>Oberoi Realty Ltd</t>
  </si>
  <si>
    <t>OBEROIRLTY</t>
  </si>
  <si>
    <t>General Insurance Corporation of India</t>
  </si>
  <si>
    <t>GICRE</t>
  </si>
  <si>
    <t>Hitachi Energy India Ltd</t>
  </si>
  <si>
    <t>POWERINDIA</t>
  </si>
  <si>
    <t>Supreme Industries Ltd</t>
  </si>
  <si>
    <t>SUPREMEIND</t>
  </si>
  <si>
    <t>Plastic Products</t>
  </si>
  <si>
    <t>Yes Bank Ltd</t>
  </si>
  <si>
    <t>YESBANK</t>
  </si>
  <si>
    <t>Berger Paints India Ltd</t>
  </si>
  <si>
    <t>BERGEPAINT</t>
  </si>
  <si>
    <t>NMDC Ltd</t>
  </si>
  <si>
    <t>NMDC</t>
  </si>
  <si>
    <t>Mining - Iron Ore</t>
  </si>
  <si>
    <t>Ashok Leyland Ltd</t>
  </si>
  <si>
    <t>ASHOKLEY</t>
  </si>
  <si>
    <t>JSW Infrastructure Ltd</t>
  </si>
  <si>
    <t>JSWINFRA</t>
  </si>
  <si>
    <t>Vodafone Idea Ltd</t>
  </si>
  <si>
    <t>IDEA</t>
  </si>
  <si>
    <t>Patanjali Foods Ltd</t>
  </si>
  <si>
    <t>PATANJALI</t>
  </si>
  <si>
    <t>Packaged Foods &amp; Meats</t>
  </si>
  <si>
    <t>Indian Renewable Energy Development Agency Ltd</t>
  </si>
  <si>
    <t>IREDA</t>
  </si>
  <si>
    <t>Jindal Stainless Ltd</t>
  </si>
  <si>
    <t>JSL</t>
  </si>
  <si>
    <t>Schaeffler India Ltd</t>
  </si>
  <si>
    <t>SCHAEFFLER</t>
  </si>
  <si>
    <t>Abbott India Ltd</t>
  </si>
  <si>
    <t>ABBOTINDIA</t>
  </si>
  <si>
    <t>Fertilisers And Chemicals Travancore Ltd</t>
  </si>
  <si>
    <t>FACT</t>
  </si>
  <si>
    <t>Fertilizers &amp; Agro Chemicals</t>
  </si>
  <si>
    <t>Phoenix Mills Ltd</t>
  </si>
  <si>
    <t>PHOENIXLTD</t>
  </si>
  <si>
    <t>Balkrishna Industries Ltd</t>
  </si>
  <si>
    <t>BALKRISIND</t>
  </si>
  <si>
    <t>Tires &amp; Rubber</t>
  </si>
  <si>
    <t>Voltas Ltd</t>
  </si>
  <si>
    <t>VOLTAS</t>
  </si>
  <si>
    <t>Aditya Birla Capital Ltd</t>
  </si>
  <si>
    <t>ABCAPITAL</t>
  </si>
  <si>
    <t>Diversified Financials</t>
  </si>
  <si>
    <t>UNO Minda Ltd</t>
  </si>
  <si>
    <t>UNOMINDA</t>
  </si>
  <si>
    <t>BSE Ltd</t>
  </si>
  <si>
    <t>BSE</t>
  </si>
  <si>
    <t>Stock Exchanges &amp; Ratings</t>
  </si>
  <si>
    <t>Sundaram Finance Ltd</t>
  </si>
  <si>
    <t>SUNDARMFIN</t>
  </si>
  <si>
    <t>Thermax Limited</t>
  </si>
  <si>
    <t>THERMAX</t>
  </si>
  <si>
    <t>MRF Ltd</t>
  </si>
  <si>
    <t>MRF</t>
  </si>
  <si>
    <t>Tata Communications Ltd</t>
  </si>
  <si>
    <t>TATACOMM</t>
  </si>
  <si>
    <t>Fsn E-Commerce Ventures Ltd</t>
  </si>
  <si>
    <t>NYKAA</t>
  </si>
  <si>
    <t>Wellness Services</t>
  </si>
  <si>
    <t>United Breweries Ltd</t>
  </si>
  <si>
    <t>UBL</t>
  </si>
  <si>
    <t>L&amp;T Technology Services Ltd</t>
  </si>
  <si>
    <t>LTTS</t>
  </si>
  <si>
    <t>IDFC First Bank Ltd</t>
  </si>
  <si>
    <t>IDFCFIRSTB</t>
  </si>
  <si>
    <t>UCO Bank</t>
  </si>
  <si>
    <t>UCOBANK</t>
  </si>
  <si>
    <t>Procter &amp; Gamble Hygiene and Health Care Ltd</t>
  </si>
  <si>
    <t>PGHH</t>
  </si>
  <si>
    <t>Container Corporation of India Ltd</t>
  </si>
  <si>
    <t>CONCOR</t>
  </si>
  <si>
    <t>Logistics</t>
  </si>
  <si>
    <t>Mphasis Ltd</t>
  </si>
  <si>
    <t>MPHASIS</t>
  </si>
  <si>
    <t>Steel Authority of India Ltd</t>
  </si>
  <si>
    <t>SAIL</t>
  </si>
  <si>
    <t>Petronet LNG Ltd</t>
  </si>
  <si>
    <t>PETRONET</t>
  </si>
  <si>
    <t>Oil &amp; Gas - Storage &amp; Transportation</t>
  </si>
  <si>
    <t>AU Small Finance Bank Ltd</t>
  </si>
  <si>
    <t>AUBANK</t>
  </si>
  <si>
    <t>Gujarat Fluorochemicals Ltd</t>
  </si>
  <si>
    <t>FLUOROCHEM</t>
  </si>
  <si>
    <t>Specialty Chemicals</t>
  </si>
  <si>
    <t>Astral Ltd</t>
  </si>
  <si>
    <t>ASTRAL</t>
  </si>
  <si>
    <t>Building Products - Pipes</t>
  </si>
  <si>
    <t>Premier Energies Ltd</t>
  </si>
  <si>
    <t>PREMIERENE</t>
  </si>
  <si>
    <t>Glenmark Pharmaceuticals Ltd</t>
  </si>
  <si>
    <t>GLENMARK</t>
  </si>
  <si>
    <t>Central Bank of India Ltd</t>
  </si>
  <si>
    <t>CENTRALBK</t>
  </si>
  <si>
    <t>Page Industries Ltd</t>
  </si>
  <si>
    <t>PAGEIND</t>
  </si>
  <si>
    <t>Apparel &amp; Accessories</t>
  </si>
  <si>
    <t>Coforge Ltd</t>
  </si>
  <si>
    <t>COFORGE</t>
  </si>
  <si>
    <t>Tata Elxsi Ltd</t>
  </si>
  <si>
    <t>TATAELXSI</t>
  </si>
  <si>
    <t>Bank of India Ltd</t>
  </si>
  <si>
    <t>BANKINDIA</t>
  </si>
  <si>
    <t>Coromandel International Ltd</t>
  </si>
  <si>
    <t>COROMANDEL</t>
  </si>
  <si>
    <t>KPIT Technologies Ltd</t>
  </si>
  <si>
    <t>KPITTECH</t>
  </si>
  <si>
    <t>SJVN Ltd</t>
  </si>
  <si>
    <t>SJVN</t>
  </si>
  <si>
    <t>GlaxoSmithKline Pharmaceuticals Ltd</t>
  </si>
  <si>
    <t>GLAXO</t>
  </si>
  <si>
    <t>One 97 Communications Ltd</t>
  </si>
  <si>
    <t>PAYTM</t>
  </si>
  <si>
    <t>Business Support Services</t>
  </si>
  <si>
    <t>Fortis Healthcare Ltd</t>
  </si>
  <si>
    <t>FORTIS</t>
  </si>
  <si>
    <t>Motilal Oswal Financial Services Ltd</t>
  </si>
  <si>
    <t>MOTILALOFS</t>
  </si>
  <si>
    <t>Federal Bank Ltd</t>
  </si>
  <si>
    <t>FEDERALBNK</t>
  </si>
  <si>
    <t>Ge T&amp;D India Ltd</t>
  </si>
  <si>
    <t>GET&amp;D</t>
  </si>
  <si>
    <t>Housing and Urban Development Corporation Ltd</t>
  </si>
  <si>
    <t>HUDCO</t>
  </si>
  <si>
    <t>Bharat Dynamics Ltd</t>
  </si>
  <si>
    <t>BDL</t>
  </si>
  <si>
    <t>Cochin Shipyard Ltd</t>
  </si>
  <si>
    <t>COCHINSHIP</t>
  </si>
  <si>
    <t>Honeywell Automation India Ltd</t>
  </si>
  <si>
    <t>HONAUT</t>
  </si>
  <si>
    <t>UPL Ltd</t>
  </si>
  <si>
    <t>UPL</t>
  </si>
  <si>
    <t>Adani Wilmar Ltd</t>
  </si>
  <si>
    <t>AWL</t>
  </si>
  <si>
    <t>APL Apollo Tubes Ltd</t>
  </si>
  <si>
    <t>APLAPOLLO</t>
  </si>
  <si>
    <t>Exide Industries Ltd</t>
  </si>
  <si>
    <t>EXIDEIND</t>
  </si>
  <si>
    <t>Batteries</t>
  </si>
  <si>
    <t>ACC Ltd</t>
  </si>
  <si>
    <t>ACC</t>
  </si>
  <si>
    <t>Tata Technologies Ltd</t>
  </si>
  <si>
    <t>TATATECH</t>
  </si>
  <si>
    <t>Escorts Kubota Ltd</t>
  </si>
  <si>
    <t>ESCORTS</t>
  </si>
  <si>
    <t>Tractors</t>
  </si>
  <si>
    <t>Lloyds Metals And Energy Ltd</t>
  </si>
  <si>
    <t>LLOYDSME</t>
  </si>
  <si>
    <t>Apar Industries Ltd</t>
  </si>
  <si>
    <t>APARINDS</t>
  </si>
  <si>
    <t>Ajanta Pharma Ltd</t>
  </si>
  <si>
    <t>AJANTPHARM</t>
  </si>
  <si>
    <t>L&amp;T Finance Ltd</t>
  </si>
  <si>
    <t>LTF</t>
  </si>
  <si>
    <t>Sona BLW Precision Forgings Ltd</t>
  </si>
  <si>
    <t>SONACOMS</t>
  </si>
  <si>
    <t>Bank of Maharashtra Ltd</t>
  </si>
  <si>
    <t>MAHABANK</t>
  </si>
  <si>
    <t>Gujarat Gas Ltd</t>
  </si>
  <si>
    <t>GUJGASLTD</t>
  </si>
  <si>
    <t>Blue Star Ltd</t>
  </si>
  <si>
    <t>BLUESTARCO</t>
  </si>
  <si>
    <t>Biocon Ltd</t>
  </si>
  <si>
    <t>BIOCON</t>
  </si>
  <si>
    <t>Biotechnology</t>
  </si>
  <si>
    <t>Jubilant Foodworks Ltd</t>
  </si>
  <si>
    <t>JUBLFOOD</t>
  </si>
  <si>
    <t>Restaurants &amp; Cafes</t>
  </si>
  <si>
    <t>KEI Industries Ltd</t>
  </si>
  <si>
    <t>KEI</t>
  </si>
  <si>
    <t>Cables</t>
  </si>
  <si>
    <t>Max Financial Services Ltd</t>
  </si>
  <si>
    <t>MFSL</t>
  </si>
  <si>
    <t>Nippon Life India Asset Management Ltd</t>
  </si>
  <si>
    <t>NAM-INDIA</t>
  </si>
  <si>
    <t>IPCA Laboratories Ltd</t>
  </si>
  <si>
    <t>IPCALAB</t>
  </si>
  <si>
    <t>Ola Electric Mobility Ltd</t>
  </si>
  <si>
    <t>OLAELEC</t>
  </si>
  <si>
    <t>National Aluminium Co Ltd</t>
  </si>
  <si>
    <t>NATIONALUM</t>
  </si>
  <si>
    <t>3M India Ltd</t>
  </si>
  <si>
    <t>3MINDIA</t>
  </si>
  <si>
    <t>Stationery</t>
  </si>
  <si>
    <t>AIA Engineering Ltd</t>
  </si>
  <si>
    <t>AIAENG</t>
  </si>
  <si>
    <t>Indraprastha Gas Ltd</t>
  </si>
  <si>
    <t>IGL</t>
  </si>
  <si>
    <t>Deepak Nitrite Ltd</t>
  </si>
  <si>
    <t>DEEPAKNTR</t>
  </si>
  <si>
    <t>NLC India Ltd</t>
  </si>
  <si>
    <t>NLCINDIA</t>
  </si>
  <si>
    <t>360 One Wam Ltd</t>
  </si>
  <si>
    <t>360ONE</t>
  </si>
  <si>
    <t>Investment Banking &amp; Brokerage</t>
  </si>
  <si>
    <t>Godrej Industries Ltd</t>
  </si>
  <si>
    <t>GODREJIND</t>
  </si>
  <si>
    <t>Aditya Birla Fashion and Retail Ltd</t>
  </si>
  <si>
    <t>ABFRL</t>
  </si>
  <si>
    <t>Godfrey Phillips India Ltd</t>
  </si>
  <si>
    <t>GODFRYPHLP</t>
  </si>
  <si>
    <t>Cholamandalam Financial Holdings Ltd</t>
  </si>
  <si>
    <t>CHOLAHLDNG</t>
  </si>
  <si>
    <t>Kaynes Technology India Ltd</t>
  </si>
  <si>
    <t>KAYNES</t>
  </si>
  <si>
    <t>IRB Infrastructure Developers Ltd</t>
  </si>
  <si>
    <t>IRB</t>
  </si>
  <si>
    <t>Punjab &amp; Sind Bank</t>
  </si>
  <si>
    <t>PSB</t>
  </si>
  <si>
    <t>Syngene International Ltd</t>
  </si>
  <si>
    <t>SYNGENE</t>
  </si>
  <si>
    <t>BASF India Ltd</t>
  </si>
  <si>
    <t>BASF</t>
  </si>
  <si>
    <t>Mahindra and Mahindra Financial Services Ltd</t>
  </si>
  <si>
    <t>M&amp;MFIN</t>
  </si>
  <si>
    <t>Tata Investment Corporation Ltd</t>
  </si>
  <si>
    <t>TATAINVEST</t>
  </si>
  <si>
    <t>Brainbees Solutions Ltd</t>
  </si>
  <si>
    <t>FIRSTCRY</t>
  </si>
  <si>
    <t>New India Assurance Company Ltd</t>
  </si>
  <si>
    <t>NIACL</t>
  </si>
  <si>
    <t>Dalmia Bharat Ltd</t>
  </si>
  <si>
    <t>DALBHARAT</t>
  </si>
  <si>
    <t>Go Digit General Insurance Ltd</t>
  </si>
  <si>
    <t>GODIGIT</t>
  </si>
  <si>
    <t>LIC Housing Finance Ltd</t>
  </si>
  <si>
    <t>LICHSGFIN</t>
  </si>
  <si>
    <t>Home Financing</t>
  </si>
  <si>
    <t>Star Health and Allied Insurance Company Ltd</t>
  </si>
  <si>
    <t>STARHEALTH</t>
  </si>
  <si>
    <t>Metro Brands Ltd</t>
  </si>
  <si>
    <t>METROBRAND</t>
  </si>
  <si>
    <t>Footwear</t>
  </si>
  <si>
    <t>CRISIL Ltd</t>
  </si>
  <si>
    <t>CRISIL</t>
  </si>
  <si>
    <t>J K Cement Ltd</t>
  </si>
  <si>
    <t>JKCEMENT</t>
  </si>
  <si>
    <t>Endurance Technologies Ltd</t>
  </si>
  <si>
    <t>ENDURANCE</t>
  </si>
  <si>
    <t>Emami Ltd</t>
  </si>
  <si>
    <t>EMAMILTD</t>
  </si>
  <si>
    <t>Embassy Office Parks REIT</t>
  </si>
  <si>
    <t>EMBASSY</t>
  </si>
  <si>
    <t>Apollo Tyres Ltd</t>
  </si>
  <si>
    <t>APOLLOTYRE</t>
  </si>
  <si>
    <t>KPR Mill Ltd</t>
  </si>
  <si>
    <t>KPRMILL</t>
  </si>
  <si>
    <t>Textiles</t>
  </si>
  <si>
    <t>Brigade Enterprises Ltd</t>
  </si>
  <si>
    <t>BRIGADE</t>
  </si>
  <si>
    <t>NBCC (India) Ltd</t>
  </si>
  <si>
    <t>NBCC</t>
  </si>
  <si>
    <t>Multi Commodity Exchange of India Ltd</t>
  </si>
  <si>
    <t>MCX</t>
  </si>
  <si>
    <t>Vedant Fashions Ltd</t>
  </si>
  <si>
    <t>MANYAVAR</t>
  </si>
  <si>
    <t>Sun Tv Network Ltd</t>
  </si>
  <si>
    <t>SUNTV</t>
  </si>
  <si>
    <t>TV Channels &amp; Broadcasters</t>
  </si>
  <si>
    <t>Himadri Speciality Chemical Ltd</t>
  </si>
  <si>
    <t>HSCL</t>
  </si>
  <si>
    <t>Authum Investment &amp; Infrastructure Ltd</t>
  </si>
  <si>
    <t>AIIL</t>
  </si>
  <si>
    <t>Central Depository Services (India) Ltd</t>
  </si>
  <si>
    <t>CDSL</t>
  </si>
  <si>
    <t>Mangalore Refinery and Petrochemicals Ltd</t>
  </si>
  <si>
    <t>MRPL</t>
  </si>
  <si>
    <t>Delhivery Ltd</t>
  </si>
  <si>
    <t>DELHIVERY</t>
  </si>
  <si>
    <t>Sundram Fasteners Ltd</t>
  </si>
  <si>
    <t>SUNDRMFAST</t>
  </si>
  <si>
    <t>Suven Pharmaceuticals Ltd</t>
  </si>
  <si>
    <t>SUVENPHAR</t>
  </si>
  <si>
    <t>Bayer Cropscience Ltd</t>
  </si>
  <si>
    <t>BAYERCROP</t>
  </si>
  <si>
    <t>Bandhan Bank Ltd</t>
  </si>
  <si>
    <t>BANDHANBNK</t>
  </si>
  <si>
    <t>Hindustan Copper Ltd</t>
  </si>
  <si>
    <t>HINDCOPPER</t>
  </si>
  <si>
    <t>Mining - Copper</t>
  </si>
  <si>
    <t>Poonawalla Fincorp Ltd</t>
  </si>
  <si>
    <t>POONAWALLA</t>
  </si>
  <si>
    <t>Whirlpool of India Ltd</t>
  </si>
  <si>
    <t>WHIRLPOOL</t>
  </si>
  <si>
    <t>Century Textiles and Industries Ltd</t>
  </si>
  <si>
    <t>ABREL</t>
  </si>
  <si>
    <t>TVS Holdings Ltd</t>
  </si>
  <si>
    <t>TVSHLTD</t>
  </si>
  <si>
    <t>Dr. Lal PathLabs Ltd</t>
  </si>
  <si>
    <t>LALPATHLAB</t>
  </si>
  <si>
    <t>Tata Chemicals Ltd</t>
  </si>
  <si>
    <t>TATACHEM</t>
  </si>
  <si>
    <t>Gillette India Ltd</t>
  </si>
  <si>
    <t>GILLETTE</t>
  </si>
  <si>
    <t>Motherson Sumi Wiring India Ltd</t>
  </si>
  <si>
    <t>MSUMI</t>
  </si>
  <si>
    <t>Piramal Pharma Ltd</t>
  </si>
  <si>
    <t>PPLPHARMA</t>
  </si>
  <si>
    <t>Inox Wind Ltd</t>
  </si>
  <si>
    <t>INOXWIND</t>
  </si>
  <si>
    <t>Crompton Greaves Consumer Electricals Ltd</t>
  </si>
  <si>
    <t>CROMPTON</t>
  </si>
  <si>
    <t>Radico Khaitan Ltd</t>
  </si>
  <si>
    <t>RADICO</t>
  </si>
  <si>
    <t>J B Chemicals and Pharmaceuticals Ltd</t>
  </si>
  <si>
    <t>JBCHEPHARM</t>
  </si>
  <si>
    <t>ZF Commercial Vehicle Control Systems India Ltd</t>
  </si>
  <si>
    <t>ZFCVINDIA</t>
  </si>
  <si>
    <t>Timken India Ltd</t>
  </si>
  <si>
    <t>TIMKEN</t>
  </si>
  <si>
    <t>Gland Pharma Ltd</t>
  </si>
  <si>
    <t>GLAND</t>
  </si>
  <si>
    <t>Global Health Ltd</t>
  </si>
  <si>
    <t>MEDANTA</t>
  </si>
  <si>
    <t>Carborundum Universal Ltd</t>
  </si>
  <si>
    <t>CARBORUNIV</t>
  </si>
  <si>
    <t>Emcure Pharmaceuticals Ltd</t>
  </si>
  <si>
    <t>EMCURE</t>
  </si>
  <si>
    <t>ICICI Securities Ltd</t>
  </si>
  <si>
    <t>ISEC</t>
  </si>
  <si>
    <t>Sumitomo Chemical India Ltd</t>
  </si>
  <si>
    <t>SUMICHEM</t>
  </si>
  <si>
    <t>Grindwell Norton Ltd</t>
  </si>
  <si>
    <t>GRINDWELL</t>
  </si>
  <si>
    <t>KEC International Ltd</t>
  </si>
  <si>
    <t>KEC</t>
  </si>
  <si>
    <t>EIH Ltd</t>
  </si>
  <si>
    <t>EIHOTEL</t>
  </si>
  <si>
    <t>SKF India Ltd</t>
  </si>
  <si>
    <t>SKFINDIA</t>
  </si>
  <si>
    <t>Pfizer Ltd</t>
  </si>
  <si>
    <t>PFIZER</t>
  </si>
  <si>
    <t>Shyam Metalics and Energy Ltd</t>
  </si>
  <si>
    <t>SHYAMMETL</t>
  </si>
  <si>
    <t>Anant Raj Ltd</t>
  </si>
  <si>
    <t>ANANTRAJ</t>
  </si>
  <si>
    <t>Natco Pharma Ltd</t>
  </si>
  <si>
    <t>NATCOPHARM</t>
  </si>
  <si>
    <t>Amara Raja Energy &amp; Mobility Ltd</t>
  </si>
  <si>
    <t>ARE&amp;M</t>
  </si>
  <si>
    <t>Jyoti CNC Automation Ltd</t>
  </si>
  <si>
    <t>JYOTICNC</t>
  </si>
  <si>
    <t>Computer Hardware</t>
  </si>
  <si>
    <t>Hatsun Agro Product Ltd</t>
  </si>
  <si>
    <t>HATSUN</t>
  </si>
  <si>
    <t>Laurus Labs Ltd</t>
  </si>
  <si>
    <t>LAURUSLABS</t>
  </si>
  <si>
    <t>Narayana Hrudayalaya Ltd</t>
  </si>
  <si>
    <t>NH</t>
  </si>
  <si>
    <t>Ratnamani Metals and Tubes Ltd</t>
  </si>
  <si>
    <t>RATNAMANI</t>
  </si>
  <si>
    <t>PNB Housing Finance Ltd</t>
  </si>
  <si>
    <t>PNBHOUSING</t>
  </si>
  <si>
    <t>CESC Ltd</t>
  </si>
  <si>
    <t>CESC</t>
  </si>
  <si>
    <t>Aegis Logistics Ltd</t>
  </si>
  <si>
    <t>AEGISLOG</t>
  </si>
  <si>
    <t>Poly Medicure Ltd</t>
  </si>
  <si>
    <t>POLYMED</t>
  </si>
  <si>
    <t>Health Care Equipment &amp; Supplies</t>
  </si>
  <si>
    <t>Triveni Turbine Ltd</t>
  </si>
  <si>
    <t>TRITURBINE</t>
  </si>
  <si>
    <t>ITI Ltd</t>
  </si>
  <si>
    <t>ITI</t>
  </si>
  <si>
    <t>Telecom Equipments</t>
  </si>
  <si>
    <t>Piramal Enterprises Ltd</t>
  </si>
  <si>
    <t>PEL</t>
  </si>
  <si>
    <t>Five-Star Business Finance Ltd</t>
  </si>
  <si>
    <t>FIVESTAR</t>
  </si>
  <si>
    <t>Kansai Nerolac Paints Ltd</t>
  </si>
  <si>
    <t>KANSAINER</t>
  </si>
  <si>
    <t>Angel One Ltd</t>
  </si>
  <si>
    <t>ANGELONE</t>
  </si>
  <si>
    <t>Atul Ltd</t>
  </si>
  <si>
    <t>ATUL</t>
  </si>
  <si>
    <t>Alembic Pharmaceuticals Ltd</t>
  </si>
  <si>
    <t>APLLTD</t>
  </si>
  <si>
    <t>Gujarat State Petronet Ltd</t>
  </si>
  <si>
    <t>GSPL</t>
  </si>
  <si>
    <t>CPSE ETF</t>
  </si>
  <si>
    <t>CPSEETF</t>
  </si>
  <si>
    <t>Equity</t>
  </si>
  <si>
    <t>Jindal SAW Ltd</t>
  </si>
  <si>
    <t>JINDALSAW</t>
  </si>
  <si>
    <t>Nuvama Wealth Management Ltd</t>
  </si>
  <si>
    <t>NUVAMA</t>
  </si>
  <si>
    <t>Castrol India Ltd</t>
  </si>
  <si>
    <t>CASTROLIND</t>
  </si>
  <si>
    <t>Affle (India) Ltd</t>
  </si>
  <si>
    <t>AFFLE</t>
  </si>
  <si>
    <t>Advertising</t>
  </si>
  <si>
    <t>KIOCL Ltd</t>
  </si>
  <si>
    <t>KIOCL</t>
  </si>
  <si>
    <t>Kajaria Ceramics Ltd</t>
  </si>
  <si>
    <t>KAJARIACER</t>
  </si>
  <si>
    <t>Building Products - Ceramics</t>
  </si>
  <si>
    <t>Computer Age Management Services Ltd</t>
  </si>
  <si>
    <t>CAMS</t>
  </si>
  <si>
    <t>Devyani International Ltd</t>
  </si>
  <si>
    <t>DEVYANI</t>
  </si>
  <si>
    <t>Krishna Institute of Medical Sciences Ltd</t>
  </si>
  <si>
    <t>KIMS</t>
  </si>
  <si>
    <t>Kalpataru Projects International Ltd</t>
  </si>
  <si>
    <t>KPIL</t>
  </si>
  <si>
    <t>Firstsource Solutions Ltd</t>
  </si>
  <si>
    <t>FSL</t>
  </si>
  <si>
    <t>Outsourced services</t>
  </si>
  <si>
    <t>Bikaji Foods International Ltd</t>
  </si>
  <si>
    <t>BIKAJI</t>
  </si>
  <si>
    <t>Jupiter Wagons Ltd</t>
  </si>
  <si>
    <t>JWL</t>
  </si>
  <si>
    <t>Rail</t>
  </si>
  <si>
    <t>Signatureglobal (India) Ltd</t>
  </si>
  <si>
    <t>SIGNATURE</t>
  </si>
  <si>
    <t>Elgi Equipments Ltd</t>
  </si>
  <si>
    <t>ELGIEQUIP</t>
  </si>
  <si>
    <t>Jai Balaji Industries Ltd</t>
  </si>
  <si>
    <t>JAIBALAJI</t>
  </si>
  <si>
    <t>Aster DM Healthcare Ltd</t>
  </si>
  <si>
    <t>ASTERDM</t>
  </si>
  <si>
    <t>JBM Auto Ltd</t>
  </si>
  <si>
    <t>JBMA</t>
  </si>
  <si>
    <t>Ircon International Ltd</t>
  </si>
  <si>
    <t>IRCON</t>
  </si>
  <si>
    <t>CIE Automotive India Ltd</t>
  </si>
  <si>
    <t>CIEINDIA</t>
  </si>
  <si>
    <t>Schneider Electric Infrastructure Ltd</t>
  </si>
  <si>
    <t>SCHNEIDER</t>
  </si>
  <si>
    <t>Cyient Ltd</t>
  </si>
  <si>
    <t>CYIENT</t>
  </si>
  <si>
    <t>Vinati Organics Ltd</t>
  </si>
  <si>
    <t>VINATIORGA</t>
  </si>
  <si>
    <t>Ramco Cements Limited</t>
  </si>
  <si>
    <t>RAMCOCEM</t>
  </si>
  <si>
    <t>Tejas Networks Ltd</t>
  </si>
  <si>
    <t>TEJASNET</t>
  </si>
  <si>
    <t>Blue Dart Express Ltd</t>
  </si>
  <si>
    <t>BLUEDART</t>
  </si>
  <si>
    <t>Nexus Select Trust</t>
  </si>
  <si>
    <t>NXST</t>
  </si>
  <si>
    <t>Mindspace Business Parks REIT</t>
  </si>
  <si>
    <t>MINDSPACE</t>
  </si>
  <si>
    <t>Techno Electric &amp; Engineering Company Ltd</t>
  </si>
  <si>
    <t>TECHNOE</t>
  </si>
  <si>
    <t>PTC Industries Ltd</t>
  </si>
  <si>
    <t>PTCIL</t>
  </si>
  <si>
    <t>Aditya Birla Sun Life Amc Ltd</t>
  </si>
  <si>
    <t>ABSLAMC</t>
  </si>
  <si>
    <t>HFCL Ltd</t>
  </si>
  <si>
    <t>HFCL</t>
  </si>
  <si>
    <t>Garden Reach Shipbuilders &amp; Engineers Ltd</t>
  </si>
  <si>
    <t>GRSE</t>
  </si>
  <si>
    <t>Relaxo Footwears Ltd</t>
  </si>
  <si>
    <t>RELAXO</t>
  </si>
  <si>
    <t>Century Plyboards (India) Ltd</t>
  </si>
  <si>
    <t>CENTURYPLY</t>
  </si>
  <si>
    <t>Wood Products</t>
  </si>
  <si>
    <t>Chambal Fertilisers and Chemicals Ltd</t>
  </si>
  <si>
    <t>CHAMBLFERT</t>
  </si>
  <si>
    <t>Finolex Cables Ltd</t>
  </si>
  <si>
    <t>FINCABLES</t>
  </si>
  <si>
    <t>Cello World Ltd</t>
  </si>
  <si>
    <t>CELLO</t>
  </si>
  <si>
    <t>Concord Biotech Ltd</t>
  </si>
  <si>
    <t>CONCORDBIO</t>
  </si>
  <si>
    <t>Jyothy Labs Ltd</t>
  </si>
  <si>
    <t>JYOTHYLAB</t>
  </si>
  <si>
    <t>PCBL Ltd</t>
  </si>
  <si>
    <t>PCBL</t>
  </si>
  <si>
    <t>R R Kabel Ltd</t>
  </si>
  <si>
    <t>RRKABEL</t>
  </si>
  <si>
    <t>Astrazeneca Pharma India Ltd</t>
  </si>
  <si>
    <t>ASTRAZEN</t>
  </si>
  <si>
    <t>Sobha Ltd</t>
  </si>
  <si>
    <t>SOBHA</t>
  </si>
  <si>
    <t>Chalet Hotels Ltd</t>
  </si>
  <si>
    <t>CHALET</t>
  </si>
  <si>
    <t>IIFL Finance Ltd</t>
  </si>
  <si>
    <t>IIFL</t>
  </si>
  <si>
    <t>V Guard Industries Ltd</t>
  </si>
  <si>
    <t>VGUARD</t>
  </si>
  <si>
    <t>Akzo Nobel India Ltd</t>
  </si>
  <si>
    <t>AKZOINDIA</t>
  </si>
  <si>
    <t>Aarti Industries Ltd</t>
  </si>
  <si>
    <t>AARTIIND</t>
  </si>
  <si>
    <t>Eris Lifesciences Ltd</t>
  </si>
  <si>
    <t>ERIS</t>
  </si>
  <si>
    <t>NCC Ltd</t>
  </si>
  <si>
    <t>NCC</t>
  </si>
  <si>
    <t>Aadhar Housing Finance Ltd</t>
  </si>
  <si>
    <t>AADHARHFC</t>
  </si>
  <si>
    <t>Bombay Burmah Trading Corporation Ltd</t>
  </si>
  <si>
    <t>BBTC</t>
  </si>
  <si>
    <t>Reliance Power Ltd</t>
  </si>
  <si>
    <t>RPOWER</t>
  </si>
  <si>
    <t>Jubilant Pharmova Ltd</t>
  </si>
  <si>
    <t>JUBLPHARMA</t>
  </si>
  <si>
    <t>Tbo Tek Ltd</t>
  </si>
  <si>
    <t>TBOTEK</t>
  </si>
  <si>
    <t>Tour &amp; Travel Services</t>
  </si>
  <si>
    <t>Mahanagar Gas Ltd</t>
  </si>
  <si>
    <t>MGL</t>
  </si>
  <si>
    <t>Newgen Software Technologies Ltd</t>
  </si>
  <si>
    <t>NEWGEN</t>
  </si>
  <si>
    <t>Welspun Corp Ltd</t>
  </si>
  <si>
    <t>WELCORP</t>
  </si>
  <si>
    <t>Aptus Value Housing Finance India Ltd</t>
  </si>
  <si>
    <t>APTUS</t>
  </si>
  <si>
    <t>Great Eastern Shipping Company Ltd</t>
  </si>
  <si>
    <t>GESHIP</t>
  </si>
  <si>
    <t>LMW Ltd</t>
  </si>
  <si>
    <t>LMW</t>
  </si>
  <si>
    <t>Finolex Industries Ltd</t>
  </si>
  <si>
    <t>FINPIPE</t>
  </si>
  <si>
    <t>Asahi India Glass Ltd</t>
  </si>
  <si>
    <t>ASAHIINDIA</t>
  </si>
  <si>
    <t>Indian Energy Exchange Ltd</t>
  </si>
  <si>
    <t>IEX</t>
  </si>
  <si>
    <t>Power Trading &amp; Consultancy</t>
  </si>
  <si>
    <t>Indiamart Intermesh Ltd</t>
  </si>
  <si>
    <t>INDIAMART</t>
  </si>
  <si>
    <t>Bata India Ltd</t>
  </si>
  <si>
    <t>BATAINDIA</t>
  </si>
  <si>
    <t>CreditAccess Grameen Ltd</t>
  </si>
  <si>
    <t>CREDITACC</t>
  </si>
  <si>
    <t>Kfin Technologies Ltd</t>
  </si>
  <si>
    <t>KFINTECH</t>
  </si>
  <si>
    <t>Trident Ltd</t>
  </si>
  <si>
    <t>TRIDENT</t>
  </si>
  <si>
    <t>Sarda Energy &amp; Minerals Ltd</t>
  </si>
  <si>
    <t>SARDAEN</t>
  </si>
  <si>
    <t>Swan Energy Ltd</t>
  </si>
  <si>
    <t>SWANENERGY</t>
  </si>
  <si>
    <t>Ramkrishna Forgings Ltd</t>
  </si>
  <si>
    <t>RKFORGE</t>
  </si>
  <si>
    <t>Waaree Renewable Technologies Ltd</t>
  </si>
  <si>
    <t>WAAREERTL</t>
  </si>
  <si>
    <t>Zen Technologies Ltd</t>
  </si>
  <si>
    <t>ZENTEC</t>
  </si>
  <si>
    <t>Amber Enterprises India Ltd</t>
  </si>
  <si>
    <t>AMBER</t>
  </si>
  <si>
    <t>Anand Rathi Wealth Ltd</t>
  </si>
  <si>
    <t>ANANDRATHI</t>
  </si>
  <si>
    <t>HBL Power Systems Ltd</t>
  </si>
  <si>
    <t>HBLPOWER</t>
  </si>
  <si>
    <t>Kirloskar Oil Engines Ltd</t>
  </si>
  <si>
    <t>KIRLOSENG</t>
  </si>
  <si>
    <t>Navin Fluorine International Ltd</t>
  </si>
  <si>
    <t>NAVINFLUOR</t>
  </si>
  <si>
    <t>Gravita India Ltd</t>
  </si>
  <si>
    <t>GRAVITA</t>
  </si>
  <si>
    <t>Metals - Lead</t>
  </si>
  <si>
    <t>Doms Industries Ltd</t>
  </si>
  <si>
    <t>DOMS</t>
  </si>
  <si>
    <t>Office Supplies</t>
  </si>
  <si>
    <t>Clean Science and Technology Ltd</t>
  </si>
  <si>
    <t>CLEAN</t>
  </si>
  <si>
    <t>Capri Global Capital Ltd</t>
  </si>
  <si>
    <t>CGCL</t>
  </si>
  <si>
    <t>Tata Teleservices (Maharashtra) Ltd</t>
  </si>
  <si>
    <t>TTML</t>
  </si>
  <si>
    <t>Indegene Ltd</t>
  </si>
  <si>
    <t>INDGN</t>
  </si>
  <si>
    <t>Birlasoft Ltd</t>
  </si>
  <si>
    <t>BSOFT</t>
  </si>
  <si>
    <t>PG Electroplast Ltd</t>
  </si>
  <si>
    <t>PGEL</t>
  </si>
  <si>
    <t>IFCI Ltd</t>
  </si>
  <si>
    <t>IFCI</t>
  </si>
  <si>
    <t>Action Construction Equipment Ltd</t>
  </si>
  <si>
    <t>ACE</t>
  </si>
  <si>
    <t>Heavy Machinery</t>
  </si>
  <si>
    <t>Neuland Laboratories Ltd</t>
  </si>
  <si>
    <t>NEULANDLAB</t>
  </si>
  <si>
    <t>Welspun Living Ltd</t>
  </si>
  <si>
    <t>WELSPUNLIV</t>
  </si>
  <si>
    <t>Manappuram Finance Ltd</t>
  </si>
  <si>
    <t>MANAPPURAM</t>
  </si>
  <si>
    <t>G R Infraprojects Ltd</t>
  </si>
  <si>
    <t>GRINFRA</t>
  </si>
  <si>
    <t>Sonata Software Ltd</t>
  </si>
  <si>
    <t>SONATSOFTW</t>
  </si>
  <si>
    <t>Sanofi India Ltd</t>
  </si>
  <si>
    <t>SANOFI</t>
  </si>
  <si>
    <t>Karur Vysya Bank Ltd</t>
  </si>
  <si>
    <t>KARURVYSYA</t>
  </si>
  <si>
    <t>PVR INOX Ltd</t>
  </si>
  <si>
    <t>PVRINOX</t>
  </si>
  <si>
    <t>Theatres</t>
  </si>
  <si>
    <t>Fine Organic Industries Ltd</t>
  </si>
  <si>
    <t>FINEORG</t>
  </si>
  <si>
    <t>Elecon Engineering Company Ltd</t>
  </si>
  <si>
    <t>ELECON</t>
  </si>
  <si>
    <t>UTI Asset Management Company Ltd</t>
  </si>
  <si>
    <t>UTIAMC</t>
  </si>
  <si>
    <t>DCM Shriram Ltd</t>
  </si>
  <si>
    <t>DCMSHRIRAM</t>
  </si>
  <si>
    <t>Jaiprakash Power Ventures Ltd</t>
  </si>
  <si>
    <t>JPPOWER</t>
  </si>
  <si>
    <t>BEML Ltd</t>
  </si>
  <si>
    <t>BEML</t>
  </si>
  <si>
    <t>Zensar Technologies Ltd</t>
  </si>
  <si>
    <t>ZENSARTECH</t>
  </si>
  <si>
    <t>KSB Ltd</t>
  </si>
  <si>
    <t>KSB</t>
  </si>
  <si>
    <t>UTI S&amp;P BSE Sensex ETF</t>
  </si>
  <si>
    <t>UTISENSETF</t>
  </si>
  <si>
    <t>Nava Limited</t>
  </si>
  <si>
    <t>NAVA</t>
  </si>
  <si>
    <t>RITES Ltd</t>
  </si>
  <si>
    <t>RITES</t>
  </si>
  <si>
    <t>Supreme Petrochem Ltd</t>
  </si>
  <si>
    <t>SPLPETRO</t>
  </si>
  <si>
    <t>Inox Wind Energy Ltd</t>
  </si>
  <si>
    <t>IWEL</t>
  </si>
  <si>
    <t>Bls International Services Ltd</t>
  </si>
  <si>
    <t>BLS</t>
  </si>
  <si>
    <t>NMDC Steel Ltd</t>
  </si>
  <si>
    <t>NSLNISP</t>
  </si>
  <si>
    <t>Craftsman Automation Ltd</t>
  </si>
  <si>
    <t>CRAFTSMAN</t>
  </si>
  <si>
    <t>Godrej Agrovet Ltd</t>
  </si>
  <si>
    <t>GODREJAGRO</t>
  </si>
  <si>
    <t>Agro Products</t>
  </si>
  <si>
    <t>Titagarh Rail Systems Ltd</t>
  </si>
  <si>
    <t>TITAGARH</t>
  </si>
  <si>
    <t>Wockhardt Ltd</t>
  </si>
  <si>
    <t>WOCKPHARMA</t>
  </si>
  <si>
    <t>Glenmark Life Sciences Ltd</t>
  </si>
  <si>
    <t>GLS</t>
  </si>
  <si>
    <t>eClerx Services Limited</t>
  </si>
  <si>
    <t>ECLERX</t>
  </si>
  <si>
    <t>E I D-Parry (India) Ltd</t>
  </si>
  <si>
    <t>EIDPARRY</t>
  </si>
  <si>
    <t>Sugar</t>
  </si>
  <si>
    <t>Praj Industries Ltd</t>
  </si>
  <si>
    <t>PRAJIND</t>
  </si>
  <si>
    <t>Caplin Point Laboratories Ltd</t>
  </si>
  <si>
    <t>CAPLIPOINT</t>
  </si>
  <si>
    <t>Redington Ltd</t>
  </si>
  <si>
    <t>REDINGTON</t>
  </si>
  <si>
    <t>Technology Hardware</t>
  </si>
  <si>
    <t>Rainbow Children's Medicare Ltd</t>
  </si>
  <si>
    <t>RAINBOW</t>
  </si>
  <si>
    <t>Kirloskar Brothers Ltd</t>
  </si>
  <si>
    <t>KIRLOSBROS</t>
  </si>
  <si>
    <t>Granules India Ltd</t>
  </si>
  <si>
    <t>GRANULES</t>
  </si>
  <si>
    <t>Westlife Foodworld Ltd</t>
  </si>
  <si>
    <t>WESTLIFE</t>
  </si>
  <si>
    <t>Data Patterns (India) Ltd</t>
  </si>
  <si>
    <t>DATAPATTNS</t>
  </si>
  <si>
    <t>Strides Pharma Science Ltd</t>
  </si>
  <si>
    <t>STAR</t>
  </si>
  <si>
    <t>Ingersoll-Rand (India) Ltd</t>
  </si>
  <si>
    <t>INGERRAND</t>
  </si>
  <si>
    <t>LT Foods Ltd</t>
  </si>
  <si>
    <t>LTFOODS</t>
  </si>
  <si>
    <t>JM Financial Ltd</t>
  </si>
  <si>
    <t>JMFINANCIL</t>
  </si>
  <si>
    <t>Olectra Greentech Ltd</t>
  </si>
  <si>
    <t>OLECTRA</t>
  </si>
  <si>
    <t>Netweb Technologies India Ltd</t>
  </si>
  <si>
    <t>NETWEB</t>
  </si>
  <si>
    <t>Honasa Consumer Ltd</t>
  </si>
  <si>
    <t>HONASA</t>
  </si>
  <si>
    <t>Minda Corporation Ltd</t>
  </si>
  <si>
    <t>MINDACORP</t>
  </si>
  <si>
    <t>LS Industries Ltd</t>
  </si>
  <si>
    <t>LSIND</t>
  </si>
  <si>
    <t>Aavas Financiers Ltd</t>
  </si>
  <si>
    <t>AAVAS</t>
  </si>
  <si>
    <t>Voltamp Transformers Ltd</t>
  </si>
  <si>
    <t>VOLTAMP</t>
  </si>
  <si>
    <t>Vardhman Textiles Ltd</t>
  </si>
  <si>
    <t>VTL</t>
  </si>
  <si>
    <t>Deepak Fertilisers and Petrochemicals Corp Ltd</t>
  </si>
  <si>
    <t>DEEPAKFERT</t>
  </si>
  <si>
    <t>Chennai Petroleum Corporation Ltd</t>
  </si>
  <si>
    <t>CHENNPETRO</t>
  </si>
  <si>
    <t>Akums Drugs and Pharmaceuticals Ltd</t>
  </si>
  <si>
    <t>AKUMS</t>
  </si>
  <si>
    <t>Sterling and Wilson Renewable Energy Ltd</t>
  </si>
  <si>
    <t>SWSOLAR</t>
  </si>
  <si>
    <t>Balrampur Chini Mills Ltd</t>
  </si>
  <si>
    <t>BALRAMCHIN</t>
  </si>
  <si>
    <t>Raymond Lifestyle Ltd</t>
  </si>
  <si>
    <t>RAYMONDLSL</t>
  </si>
  <si>
    <t>Railtel Corporation of India Ltd</t>
  </si>
  <si>
    <t>RAILTEL</t>
  </si>
  <si>
    <t>Communication &amp; Networking</t>
  </si>
  <si>
    <t>Marksans Pharma Ltd</t>
  </si>
  <si>
    <t>MARKSANS</t>
  </si>
  <si>
    <t>Godawari Power and Ispat Ltd</t>
  </si>
  <si>
    <t>GPIL</t>
  </si>
  <si>
    <t>Safari Industries (India) Ltd</t>
  </si>
  <si>
    <t>SAFARI</t>
  </si>
  <si>
    <t>Maharashtra Scooters Ltd</t>
  </si>
  <si>
    <t>MAHSCOOTER</t>
  </si>
  <si>
    <t>Cube Highways Trust</t>
  </si>
  <si>
    <t>CUBEINVIT</t>
  </si>
  <si>
    <t>Roads</t>
  </si>
  <si>
    <t>Aether Industries Ltd</t>
  </si>
  <si>
    <t>AETHER</t>
  </si>
  <si>
    <t>Nuvoco Vistas Corporation Ltd</t>
  </si>
  <si>
    <t>NUVOCO</t>
  </si>
  <si>
    <t>Tega Industries Ltd</t>
  </si>
  <si>
    <t>TEGA</t>
  </si>
  <si>
    <t>MMTC Ltd</t>
  </si>
  <si>
    <t>MMTC</t>
  </si>
  <si>
    <t>Symphony Ltd</t>
  </si>
  <si>
    <t>SYMPHONY</t>
  </si>
  <si>
    <t>IIFL Securities Ltd</t>
  </si>
  <si>
    <t>IIFLSEC</t>
  </si>
  <si>
    <t>Zydus Wellness Ltd</t>
  </si>
  <si>
    <t>ZYDUSWELL</t>
  </si>
  <si>
    <t>Zee Entertainment Enterprises Ltd</t>
  </si>
  <si>
    <t>ZEEL</t>
  </si>
  <si>
    <t>Alok Industries Ltd</t>
  </si>
  <si>
    <t>ALOKINDS</t>
  </si>
  <si>
    <t>Electrosteel Castings Ltd</t>
  </si>
  <si>
    <t>ELECTCAST</t>
  </si>
  <si>
    <t>Genus Power Infrastructures Ltd</t>
  </si>
  <si>
    <t>GENUSPOWER</t>
  </si>
  <si>
    <t>Intellect Design Arena Ltd</t>
  </si>
  <si>
    <t>INTELLECT</t>
  </si>
  <si>
    <t>RBL Bank Ltd</t>
  </si>
  <si>
    <t>RBLBANK</t>
  </si>
  <si>
    <t>RHI Magnesita India Ltd</t>
  </si>
  <si>
    <t>RHIM</t>
  </si>
  <si>
    <t>Happiest Minds Technologies Ltd</t>
  </si>
  <si>
    <t>HAPPSTMNDS</t>
  </si>
  <si>
    <t>CEAT Ltd</t>
  </si>
  <si>
    <t>CEATLTD</t>
  </si>
  <si>
    <t>TTK Prestige Ltd</t>
  </si>
  <si>
    <t>TTKPRESTIG</t>
  </si>
  <si>
    <t>Alkyl Amines Chemicals Ltd</t>
  </si>
  <si>
    <t>ALKYLAMINE</t>
  </si>
  <si>
    <t>Saregama India Ltd</t>
  </si>
  <si>
    <t>SAREGAMA</t>
  </si>
  <si>
    <t>Movies &amp; TV Serials</t>
  </si>
  <si>
    <t>Reliance Infrastructure Ltd</t>
  </si>
  <si>
    <t>RELINFRA</t>
  </si>
  <si>
    <t>Tanla Platforms Ltd</t>
  </si>
  <si>
    <t>TANLA</t>
  </si>
  <si>
    <t>Metropolis Healthcare Ltd</t>
  </si>
  <si>
    <t>METROPOLIS</t>
  </si>
  <si>
    <t>Jubilant Ingrevia Ltd</t>
  </si>
  <si>
    <t>JUBLINGREA</t>
  </si>
  <si>
    <t>CE Info Systems Ltd</t>
  </si>
  <si>
    <t>MAPMYINDIA</t>
  </si>
  <si>
    <t>Powergrid Infrastructure Investment Trust</t>
  </si>
  <si>
    <t>PGINVIT</t>
  </si>
  <si>
    <t>RedTape</t>
  </si>
  <si>
    <t>REDTAPE</t>
  </si>
  <si>
    <t>Sanofi Consumer Healthcare India Ltd</t>
  </si>
  <si>
    <t>SANOFICONR</t>
  </si>
  <si>
    <t>shipping corporation of India Ltd</t>
  </si>
  <si>
    <t>SCI</t>
  </si>
  <si>
    <t>Sapphire Foods India Ltd</t>
  </si>
  <si>
    <t>SAPPHIRE</t>
  </si>
  <si>
    <t>Can Fin Homes Ltd</t>
  </si>
  <si>
    <t>CANFINHOME</t>
  </si>
  <si>
    <t>ELANTAS Beck India Ltd</t>
  </si>
  <si>
    <t>ELANTAS</t>
  </si>
  <si>
    <t>City Union Bank Ltd</t>
  </si>
  <si>
    <t>CUB</t>
  </si>
  <si>
    <t>PNC Infratech Ltd</t>
  </si>
  <si>
    <t>PNCINFRA</t>
  </si>
  <si>
    <t>Graphite India Ltd</t>
  </si>
  <si>
    <t>GRAPHITE</t>
  </si>
  <si>
    <t>Kirloskar Ferrous Industries Ltd</t>
  </si>
  <si>
    <t>KIRLFER</t>
  </si>
  <si>
    <t>Engineers India Ltd</t>
  </si>
  <si>
    <t>ENGINERSIN</t>
  </si>
  <si>
    <t>India Cements Ltd</t>
  </si>
  <si>
    <t>INDIACEM</t>
  </si>
  <si>
    <t>Usha Martin Ltd</t>
  </si>
  <si>
    <t>USHAMART</t>
  </si>
  <si>
    <t>Transformers and Rectifiers (India) Ltd</t>
  </si>
  <si>
    <t>TARIL</t>
  </si>
  <si>
    <t>Sammaan Capital Ltd</t>
  </si>
  <si>
    <t>SAMMAANCAP</t>
  </si>
  <si>
    <t>Home First Finance Company India Ltd</t>
  </si>
  <si>
    <t>HOMEFIRST</t>
  </si>
  <si>
    <t>Senco Gold Ltd</t>
  </si>
  <si>
    <t>SENCO</t>
  </si>
  <si>
    <t>Jammu and Kashmir Bank Ltd</t>
  </si>
  <si>
    <t>J&amp;KBANK</t>
  </si>
  <si>
    <t>Mrs. Bectors Food Specialities Ltd</t>
  </si>
  <si>
    <t>BECTORFOOD</t>
  </si>
  <si>
    <t>JK Tyre &amp; Industries Ltd</t>
  </si>
  <si>
    <t>JKTYRE</t>
  </si>
  <si>
    <t>Edelweiss Financial Services Ltd</t>
  </si>
  <si>
    <t>EDELWEISS</t>
  </si>
  <si>
    <t>Vesuvius India Ltd</t>
  </si>
  <si>
    <t>VESUVIUS</t>
  </si>
  <si>
    <t>Quess Corp Ltd</t>
  </si>
  <si>
    <t>QUESS</t>
  </si>
  <si>
    <t>Employment Services</t>
  </si>
  <si>
    <t>Prudent Corporate Advisory Services Ltd</t>
  </si>
  <si>
    <t>PRUDENT</t>
  </si>
  <si>
    <t>Just Dial Ltd</t>
  </si>
  <si>
    <t>JUSTDIAL</t>
  </si>
  <si>
    <t>Bharat 22 ETF</t>
  </si>
  <si>
    <t>ICICIB22</t>
  </si>
  <si>
    <t>Happy Forgings Ltd</t>
  </si>
  <si>
    <t>HAPPYFORGE</t>
  </si>
  <si>
    <t>Auto, Truck &amp; Motorcycle Parts</t>
  </si>
  <si>
    <t>INOX India Ltd</t>
  </si>
  <si>
    <t>INOXINDIA</t>
  </si>
  <si>
    <t>Sea-Borne Tankers</t>
  </si>
  <si>
    <t>Raymond Ltd</t>
  </si>
  <si>
    <t>RAYMOND</t>
  </si>
  <si>
    <t>Nippon India ETF Nifty Bank BeES</t>
  </si>
  <si>
    <t>BANKBEES</t>
  </si>
  <si>
    <t>Galaxy Surfactants Ltd</t>
  </si>
  <si>
    <t>GALAXYSURF</t>
  </si>
  <si>
    <t>KPI Green Energy Ltd</t>
  </si>
  <si>
    <t>KPIGREEN</t>
  </si>
  <si>
    <t>Bajaj Electricals Ltd</t>
  </si>
  <si>
    <t>BAJAJELEC</t>
  </si>
  <si>
    <t>Gujarat Mineral Development Corporation Ltd</t>
  </si>
  <si>
    <t>GMDCLTD</t>
  </si>
  <si>
    <t>Valor Estate Ltd</t>
  </si>
  <si>
    <t>DBREALTY</t>
  </si>
  <si>
    <t>Tips Music Ltd</t>
  </si>
  <si>
    <t>TIPSMUSIC</t>
  </si>
  <si>
    <t>Bengal &amp; Assam Company Ltd</t>
  </si>
  <si>
    <t>BENGALASM</t>
  </si>
  <si>
    <t>Cera Sanitaryware Ltd</t>
  </si>
  <si>
    <t>CERA</t>
  </si>
  <si>
    <t>Shree Renuka Sugars Ltd</t>
  </si>
  <si>
    <t>RENUKA</t>
  </si>
  <si>
    <t>Gujarat Pipavav Port Ltd</t>
  </si>
  <si>
    <t>GPPL</t>
  </si>
  <si>
    <t>ITD Cementation India Ltd</t>
  </si>
  <si>
    <t>ITDCEM</t>
  </si>
  <si>
    <t>P N Gadgil Jewellers Ltd</t>
  </si>
  <si>
    <t>PNGJL</t>
  </si>
  <si>
    <t>Vijaya Diagnostic Centre Ltd</t>
  </si>
  <si>
    <t>VIJAYA</t>
  </si>
  <si>
    <t>Rattanindia Enterprises Ltd</t>
  </si>
  <si>
    <t>RTNINDIA</t>
  </si>
  <si>
    <t>Rashtriya Chemicals and Fertilizers Ltd</t>
  </si>
  <si>
    <t>RCF</t>
  </si>
  <si>
    <t>Sheela Foam Ltd</t>
  </si>
  <si>
    <t>SFL</t>
  </si>
  <si>
    <t>Home Furnishing</t>
  </si>
  <si>
    <t>Lemon Tree Hotels Ltd</t>
  </si>
  <si>
    <t>LEMONTREE</t>
  </si>
  <si>
    <t>Max Estates Ltd</t>
  </si>
  <si>
    <t>MAXESTATES</t>
  </si>
  <si>
    <t>Prism Johnson Ltd</t>
  </si>
  <si>
    <t>PRSMJOHNSN</t>
  </si>
  <si>
    <t>Route Mobile Ltd</t>
  </si>
  <si>
    <t>ROUTE</t>
  </si>
  <si>
    <t>Shakti Pumps (India) Ltd</t>
  </si>
  <si>
    <t>SHAKTIPUMP</t>
  </si>
  <si>
    <t>Isgec Heavy Engineering Ltd</t>
  </si>
  <si>
    <t>ISGEC</t>
  </si>
  <si>
    <t>JSW Holdings Ltd</t>
  </si>
  <si>
    <t>JSWHL</t>
  </si>
  <si>
    <t>HMT Ltd</t>
  </si>
  <si>
    <t>HMT</t>
  </si>
  <si>
    <t>Brookfield India Real Estate Trust</t>
  </si>
  <si>
    <t>BIRET</t>
  </si>
  <si>
    <t>HG Infra Engineering Ltd</t>
  </si>
  <si>
    <t>HGINFRA</t>
  </si>
  <si>
    <t>Power Mech Projects Ltd</t>
  </si>
  <si>
    <t>POWERMECH</t>
  </si>
  <si>
    <t>CMS Info Systems Ltd</t>
  </si>
  <si>
    <t>CMSINFO</t>
  </si>
  <si>
    <t>GMR Power and Urban Infra Ltd</t>
  </si>
  <si>
    <t>GMRP&amp;UI</t>
  </si>
  <si>
    <t>Latent View Analytics Ltd</t>
  </si>
  <si>
    <t>LATENTVIEW</t>
  </si>
  <si>
    <t>Va Tech Wabag Ltd</t>
  </si>
  <si>
    <t>WABAG</t>
  </si>
  <si>
    <t>Water Management</t>
  </si>
  <si>
    <t>Triveni Engineering and Industries Ltd</t>
  </si>
  <si>
    <t>TRIVENI</t>
  </si>
  <si>
    <t>Campus Activewear Ltd</t>
  </si>
  <si>
    <t>CAMPUS</t>
  </si>
  <si>
    <t>India Grid Trust</t>
  </si>
  <si>
    <t>INDIGRID</t>
  </si>
  <si>
    <t>Shriram Pistons &amp; Rings Ltd</t>
  </si>
  <si>
    <t>SHRIPISTON</t>
  </si>
  <si>
    <t>JK Lakshmi Cement Ltd</t>
  </si>
  <si>
    <t>JKLAKSHMI</t>
  </si>
  <si>
    <t>SBFC Finance Ltd</t>
  </si>
  <si>
    <t>SBFC</t>
  </si>
  <si>
    <t>ESAB India Ltd</t>
  </si>
  <si>
    <t>ESABINDIA</t>
  </si>
  <si>
    <t>Gujarat Narmada Valley Fertilizers &amp; Chemicals Ltd</t>
  </si>
  <si>
    <t>GNFC</t>
  </si>
  <si>
    <t>Birla Corporation Ltd</t>
  </si>
  <si>
    <t>BIRLACORPN</t>
  </si>
  <si>
    <t>Choice International Ltd</t>
  </si>
  <si>
    <t>CHOICEIN</t>
  </si>
  <si>
    <t>Eureka Forbes Ltd</t>
  </si>
  <si>
    <t>EUREKAFORB</t>
  </si>
  <si>
    <t>Household Appliances</t>
  </si>
  <si>
    <t>HEG Ltd</t>
  </si>
  <si>
    <t>HEG</t>
  </si>
  <si>
    <t>Arvind Ltd</t>
  </si>
  <si>
    <t>ARVIND</t>
  </si>
  <si>
    <t>Epigral Ltd</t>
  </si>
  <si>
    <t>EPIGRAL</t>
  </si>
  <si>
    <t>Aurionpro Solutions Ltd</t>
  </si>
  <si>
    <t>AURIONPRO</t>
  </si>
  <si>
    <t>Force Motors Ltd</t>
  </si>
  <si>
    <t>FORCEMOT</t>
  </si>
  <si>
    <t>Allied Blenders and Distillers Ltd</t>
  </si>
  <si>
    <t>ABDL</t>
  </si>
  <si>
    <t>Puravankara Ltd</t>
  </si>
  <si>
    <t>PURVA</t>
  </si>
  <si>
    <t>Lloyds Engineering Works Ltd</t>
  </si>
  <si>
    <t>LLOYDSENGG</t>
  </si>
  <si>
    <t>Religare Enterprises Ltd</t>
  </si>
  <si>
    <t>RELIGARE</t>
  </si>
  <si>
    <t>Jupiter Life Line Hospitals Ltd</t>
  </si>
  <si>
    <t>JLHL</t>
  </si>
  <si>
    <t>CCL Products (India) Ltd</t>
  </si>
  <si>
    <t>CCL</t>
  </si>
  <si>
    <t>KNR Constructions Ltd</t>
  </si>
  <si>
    <t>KNRCON</t>
  </si>
  <si>
    <t>Thomas Cook (India) Ltd</t>
  </si>
  <si>
    <t>THOMASCOOK</t>
  </si>
  <si>
    <t>National Standard (India) Ltd</t>
  </si>
  <si>
    <t>NATIONSTD</t>
  </si>
  <si>
    <t>Keystone Realtors Ltd</t>
  </si>
  <si>
    <t>RUSTOMJEE</t>
  </si>
  <si>
    <t>Varroc Engineering Ltd</t>
  </si>
  <si>
    <t>VARROC</t>
  </si>
  <si>
    <t>Garware Hi-Tech Films Ltd</t>
  </si>
  <si>
    <t>GRWRHITECH</t>
  </si>
  <si>
    <t>RattanIndia Power Ltd</t>
  </si>
  <si>
    <t>RTNPOWER</t>
  </si>
  <si>
    <t>F D C Ltd</t>
  </si>
  <si>
    <t>FDC</t>
  </si>
  <si>
    <t>Procter &amp; Gamble Health Ltd</t>
  </si>
  <si>
    <t>PGHL</t>
  </si>
  <si>
    <t>Gallantt Ispat Ltd</t>
  </si>
  <si>
    <t>GALLANTT</t>
  </si>
  <si>
    <t>Azad Engineering Ltd</t>
  </si>
  <si>
    <t>AZAD</t>
  </si>
  <si>
    <t>Rategain Travel Technologies Ltd</t>
  </si>
  <si>
    <t>RATEGAIN</t>
  </si>
  <si>
    <t>Time Technoplast Ltd</t>
  </si>
  <si>
    <t>TIMETECHNO</t>
  </si>
  <si>
    <t>Blue Jet Healthcare Ltd</t>
  </si>
  <si>
    <t>BLUEJET</t>
  </si>
  <si>
    <t>V-mart Retail Ltd</t>
  </si>
  <si>
    <t>VMART</t>
  </si>
  <si>
    <t>Kotak Nifty Bank ETF</t>
  </si>
  <si>
    <t>BANKNIFTY1</t>
  </si>
  <si>
    <t>Karnataka Bank Ltd</t>
  </si>
  <si>
    <t>KTKBANK</t>
  </si>
  <si>
    <t>EPL Ltd</t>
  </si>
  <si>
    <t>EPL</t>
  </si>
  <si>
    <t>Packaging</t>
  </si>
  <si>
    <t>Kirloskar Pneumatic Company Ltd</t>
  </si>
  <si>
    <t>KIRLPNU</t>
  </si>
  <si>
    <t>Sansera Engineering Ltd</t>
  </si>
  <si>
    <t>SANSERA</t>
  </si>
  <si>
    <t>Gujarat State Fertilizers &amp; Chemicals Ltd</t>
  </si>
  <si>
    <t>GSFC</t>
  </si>
  <si>
    <t>Shoppers Stop Ltd</t>
  </si>
  <si>
    <t>SHOPERSTOP</t>
  </si>
  <si>
    <t>Star Cement Ltd</t>
  </si>
  <si>
    <t>STARCEMENT</t>
  </si>
  <si>
    <t>TVS Supply Chain Solutions Ltd</t>
  </si>
  <si>
    <t>TVSSCS</t>
  </si>
  <si>
    <t>KKRRAFTON Developers Limited</t>
  </si>
  <si>
    <t>BGDL</t>
  </si>
  <si>
    <t>Juniper Hotels Ltd</t>
  </si>
  <si>
    <t>JUNIPER</t>
  </si>
  <si>
    <t>Equitas Small Finance Bank Ltd</t>
  </si>
  <si>
    <t>EQUITASBNK</t>
  </si>
  <si>
    <t>JK Paper Ltd</t>
  </si>
  <si>
    <t>JKPAPER</t>
  </si>
  <si>
    <t>Paper Products</t>
  </si>
  <si>
    <t>Shilpa Medicare Ltd</t>
  </si>
  <si>
    <t>SHILPAMED</t>
  </si>
  <si>
    <t>SBI Nifty 50 ETF</t>
  </si>
  <si>
    <t>SETFNIF50</t>
  </si>
  <si>
    <t>BHARAT Bond ETF-April 2023-Growth</t>
  </si>
  <si>
    <t>EBBETF0423</t>
  </si>
  <si>
    <t>Debt</t>
  </si>
  <si>
    <t>Maharashtra Seamless Ltd</t>
  </si>
  <si>
    <t>MAHSEAMLES</t>
  </si>
  <si>
    <t>Electronics Mart India Ltd</t>
  </si>
  <si>
    <t>EMIL</t>
  </si>
  <si>
    <t>Spicejet Ltd</t>
  </si>
  <si>
    <t>SPICEJET</t>
  </si>
  <si>
    <t>Kama Holdings Ltd</t>
  </si>
  <si>
    <t>KAMAHOLD</t>
  </si>
  <si>
    <t>Mastek Ltd</t>
  </si>
  <si>
    <t>MASTEK</t>
  </si>
  <si>
    <t>Archean Chemical Industries Ltd</t>
  </si>
  <si>
    <t>ACI</t>
  </si>
  <si>
    <t>Sunteck Realty Ltd</t>
  </si>
  <si>
    <t>SUNTECK</t>
  </si>
  <si>
    <t>Avanti Feeds Ltd</t>
  </si>
  <si>
    <t>AVANTIFEED</t>
  </si>
  <si>
    <t>Balu Forge Industries Ltd</t>
  </si>
  <si>
    <t>BALUFORGE</t>
  </si>
  <si>
    <t>Rajesh Exports Ltd</t>
  </si>
  <si>
    <t>RAJESHEXPO</t>
  </si>
  <si>
    <t>Black Box Ltd</t>
  </si>
  <si>
    <t>BBOX</t>
  </si>
  <si>
    <t>Astra Microwave Products Ltd</t>
  </si>
  <si>
    <t>ASTRAMICRO</t>
  </si>
  <si>
    <t>Anupam Rasayan India Ltd</t>
  </si>
  <si>
    <t>ANURAS</t>
  </si>
  <si>
    <t>Network18 Media &amp; Investments Ltd</t>
  </si>
  <si>
    <t>NETWORK18</t>
  </si>
  <si>
    <t>Garware Technical Fibres Ltd</t>
  </si>
  <si>
    <t>GARFIBRES</t>
  </si>
  <si>
    <t>Arvind Fashions Ltd</t>
  </si>
  <si>
    <t>ARVINDFASN</t>
  </si>
  <si>
    <t>V I P Industries Ltd</t>
  </si>
  <si>
    <t>VIPIND</t>
  </si>
  <si>
    <t>Chemplast Sanmar Ltd</t>
  </si>
  <si>
    <t>CHEMPLASTS</t>
  </si>
  <si>
    <t>Mahindra Holidays and Resorts India Ltd</t>
  </si>
  <si>
    <t>MHRIL</t>
  </si>
  <si>
    <t>Infibeam Avenues Ltd</t>
  </si>
  <si>
    <t>INFIBEAM</t>
  </si>
  <si>
    <t>MedPlus Health Services Ltd</t>
  </si>
  <si>
    <t>MEDPLUS</t>
  </si>
  <si>
    <t>India Shelter Finance Corporation Ltd</t>
  </si>
  <si>
    <t>INDIASHLTR</t>
  </si>
  <si>
    <t>ASK Automotive Ltd</t>
  </si>
  <si>
    <t>ASKAUTOLTD</t>
  </si>
  <si>
    <t>Ion Exchange (India) Ltd</t>
  </si>
  <si>
    <t>IONEXCHANG</t>
  </si>
  <si>
    <t>Environmental Services</t>
  </si>
  <si>
    <t>Transport Corporation of India Ltd</t>
  </si>
  <si>
    <t>TCI</t>
  </si>
  <si>
    <t>Laxmi Organic Industries Ltd</t>
  </si>
  <si>
    <t>LXCHEM</t>
  </si>
  <si>
    <t>eMudhra Ltd</t>
  </si>
  <si>
    <t>EMUDHRA</t>
  </si>
  <si>
    <t>Ujjivan Small Finance Bank Ltd</t>
  </si>
  <si>
    <t>UJJIVANSFB</t>
  </si>
  <si>
    <t>Protean eGov Technologies Ltd</t>
  </si>
  <si>
    <t>PROTEAN</t>
  </si>
  <si>
    <t>IT Consulting &amp; Other Services</t>
  </si>
  <si>
    <t>Equinox India Developments Ltd</t>
  </si>
  <si>
    <t>EMBDL</t>
  </si>
  <si>
    <t>Mahindra Lifespace Developers Ltd</t>
  </si>
  <si>
    <t>MAHLIFE</t>
  </si>
  <si>
    <t>Moil Ltd</t>
  </si>
  <si>
    <t>MOIL</t>
  </si>
  <si>
    <t>Mining - Manganese</t>
  </si>
  <si>
    <t>Tarc Ltd</t>
  </si>
  <si>
    <t>TARC</t>
  </si>
  <si>
    <t>Welspun Enterprises Ltd</t>
  </si>
  <si>
    <t>WELENT</t>
  </si>
  <si>
    <t>Sandur Manganese and Iron Ores Ltd</t>
  </si>
  <si>
    <t>SANDUMA</t>
  </si>
  <si>
    <t>Ethos Ltd</t>
  </si>
  <si>
    <t>ETHOSLTD</t>
  </si>
  <si>
    <t>Surya Roshni Ltd</t>
  </si>
  <si>
    <t>SURYAROSNI</t>
  </si>
  <si>
    <t>Diamond Power Infrastructure Ltd</t>
  </si>
  <si>
    <t>DIACABS</t>
  </si>
  <si>
    <t>Dilip Buildcon Ltd</t>
  </si>
  <si>
    <t>DBL</t>
  </si>
  <si>
    <t>Texmaco Rail &amp; Engineering Ltd</t>
  </si>
  <si>
    <t>TEXRAIL</t>
  </si>
  <si>
    <t>Sundaram Finance Holdings Ltd</t>
  </si>
  <si>
    <t>SUNDARMHLD</t>
  </si>
  <si>
    <t>Ahluwalia Contracts (India) Ltd</t>
  </si>
  <si>
    <t>AHLUCONT</t>
  </si>
  <si>
    <t>Insolation Energy Ltd</t>
  </si>
  <si>
    <t>INA</t>
  </si>
  <si>
    <t>Semiconductors</t>
  </si>
  <si>
    <t>Ganesh Housing Corp Ltd</t>
  </si>
  <si>
    <t>GANESHHOUC</t>
  </si>
  <si>
    <t>IFB Industries Ltd</t>
  </si>
  <si>
    <t>IFBIND</t>
  </si>
  <si>
    <t>Syrma SGS Technology Ltd</t>
  </si>
  <si>
    <t>SYRMA</t>
  </si>
  <si>
    <t>PDS Limited</t>
  </si>
  <si>
    <t>PDSL</t>
  </si>
  <si>
    <t>Balaji Amines Ltd</t>
  </si>
  <si>
    <t>BALAMINES</t>
  </si>
  <si>
    <t>Responsive Industries Ltd</t>
  </si>
  <si>
    <t>RESPONIND</t>
  </si>
  <si>
    <t>Building Products - Granite</t>
  </si>
  <si>
    <t>Paradeep Phosphates Ltd</t>
  </si>
  <si>
    <t>PARADEEP</t>
  </si>
  <si>
    <t>PC Jeweller Ltd</t>
  </si>
  <si>
    <t>PCJEWELLER</t>
  </si>
  <si>
    <t>Hindustan Foods Ltd</t>
  </si>
  <si>
    <t>HNDFDS</t>
  </si>
  <si>
    <t>Nazara Technologies Ltd</t>
  </si>
  <si>
    <t>NAZARA</t>
  </si>
  <si>
    <t>Theme Parks &amp; Gaming</t>
  </si>
  <si>
    <t>Tamilnad Mercantile Bank Ltd</t>
  </si>
  <si>
    <t>TMB</t>
  </si>
  <si>
    <t>Dodla Dairy Ltd</t>
  </si>
  <si>
    <t>DODLA</t>
  </si>
  <si>
    <t>Kennametal India Ltd</t>
  </si>
  <si>
    <t>KENNAMET</t>
  </si>
  <si>
    <t>TV18 Broadcast Ltd</t>
  </si>
  <si>
    <t>TV18BRDCST</t>
  </si>
  <si>
    <t>Inox Green Energy Services Ltd</t>
  </si>
  <si>
    <t>INOXGREEN</t>
  </si>
  <si>
    <t>Indo Count Industries Ltd</t>
  </si>
  <si>
    <t>ICIL</t>
  </si>
  <si>
    <t>Mishra Dhatu Nigam Ltd</t>
  </si>
  <si>
    <t>MIDHANI</t>
  </si>
  <si>
    <t>Orchid Pharma Ltd</t>
  </si>
  <si>
    <t>ORCHPHARMA</t>
  </si>
  <si>
    <t>Sudarshan Chemical Industries Ltd</t>
  </si>
  <si>
    <t>SUDARSCHEM</t>
  </si>
  <si>
    <t>Man Infraconstruction Ltd</t>
  </si>
  <si>
    <t>MANINFRA</t>
  </si>
  <si>
    <t>Indigo Paints Ltd</t>
  </si>
  <si>
    <t>INDIGOPNTS</t>
  </si>
  <si>
    <t>Technocraft Industries (India) Ltd</t>
  </si>
  <si>
    <t>TIIL</t>
  </si>
  <si>
    <t>Ami Organics Ltd</t>
  </si>
  <si>
    <t>AMIORG</t>
  </si>
  <si>
    <t>Suprajit Engineering Ltd</t>
  </si>
  <si>
    <t>SUPRAJIT</t>
  </si>
  <si>
    <t>Thangamayil Jewellery Ltd</t>
  </si>
  <si>
    <t>THANGAMAYL</t>
  </si>
  <si>
    <t>Johnson Controls-Hitachi Air Conditioning India Ltd</t>
  </si>
  <si>
    <t>JCHAC</t>
  </si>
  <si>
    <t>Niit Learning Systems Ltd</t>
  </si>
  <si>
    <t>NIITMTS</t>
  </si>
  <si>
    <t>Education Services</t>
  </si>
  <si>
    <t>Ujaas Energy Ltd</t>
  </si>
  <si>
    <t>UEL</t>
  </si>
  <si>
    <t>Ashoka Buildcon Ltd</t>
  </si>
  <si>
    <t>ASHOKA</t>
  </si>
  <si>
    <t>Gabriel India Ltd</t>
  </si>
  <si>
    <t>GABRIEL</t>
  </si>
  <si>
    <t>Ceigall India Ltd</t>
  </si>
  <si>
    <t>CEIGALL</t>
  </si>
  <si>
    <t>Go Fashion (India) Ltd</t>
  </si>
  <si>
    <t>GOCOLORS</t>
  </si>
  <si>
    <t>National Highways Infra Trust</t>
  </si>
  <si>
    <t>NHIT</t>
  </si>
  <si>
    <t>Dhanuka Agritech Ltd</t>
  </si>
  <si>
    <t>DHANUKA</t>
  </si>
  <si>
    <t>Kesoram Industries Ltd</t>
  </si>
  <si>
    <t>KESORAMIND</t>
  </si>
  <si>
    <t>Bansal Wire Industries Ltd</t>
  </si>
  <si>
    <t>BANSALWIRE</t>
  </si>
  <si>
    <t>Piccadily Agro Industries Ltd</t>
  </si>
  <si>
    <t>PICCADIL</t>
  </si>
  <si>
    <t>Nesco Ltd</t>
  </si>
  <si>
    <t>NESCO</t>
  </si>
  <si>
    <t>Sun Pharma Advanced Research Co Ltd</t>
  </si>
  <si>
    <t>SPARC</t>
  </si>
  <si>
    <t>ICRA Ltd</t>
  </si>
  <si>
    <t>ICRA</t>
  </si>
  <si>
    <t>BHARAT Bond ETF-April 2030-Growth</t>
  </si>
  <si>
    <t>EBBETF0430</t>
  </si>
  <si>
    <t>Hindustan Construction Company Ltd</t>
  </si>
  <si>
    <t>HCC</t>
  </si>
  <si>
    <t>Gokaldas Exports Ltd</t>
  </si>
  <si>
    <t>GOKEX</t>
  </si>
  <si>
    <t>Share India Securities Ltd</t>
  </si>
  <si>
    <t>SHAREINDIA</t>
  </si>
  <si>
    <t>Greenlam Industries Ltd</t>
  </si>
  <si>
    <t>GREENLAM</t>
  </si>
  <si>
    <t>Building Products - Laminates</t>
  </si>
  <si>
    <t>KRBL Ltd</t>
  </si>
  <si>
    <t>KRBL</t>
  </si>
  <si>
    <t>Bondada Engineering Ltd</t>
  </si>
  <si>
    <t>BONDADA</t>
  </si>
  <si>
    <t>BHARAT Bond ETF-April 2032</t>
  </si>
  <si>
    <t>BBETF0432</t>
  </si>
  <si>
    <t>Lloyds Enterprises Ltd</t>
  </si>
  <si>
    <t>LLOYDSENT</t>
  </si>
  <si>
    <t>Trading Companies &amp; Distributors</t>
  </si>
  <si>
    <t>Jindal Worldwide Ltd</t>
  </si>
  <si>
    <t>JINDWORLD</t>
  </si>
  <si>
    <t>Gujarat Ambuja Exports Ltd</t>
  </si>
  <si>
    <t>GAEL</t>
  </si>
  <si>
    <t>Rolex Rings Ltd</t>
  </si>
  <si>
    <t>ROLEXRINGS</t>
  </si>
  <si>
    <t>Gulf Oil Lubricants India Ltd</t>
  </si>
  <si>
    <t>GULFOILLUB</t>
  </si>
  <si>
    <t>Optiemus Infracom Ltd</t>
  </si>
  <si>
    <t>OPTIEMUS</t>
  </si>
  <si>
    <t>India Infrastructure Trust</t>
  </si>
  <si>
    <t>INFRATRUST</t>
  </si>
  <si>
    <t>Aditya Vision Ltd</t>
  </si>
  <si>
    <t>AVL</t>
  </si>
  <si>
    <t>Retail - Speciality</t>
  </si>
  <si>
    <t>Lux Industries Ltd</t>
  </si>
  <si>
    <t>LUXIND</t>
  </si>
  <si>
    <t>GMM Pfaudler Ltd</t>
  </si>
  <si>
    <t>GMMPFAUDLR</t>
  </si>
  <si>
    <t>VST Industries Ltd</t>
  </si>
  <si>
    <t>VSTIND</t>
  </si>
  <si>
    <t>Indinfravit Trust</t>
  </si>
  <si>
    <t>INDINFR</t>
  </si>
  <si>
    <t>Healthcare Global Enterprises Ltd</t>
  </si>
  <si>
    <t>HCG</t>
  </si>
  <si>
    <t>DB Corp Ltd</t>
  </si>
  <si>
    <t>DBCORP</t>
  </si>
  <si>
    <t>Publishing</t>
  </si>
  <si>
    <t>Gujarat Alkalies And Chemicals Ltd</t>
  </si>
  <si>
    <t>GUJALKALI</t>
  </si>
  <si>
    <t>R Systems International Ltd</t>
  </si>
  <si>
    <t>RSYSTEMS</t>
  </si>
  <si>
    <t>Privi Speciality Chemicals Ltd</t>
  </si>
  <si>
    <t>PRIVISCL</t>
  </si>
  <si>
    <t>GHCL Ltd</t>
  </si>
  <si>
    <t>GHCL</t>
  </si>
  <si>
    <t>South Indian Bank Ltd</t>
  </si>
  <si>
    <t>SOUTHBANK</t>
  </si>
  <si>
    <t>Magellanic Cloud Ltd</t>
  </si>
  <si>
    <t>MCLOUD</t>
  </si>
  <si>
    <t>Borosil Renewables Ltd</t>
  </si>
  <si>
    <t>BORORENEW</t>
  </si>
  <si>
    <t>Housewares</t>
  </si>
  <si>
    <t>TD Power Systems Ltd</t>
  </si>
  <si>
    <t>TDPOWERSYS</t>
  </si>
  <si>
    <t>Easy Trip Planners Ltd</t>
  </si>
  <si>
    <t>EASEMYTRIP</t>
  </si>
  <si>
    <t>AGI Greenpac Ltd</t>
  </si>
  <si>
    <t>AGI</t>
  </si>
  <si>
    <t>Kovai Medical Center and Hospital Ltd</t>
  </si>
  <si>
    <t>KOVAI</t>
  </si>
  <si>
    <t>Prince Pipes and Fittings Ltd</t>
  </si>
  <si>
    <t>PRINCEPIPE</t>
  </si>
  <si>
    <t>National Fertilizers Ltd</t>
  </si>
  <si>
    <t>NFL</t>
  </si>
  <si>
    <t>Rallis India Ltd</t>
  </si>
  <si>
    <t>RALLIS</t>
  </si>
  <si>
    <t>Orient Cement Ltd</t>
  </si>
  <si>
    <t>ORIENTCEM</t>
  </si>
  <si>
    <t>Sharda Motor Industries Ltd</t>
  </si>
  <si>
    <t>SHARDAMOTR</t>
  </si>
  <si>
    <t>Allcargo Logistics Ltd</t>
  </si>
  <si>
    <t>ALLCARGO</t>
  </si>
  <si>
    <t>Jai Corp Ltd</t>
  </si>
  <si>
    <t>JAICORPLTD</t>
  </si>
  <si>
    <t>Marsons Ltd</t>
  </si>
  <si>
    <t>MARSONS</t>
  </si>
  <si>
    <t>Refex Industries Ltd</t>
  </si>
  <si>
    <t>REFEX</t>
  </si>
  <si>
    <t>Rain Industries Ltd</t>
  </si>
  <si>
    <t>RAIN</t>
  </si>
  <si>
    <t>Skipper Ltd</t>
  </si>
  <si>
    <t>SKIPPER</t>
  </si>
  <si>
    <t>Tilaknagar Industries Ltd</t>
  </si>
  <si>
    <t>TI</t>
  </si>
  <si>
    <t>SIS Ltd</t>
  </si>
  <si>
    <t>SIS</t>
  </si>
  <si>
    <t>Jana Small Finance Bank Ltd</t>
  </si>
  <si>
    <t>JSFB</t>
  </si>
  <si>
    <t>PTC India Ltd</t>
  </si>
  <si>
    <t>PTC</t>
  </si>
  <si>
    <t>Heritage Foods Ltd</t>
  </si>
  <si>
    <t>HERITGFOOD</t>
  </si>
  <si>
    <t>Sterlite Technologies Ltd</t>
  </si>
  <si>
    <t>STLTECH</t>
  </si>
  <si>
    <t>Entero Healthcare Solutions Ltd</t>
  </si>
  <si>
    <t>ENTERO</t>
  </si>
  <si>
    <t>Pilani Investment And Industries Corporation Ltd</t>
  </si>
  <si>
    <t>PILANIINVS</t>
  </si>
  <si>
    <t>Le Travenues Technology Ltd</t>
  </si>
  <si>
    <t>IXIGO</t>
  </si>
  <si>
    <t>Pricol Ltd</t>
  </si>
  <si>
    <t>PRICOLLTD</t>
  </si>
  <si>
    <t>J Kumar Infraprojects Ltd</t>
  </si>
  <si>
    <t>JKIL</t>
  </si>
  <si>
    <t>Bharat Bijlee Ltd</t>
  </si>
  <si>
    <t>BBL</t>
  </si>
  <si>
    <t>Orissa Minerals Development Company Ltd</t>
  </si>
  <si>
    <t>ORISSAMINE</t>
  </si>
  <si>
    <t>Cyient DLM Ltd</t>
  </si>
  <si>
    <t>CYIENTDLM</t>
  </si>
  <si>
    <t>India Tourism Development Corp Ltd</t>
  </si>
  <si>
    <t>ITDC</t>
  </si>
  <si>
    <t>MTAR Technologies Ltd</t>
  </si>
  <si>
    <t>MTARTECH</t>
  </si>
  <si>
    <t>Neogen Chemicals Ltd</t>
  </si>
  <si>
    <t>NEOGEN</t>
  </si>
  <si>
    <t>Kirloskar Industries Ltd</t>
  </si>
  <si>
    <t>KIRLOSIND</t>
  </si>
  <si>
    <t>Aarti Pharmalabs Ltd</t>
  </si>
  <si>
    <t>AARTIPHARM</t>
  </si>
  <si>
    <t>Eraaya Lifespaces Ltd</t>
  </si>
  <si>
    <t>ERAAYA</t>
  </si>
  <si>
    <t>Anup Engineering Ltd</t>
  </si>
  <si>
    <t>ANUP</t>
  </si>
  <si>
    <t>Advanced Enzyme Technologies Ltd</t>
  </si>
  <si>
    <t>ADVENZYMES</t>
  </si>
  <si>
    <t>Ganesha Ecosphere Ltd</t>
  </si>
  <si>
    <t>GANECOS</t>
  </si>
  <si>
    <t>Dynamatic Technologies Ltd</t>
  </si>
  <si>
    <t>DYNAMATECH</t>
  </si>
  <si>
    <t>Manorama Industries Ltd</t>
  </si>
  <si>
    <t>MANORAMA</t>
  </si>
  <si>
    <t>Gopal Snacks Ltd</t>
  </si>
  <si>
    <t>GOPAL</t>
  </si>
  <si>
    <t>Restaurant Brands Asia Ltd</t>
  </si>
  <si>
    <t>RBA</t>
  </si>
  <si>
    <t>Sundaram Clayton Ltd</t>
  </si>
  <si>
    <t>SUNCLAY</t>
  </si>
  <si>
    <t>Hemisphere Properties India Ltd</t>
  </si>
  <si>
    <t>HEMIPROP</t>
  </si>
  <si>
    <t>CSB Bank Ltd</t>
  </si>
  <si>
    <t>CSBBANK</t>
  </si>
  <si>
    <t>MAS Financial Services Ltd</t>
  </si>
  <si>
    <t>MASFIN</t>
  </si>
  <si>
    <t>Zaggle Prepaid Ocean Services Ltd</t>
  </si>
  <si>
    <t>ZAGGLE</t>
  </si>
  <si>
    <t>Sharda Cropchem Ltd</t>
  </si>
  <si>
    <t>SHARDACROP</t>
  </si>
  <si>
    <t>Nippon India ETF Gold BeES</t>
  </si>
  <si>
    <t>GOLDBEES</t>
  </si>
  <si>
    <t>Gold</t>
  </si>
  <si>
    <t>TeamLease Services Ltd</t>
  </si>
  <si>
    <t>TEAMLEASE</t>
  </si>
  <si>
    <t>Banco Products (India) Ltd</t>
  </si>
  <si>
    <t>BANCOINDIA</t>
  </si>
  <si>
    <t>E2E Networks Ltd</t>
  </si>
  <si>
    <t>E2E</t>
  </si>
  <si>
    <t>Heidelbergcement India Ltd</t>
  </si>
  <si>
    <t>HEIDELBERG</t>
  </si>
  <si>
    <t>Yatharth Hospital &amp; Trauma Care Services Ltd</t>
  </si>
  <si>
    <t>YATHARTH</t>
  </si>
  <si>
    <t>Wonderla Holidays Ltd</t>
  </si>
  <si>
    <t>WONDERLA</t>
  </si>
  <si>
    <t>Awfis Space Solutions Ltd</t>
  </si>
  <si>
    <t>AWFIS</t>
  </si>
  <si>
    <t>Uflex Ltd</t>
  </si>
  <si>
    <t>UFLEX</t>
  </si>
  <si>
    <t>Borosil Ltd</t>
  </si>
  <si>
    <t>BOROLTD</t>
  </si>
  <si>
    <t>Vaibhav Global Ltd</t>
  </si>
  <si>
    <t>VAIBHAVGBL</t>
  </si>
  <si>
    <t>Grauer And Weil (India) Ltd</t>
  </si>
  <si>
    <t>GRAUWEIL</t>
  </si>
  <si>
    <t>Bajaj Hindusthan Sugar Ltd</t>
  </si>
  <si>
    <t>BAJAJHIND</t>
  </si>
  <si>
    <t>Orient Electric Ltd</t>
  </si>
  <si>
    <t>ORIENTELEC</t>
  </si>
  <si>
    <t>V2 Retail Ltd</t>
  </si>
  <si>
    <t>V2RETAIL</t>
  </si>
  <si>
    <t>Utkarsh Small Finance Bank Ltd</t>
  </si>
  <si>
    <t>UTKARSHBNK</t>
  </si>
  <si>
    <t>Greenpanel Industries Ltd</t>
  </si>
  <si>
    <t>GREENPANEL</t>
  </si>
  <si>
    <t>VRL Logistics Ltd</t>
  </si>
  <si>
    <t>VRLLOG</t>
  </si>
  <si>
    <t>MSTC Ltd</t>
  </si>
  <si>
    <t>MSTCLTD</t>
  </si>
  <si>
    <t>Bharat Rasayan Ltd</t>
  </si>
  <si>
    <t>BHARATRAS</t>
  </si>
  <si>
    <t>Shilchar Technologies Ltd</t>
  </si>
  <si>
    <t>SHILCTECH</t>
  </si>
  <si>
    <t>Pitti Engineering Ltd</t>
  </si>
  <si>
    <t>PITTIENG</t>
  </si>
  <si>
    <t>Bannari Amman Sugars Ltd</t>
  </si>
  <si>
    <t>BANARISUG</t>
  </si>
  <si>
    <t>Morepen Laboratories Ltd</t>
  </si>
  <si>
    <t>MOREPENLAB</t>
  </si>
  <si>
    <t>Network People Services Technologies Ltd</t>
  </si>
  <si>
    <t>NPST</t>
  </si>
  <si>
    <t>Nocil Ltd</t>
  </si>
  <si>
    <t>NOCIL</t>
  </si>
  <si>
    <t>SG Mart Ltd</t>
  </si>
  <si>
    <t>SGMART</t>
  </si>
  <si>
    <t>Renewable Electricity</t>
  </si>
  <si>
    <t>Rajoo Engineers Ltd</t>
  </si>
  <si>
    <t>RAJOOENG</t>
  </si>
  <si>
    <t>SeQuent Scientific Ltd</t>
  </si>
  <si>
    <t>SEQUENT</t>
  </si>
  <si>
    <t>Rossari Biotech Ltd</t>
  </si>
  <si>
    <t>ROSSARI</t>
  </si>
  <si>
    <t>Supriya Lifescience Ltd</t>
  </si>
  <si>
    <t>SUPRIYA</t>
  </si>
  <si>
    <t>Unichem Laboratories Ltd</t>
  </si>
  <si>
    <t>UNICHEMLAB</t>
  </si>
  <si>
    <t>Paisalo Digital Ltd</t>
  </si>
  <si>
    <t>PAISALO</t>
  </si>
  <si>
    <t>Kaveri Seed Company Ltd</t>
  </si>
  <si>
    <t>KSCL</t>
  </si>
  <si>
    <t>Seeds</t>
  </si>
  <si>
    <t>Greenply Industries Ltd</t>
  </si>
  <si>
    <t>GREENPLY</t>
  </si>
  <si>
    <t>Northern ARC Capital Ltd</t>
  </si>
  <si>
    <t>NORTHARC</t>
  </si>
  <si>
    <t>Aarti Drugs Ltd</t>
  </si>
  <si>
    <t>AARTIDRUGS</t>
  </si>
  <si>
    <t>Hawkins Cookers Ltd</t>
  </si>
  <si>
    <t>HAWKINCOOK</t>
  </si>
  <si>
    <t>Medi Assist Healthcare Services Ltd</t>
  </si>
  <si>
    <t>MEDIASSIST</t>
  </si>
  <si>
    <t>Bombay Dyeing and Mfg Co Ltd</t>
  </si>
  <si>
    <t>BOMDYEING</t>
  </si>
  <si>
    <t>Shanthi Gears Ltd</t>
  </si>
  <si>
    <t>SHANTIGEAR</t>
  </si>
  <si>
    <t>Jayaswal Neco Industries Ltd</t>
  </si>
  <si>
    <t>JAYNECOIND</t>
  </si>
  <si>
    <t>India Glycols Ltd</t>
  </si>
  <si>
    <t>INDIAGLYCO</t>
  </si>
  <si>
    <t>Fineotex Chemical Ltd</t>
  </si>
  <si>
    <t>FCL</t>
  </si>
  <si>
    <t>RPG Life Sciences Limited</t>
  </si>
  <si>
    <t>RPGLIFE</t>
  </si>
  <si>
    <t>Harsha Engineers International Ltd</t>
  </si>
  <si>
    <t>HARSHA</t>
  </si>
  <si>
    <t>Shaily Engineering Plastics Ltd</t>
  </si>
  <si>
    <t>SHAILY</t>
  </si>
  <si>
    <t>Jamna Auto Industries Ltd</t>
  </si>
  <si>
    <t>JAMNAAUTO</t>
  </si>
  <si>
    <t>Websol Energy System Ltd</t>
  </si>
  <si>
    <t>WEBELSOLAR</t>
  </si>
  <si>
    <t>Tinplate Company of India Ltd</t>
  </si>
  <si>
    <t>TINPLATE</t>
  </si>
  <si>
    <t>S H Kelkar and Company Ltd</t>
  </si>
  <si>
    <t>SHK</t>
  </si>
  <si>
    <t>Samhi Hotels Ltd</t>
  </si>
  <si>
    <t>SAMHI</t>
  </si>
  <si>
    <t>Subros Ltd</t>
  </si>
  <si>
    <t>SUBROS</t>
  </si>
  <si>
    <t>SEPC Ltd</t>
  </si>
  <si>
    <t>SEPC</t>
  </si>
  <si>
    <t>Prime Focus Ltd</t>
  </si>
  <si>
    <t>PFOCUS</t>
  </si>
  <si>
    <t>Animation</t>
  </si>
  <si>
    <t>Patel Engineering Ltd</t>
  </si>
  <si>
    <t>PATELENG</t>
  </si>
  <si>
    <t>Nippon India ETF Nifty 50 BeES</t>
  </si>
  <si>
    <t>NIFTYBEES</t>
  </si>
  <si>
    <t>WPIL Ltd</t>
  </si>
  <si>
    <t>WPIL</t>
  </si>
  <si>
    <t>JTEKT India Ltd</t>
  </si>
  <si>
    <t>JTEKTINDIA</t>
  </si>
  <si>
    <t>Ramky Infrastructure Ltd</t>
  </si>
  <si>
    <t>RAMKY</t>
  </si>
  <si>
    <t>Pearl Global Industries Ltd</t>
  </si>
  <si>
    <t>PGIL</t>
  </si>
  <si>
    <t>Gateway Distriparks Ltd</t>
  </si>
  <si>
    <t>GATEWAY</t>
  </si>
  <si>
    <t>Balmer Lawrie and Company Ltd</t>
  </si>
  <si>
    <t>BALMLAWRIE</t>
  </si>
  <si>
    <t>Thyrocare Technologies Ltd</t>
  </si>
  <si>
    <t>THYROCARE</t>
  </si>
  <si>
    <t>Dalmia Bharat Sugar and Industries Ltd</t>
  </si>
  <si>
    <t>DALMIASUG</t>
  </si>
  <si>
    <t>Paras Defence and Space Technologies Ltd</t>
  </si>
  <si>
    <t>PARAS</t>
  </si>
  <si>
    <t>Honda India Power Products Ltd</t>
  </si>
  <si>
    <t>HONDAPOWER</t>
  </si>
  <si>
    <t>Styrenix Performance Materials Ltd</t>
  </si>
  <si>
    <t>STYRENIX</t>
  </si>
  <si>
    <t>Bhagiradha Chemicals and Industries Ltd</t>
  </si>
  <si>
    <t>BHAGCHEM</t>
  </si>
  <si>
    <t>Moschip Technologies Ltd</t>
  </si>
  <si>
    <t>MOSCHIP</t>
  </si>
  <si>
    <t>Cartrade Tech Ltd</t>
  </si>
  <si>
    <t>CARTRADE</t>
  </si>
  <si>
    <t>Sindhu Trade Links Ltd</t>
  </si>
  <si>
    <t>SINDHUTRAD</t>
  </si>
  <si>
    <t>LG Balakrishnan &amp; Bros Ltd</t>
  </si>
  <si>
    <t>LGBBROSLTD</t>
  </si>
  <si>
    <t>Fiem Industries Ltd</t>
  </si>
  <si>
    <t>FIEMIND</t>
  </si>
  <si>
    <t>Jain Irrigation Systems Ltd</t>
  </si>
  <si>
    <t>JISLJALEQS</t>
  </si>
  <si>
    <t>Agricultural &amp; Farm Machinery</t>
  </si>
  <si>
    <t>EMS Ltd</t>
  </si>
  <si>
    <t>EMSLIMITED</t>
  </si>
  <si>
    <t>Imagicaaworld Entertainment Ltd</t>
  </si>
  <si>
    <t>IMAGICAA</t>
  </si>
  <si>
    <t>Servotech Power Systems Ltd</t>
  </si>
  <si>
    <t>SERVOTECH</t>
  </si>
  <si>
    <t>Fedbank Financial Services Ltd</t>
  </si>
  <si>
    <t>FEDFINA</t>
  </si>
  <si>
    <t>JTL Industries Ltd</t>
  </si>
  <si>
    <t>JTLIND</t>
  </si>
  <si>
    <t>Avantel Ltd</t>
  </si>
  <si>
    <t>AVANTEL</t>
  </si>
  <si>
    <t>Hikal Ltd</t>
  </si>
  <si>
    <t>HIKAL</t>
  </si>
  <si>
    <t>Innova Captab Ltd</t>
  </si>
  <si>
    <t>INNOVACAP</t>
  </si>
  <si>
    <t>Venus Pipes and Tubes Ltd</t>
  </si>
  <si>
    <t>VENUSPIPES</t>
  </si>
  <si>
    <t>Shivalik Bimetal Controls Ltd</t>
  </si>
  <si>
    <t>SBCL</t>
  </si>
  <si>
    <t>Avalon Technologies Ltd</t>
  </si>
  <si>
    <t>AVALON</t>
  </si>
  <si>
    <t>Quick Heal Technologies Ltd</t>
  </si>
  <si>
    <t>QUICKHEAL</t>
  </si>
  <si>
    <t>Shrem InvIT</t>
  </si>
  <si>
    <t>SHREMINVIT</t>
  </si>
  <si>
    <t>West Coast Paper Mills Ltd</t>
  </si>
  <si>
    <t>WSTCSTPAPR</t>
  </si>
  <si>
    <t>Kingfa Science and Technology (India) Ltd</t>
  </si>
  <si>
    <t>KINGFA</t>
  </si>
  <si>
    <t>Greaves Cotton Ltd</t>
  </si>
  <si>
    <t>GREAVESCOT</t>
  </si>
  <si>
    <t>BF Utilities Ltd</t>
  </si>
  <si>
    <t>BFUTILITIE</t>
  </si>
  <si>
    <t>Kewal Kiran Clothing Ltd</t>
  </si>
  <si>
    <t>KKCL</t>
  </si>
  <si>
    <t>Exicom Tele-Systems Ltd</t>
  </si>
  <si>
    <t>EXICOM</t>
  </si>
  <si>
    <t>Indraprastha Medical Corporation Ltd</t>
  </si>
  <si>
    <t>INDRAMEDCO</t>
  </si>
  <si>
    <t>D P Abhushan Ltd</t>
  </si>
  <si>
    <t>DPABHUSHAN</t>
  </si>
  <si>
    <t>TCI Express Ltd</t>
  </si>
  <si>
    <t>TCIEXP</t>
  </si>
  <si>
    <t>JNK India Ltd</t>
  </si>
  <si>
    <t>JNKINDIA</t>
  </si>
  <si>
    <t>Spandana Sphoorty Financial Ltd</t>
  </si>
  <si>
    <t>SPANDANA</t>
  </si>
  <si>
    <t>Bhansali Engineering Polymers Ltd</t>
  </si>
  <si>
    <t>BEPL</t>
  </si>
  <si>
    <t>Gufic Biosciences Ltd</t>
  </si>
  <si>
    <t>GUFICBIO</t>
  </si>
  <si>
    <t>Oriana Power Ltd</t>
  </si>
  <si>
    <t>ORIANA</t>
  </si>
  <si>
    <t>Sunflag Iron and Steel Co Ltd</t>
  </si>
  <si>
    <t>SUNFLAG</t>
  </si>
  <si>
    <t>Jeena Sikho Lifecare Ltd</t>
  </si>
  <si>
    <t>JSLL</t>
  </si>
  <si>
    <t>Arvind Smartspaces Ltd</t>
  </si>
  <si>
    <t>ARVSMART</t>
  </si>
  <si>
    <t>Gokul Agro Resources Ltd</t>
  </si>
  <si>
    <t>GOKULAGRO</t>
  </si>
  <si>
    <t>Stylam Industries Ltd</t>
  </si>
  <si>
    <t>STYLAMIND</t>
  </si>
  <si>
    <t>VST Tillers Tractors Ltd</t>
  </si>
  <si>
    <t>VSTTILLERS</t>
  </si>
  <si>
    <t>Precision Wires India Ltd</t>
  </si>
  <si>
    <t>PRECWIRE</t>
  </si>
  <si>
    <t>Goldiam International Ltd</t>
  </si>
  <si>
    <t>GOLDIAM</t>
  </si>
  <si>
    <t>Lumax AutoTechnologies Ltd</t>
  </si>
  <si>
    <t>LUMAXTECH</t>
  </si>
  <si>
    <t>La Opala R G Ltd</t>
  </si>
  <si>
    <t>LAOPALA</t>
  </si>
  <si>
    <t>IndoStar Capital Finance Ltd</t>
  </si>
  <si>
    <t>INDOSTAR</t>
  </si>
  <si>
    <t>Savita Oil Technologies Ltd</t>
  </si>
  <si>
    <t>SOTL</t>
  </si>
  <si>
    <t>Sula Vineyards Ltd</t>
  </si>
  <si>
    <t>SULA</t>
  </si>
  <si>
    <t>Gujarat Themis Biosyn Ltd</t>
  </si>
  <si>
    <t>GUJTHEM</t>
  </si>
  <si>
    <t>Geojit Financial Services Ltd</t>
  </si>
  <si>
    <t>GEOJITFSL</t>
  </si>
  <si>
    <t>Cigniti Technologies Ltd</t>
  </si>
  <si>
    <t>CIGNITITEC</t>
  </si>
  <si>
    <t>Muthoot Microfin Ltd</t>
  </si>
  <si>
    <t>MUTHOOTMF</t>
  </si>
  <si>
    <t>Microfinancing</t>
  </si>
  <si>
    <t>Artemis Medicare Services Ltd</t>
  </si>
  <si>
    <t>ARTEMISMED</t>
  </si>
  <si>
    <t>Nirlon Ltd</t>
  </si>
  <si>
    <t>NIRLON</t>
  </si>
  <si>
    <t>IRB InvIT Fund</t>
  </si>
  <si>
    <t>IRBINVIT</t>
  </si>
  <si>
    <t>Hubtown Ltd</t>
  </si>
  <si>
    <t>HUBTOWN</t>
  </si>
  <si>
    <t>Motilal Oswal NASDAQ 100 ETF</t>
  </si>
  <si>
    <t>MON100</t>
  </si>
  <si>
    <t>CARE Ratings Ltd</t>
  </si>
  <si>
    <t>CARERATING</t>
  </si>
  <si>
    <t>Seamec Ltd</t>
  </si>
  <si>
    <t>SEAMECLTD</t>
  </si>
  <si>
    <t>Oil &amp; Gas - Equipment &amp; Services</t>
  </si>
  <si>
    <t>Dhani Services Ltd</t>
  </si>
  <si>
    <t>DHANI</t>
  </si>
  <si>
    <t>Indian Metals and Ferro Alloys Ltd</t>
  </si>
  <si>
    <t>IMFA</t>
  </si>
  <si>
    <t>TCNS Clothing Co Ltd</t>
  </si>
  <si>
    <t>TCNSBRANDS</t>
  </si>
  <si>
    <t>DCB Bank Ltd</t>
  </si>
  <si>
    <t>DCBBANK</t>
  </si>
  <si>
    <t>Polyplex Corp Ltd</t>
  </si>
  <si>
    <t>POLYPLEX</t>
  </si>
  <si>
    <t>RPSG Ventures Ltd</t>
  </si>
  <si>
    <t>RPSGVENT</t>
  </si>
  <si>
    <t>Sky Gold Ltd</t>
  </si>
  <si>
    <t>SKYGOLD</t>
  </si>
  <si>
    <t>Hinduja Global Solutions Ltd</t>
  </si>
  <si>
    <t>HGS</t>
  </si>
  <si>
    <t>Kitex Garments Ltd</t>
  </si>
  <si>
    <t>KITEX</t>
  </si>
  <si>
    <t>Datamatics Global Services Ltd</t>
  </si>
  <si>
    <t>DATAMATICS</t>
  </si>
  <si>
    <t>DCX Systems Ltd</t>
  </si>
  <si>
    <t>DCXINDIA</t>
  </si>
  <si>
    <t>KDDL Ltd</t>
  </si>
  <si>
    <t>KDDL</t>
  </si>
  <si>
    <t>Hi-Tech Pipes Ltd</t>
  </si>
  <si>
    <t>HITECH</t>
  </si>
  <si>
    <t>Swaraj Engines Ltd</t>
  </si>
  <si>
    <t>SWARAJENG</t>
  </si>
  <si>
    <t>Kalyani Steels Ltd</t>
  </si>
  <si>
    <t>KSL</t>
  </si>
  <si>
    <t>HPL Electric &amp; Power Ltd</t>
  </si>
  <si>
    <t>HPL</t>
  </si>
  <si>
    <t>Fischer Medical Ventures Ltd</t>
  </si>
  <si>
    <t>FISCHER</t>
  </si>
  <si>
    <t>Veedol Corporation Ltd</t>
  </si>
  <si>
    <t>VEEDOL</t>
  </si>
  <si>
    <t>Gujarat Industries Power Company Ltd</t>
  </si>
  <si>
    <t>GIPCL</t>
  </si>
  <si>
    <t>Mahindra Logistics Ltd</t>
  </si>
  <si>
    <t>MAHLOG</t>
  </si>
  <si>
    <t>Alembic Ltd</t>
  </si>
  <si>
    <t>ALEMBICLTD</t>
  </si>
  <si>
    <t>Hathway Cable and Datacom Ltd</t>
  </si>
  <si>
    <t>HATHWAY</t>
  </si>
  <si>
    <t>Cable &amp; D2H</t>
  </si>
  <si>
    <t>Jindal Poly Films Ltd</t>
  </si>
  <si>
    <t>JINDALPOLY</t>
  </si>
  <si>
    <t>Blue Cloud Softech Solutions Ltd</t>
  </si>
  <si>
    <t>BLUECLOUDS</t>
  </si>
  <si>
    <t>MPS Ltd</t>
  </si>
  <si>
    <t>MPSLTD</t>
  </si>
  <si>
    <t>Goodluck India Ltd</t>
  </si>
  <si>
    <t>GOODLUCK</t>
  </si>
  <si>
    <t>Epack Durable Ltd</t>
  </si>
  <si>
    <t>EPACK</t>
  </si>
  <si>
    <t>Fino Payments Bank Ltd</t>
  </si>
  <si>
    <t>FINOPB</t>
  </si>
  <si>
    <t>Suraj Estate Developers Ltd</t>
  </si>
  <si>
    <t>SURAJEST</t>
  </si>
  <si>
    <t>Real Estate Rental, Development &amp; Operations</t>
  </si>
  <si>
    <t>Vakrangee Limited</t>
  </si>
  <si>
    <t>VAKRANGEE</t>
  </si>
  <si>
    <t>Sandhar Technologies Ltd</t>
  </si>
  <si>
    <t>SANDHAR</t>
  </si>
  <si>
    <t>Bajel Projects Ltd</t>
  </si>
  <si>
    <t>BAJEL</t>
  </si>
  <si>
    <t>Electric Utilities</t>
  </si>
  <si>
    <t>Dredging Corporation of India Ltd</t>
  </si>
  <si>
    <t>DREDGECORP</t>
  </si>
  <si>
    <t>Dredging</t>
  </si>
  <si>
    <t>Tasty Bite Eatables Ltd</t>
  </si>
  <si>
    <t>TASTYBITE</t>
  </si>
  <si>
    <t>ADF Foods Ltd</t>
  </si>
  <si>
    <t>ADFFOODS</t>
  </si>
  <si>
    <t>Vishnu Prakash R Punglia Ltd</t>
  </si>
  <si>
    <t>VPRPL</t>
  </si>
  <si>
    <t>Steel Strips Wheels Ltd</t>
  </si>
  <si>
    <t>SSWL</t>
  </si>
  <si>
    <t>Ddev Plastiks Industries Ltd</t>
  </si>
  <si>
    <t>DDEVPLASTIK</t>
  </si>
  <si>
    <t>K.P. Energy Ltd</t>
  </si>
  <si>
    <t>KPEL</t>
  </si>
  <si>
    <t>Capacite Infraprojects Ltd</t>
  </si>
  <si>
    <t>CAPACITE</t>
  </si>
  <si>
    <t>Sanghvi Movers Ltd</t>
  </si>
  <si>
    <t>SANGHVIMOV</t>
  </si>
  <si>
    <t>Marine Electricals (India) Ltd</t>
  </si>
  <si>
    <t>MARINE</t>
  </si>
  <si>
    <t>Apeejay Surrendra Park Hotels Ltd</t>
  </si>
  <si>
    <t>PARKHOTELS</t>
  </si>
  <si>
    <t>Bajaj Consumer Care Ltd</t>
  </si>
  <si>
    <t>BAJAJCON</t>
  </si>
  <si>
    <t>Salasar Techno Engineering Ltd</t>
  </si>
  <si>
    <t>SALASAR</t>
  </si>
  <si>
    <t>Delta Corp Ltd</t>
  </si>
  <si>
    <t>DELTACORP</t>
  </si>
  <si>
    <t>Thirumalai Chemicals Ltd</t>
  </si>
  <si>
    <t>TIRUMALCHM</t>
  </si>
  <si>
    <t>Marathon Nextgen Realty Ltd</t>
  </si>
  <si>
    <t>MARATHON</t>
  </si>
  <si>
    <t>Navneet Education Ltd</t>
  </si>
  <si>
    <t>NAVNETEDUL</t>
  </si>
  <si>
    <t>Globus Spirits Ltd</t>
  </si>
  <si>
    <t>GLOBUSSPR</t>
  </si>
  <si>
    <t>Eveready Industries India Ltd</t>
  </si>
  <si>
    <t>EVEREADY</t>
  </si>
  <si>
    <t>Pokarna Ltd</t>
  </si>
  <si>
    <t>POKARNA</t>
  </si>
  <si>
    <t>Ram Ratna Wires Ltd</t>
  </si>
  <si>
    <t>RAMRAT</t>
  </si>
  <si>
    <t>Mahanagar Telephone Nigam Ltd</t>
  </si>
  <si>
    <t>MTNL</t>
  </si>
  <si>
    <t>Nucleus Software Exports Ltd</t>
  </si>
  <si>
    <t>NUCLEUS</t>
  </si>
  <si>
    <t>Gensol Engineering Ltd</t>
  </si>
  <si>
    <t>GENSOL</t>
  </si>
  <si>
    <t>Solara Active Pharma Sciences Ltd</t>
  </si>
  <si>
    <t>SOLARA</t>
  </si>
  <si>
    <t>Max Ventures and Industries Ltd</t>
  </si>
  <si>
    <t>MAXVIL</t>
  </si>
  <si>
    <t>Shipping Corporation of India Land and Assets Ltd</t>
  </si>
  <si>
    <t>SCILAL</t>
  </si>
  <si>
    <t>Maithan Alloys Ltd</t>
  </si>
  <si>
    <t>MAITHANALL</t>
  </si>
  <si>
    <t>TCPL Packaging Ltd</t>
  </si>
  <si>
    <t>TCPLPACK</t>
  </si>
  <si>
    <t>Oriental Hotels Ltd</t>
  </si>
  <si>
    <t>ORIENTHOT</t>
  </si>
  <si>
    <t>Apollo Micro Systems Ltd</t>
  </si>
  <si>
    <t>APOLLO</t>
  </si>
  <si>
    <t>Indoco Remedies Ltd</t>
  </si>
  <si>
    <t>INDOCO</t>
  </si>
  <si>
    <t>Genesys International Corporation Ltd</t>
  </si>
  <si>
    <t>GENESYS</t>
  </si>
  <si>
    <t>Repco Home Finance Ltd</t>
  </si>
  <si>
    <t>REPCOHOME</t>
  </si>
  <si>
    <t>Deep Industries Ltd</t>
  </si>
  <si>
    <t>DEEPINDS</t>
  </si>
  <si>
    <t>TVS Srichakra Ltd</t>
  </si>
  <si>
    <t>TVSSRICHAK</t>
  </si>
  <si>
    <t>Flair Writing Industries Ltd</t>
  </si>
  <si>
    <t>FLAIR</t>
  </si>
  <si>
    <t>Suven Life Sciences Ltd</t>
  </si>
  <si>
    <t>SUVEN</t>
  </si>
  <si>
    <t>KCP Ltd</t>
  </si>
  <si>
    <t>KCP</t>
  </si>
  <si>
    <t>Saksoft Ltd</t>
  </si>
  <si>
    <t>SAKSOFT</t>
  </si>
  <si>
    <t>Ashiana Housing Ltd</t>
  </si>
  <si>
    <t>ASHIANA</t>
  </si>
  <si>
    <t>Shanti Educational Initiatives Ltd</t>
  </si>
  <si>
    <t>SEIL</t>
  </si>
  <si>
    <t>PTC India Financial Services Ltd</t>
  </si>
  <si>
    <t>PFS</t>
  </si>
  <si>
    <t>Dollar Industries Ltd</t>
  </si>
  <si>
    <t>DOLLAR</t>
  </si>
  <si>
    <t>Prakash Industries Ltd</t>
  </si>
  <si>
    <t>PRAKASH</t>
  </si>
  <si>
    <t>DCW Ltd</t>
  </si>
  <si>
    <t>DCW</t>
  </si>
  <si>
    <t>Veritas (India) Ltd</t>
  </si>
  <si>
    <t>VERITAS</t>
  </si>
  <si>
    <t>Huhtamaki India Ltd</t>
  </si>
  <si>
    <t>HUHTAMAKI</t>
  </si>
  <si>
    <t>SJS Enterprises Ltd</t>
  </si>
  <si>
    <t>SJS</t>
  </si>
  <si>
    <t>Monarch Networth Capital Ltd</t>
  </si>
  <si>
    <t>MONARCH</t>
  </si>
  <si>
    <t>KP Green Engineering Ltd</t>
  </si>
  <si>
    <t>KPGEL</t>
  </si>
  <si>
    <t>Heavy Electrical Equipment</t>
  </si>
  <si>
    <t>Sagar Cements Ltd</t>
  </si>
  <si>
    <t>SAGCEM</t>
  </si>
  <si>
    <t>Unitech Ltd</t>
  </si>
  <si>
    <t>UNITECH</t>
  </si>
  <si>
    <t>Arkade Developers Ltd</t>
  </si>
  <si>
    <t>ARKADE</t>
  </si>
  <si>
    <t>Stove Kraft Ltd</t>
  </si>
  <si>
    <t>STOVEKRAFT</t>
  </si>
  <si>
    <t>Wendt (India) Limited</t>
  </si>
  <si>
    <t>WENDT</t>
  </si>
  <si>
    <t>Kolte-Patil Developers Ltd</t>
  </si>
  <si>
    <t>KOLTEPATIL</t>
  </si>
  <si>
    <t>Jyoti Structures Ltd</t>
  </si>
  <si>
    <t>JYOTISTRUC</t>
  </si>
  <si>
    <t>RIR Power Electronics Ltd</t>
  </si>
  <si>
    <t>RIR</t>
  </si>
  <si>
    <t>Somany Ceramics Ltd</t>
  </si>
  <si>
    <t>SOMANYCERA</t>
  </si>
  <si>
    <t>SMS Pharmaceuticals Ltd</t>
  </si>
  <si>
    <t>SMSPHARMA</t>
  </si>
  <si>
    <t>Hindustan Oil Exploration Company Ltd</t>
  </si>
  <si>
    <t>HINDOILEXP</t>
  </si>
  <si>
    <t>Motisons Jewellers Ltd</t>
  </si>
  <si>
    <t>MOTISONS</t>
  </si>
  <si>
    <t>Apparel &amp; Accessories Retailers</t>
  </si>
  <si>
    <t>ideaForge Technology Ltd</t>
  </si>
  <si>
    <t>IDEAFORGE</t>
  </si>
  <si>
    <t>Foseco India Ltd</t>
  </si>
  <si>
    <t>FOSECOIND</t>
  </si>
  <si>
    <t>Summit Securities Ltd</t>
  </si>
  <si>
    <t>SUMMITSEC</t>
  </si>
  <si>
    <t>Dishman Carbogen Amcis Ltd</t>
  </si>
  <si>
    <t>DCAL</t>
  </si>
  <si>
    <t>Nilkamal Ltd</t>
  </si>
  <si>
    <t>NILKAMAL</t>
  </si>
  <si>
    <t>GTL Infrastructure Ltd</t>
  </si>
  <si>
    <t>GTLINFRA</t>
  </si>
  <si>
    <t>ECOS (India) Mobility &amp; Hospitality Ltd</t>
  </si>
  <si>
    <t>ECOSMOBLTY</t>
  </si>
  <si>
    <t>Rane Holdings Ltd</t>
  </si>
  <si>
    <t>RANEHOLDIN</t>
  </si>
  <si>
    <t>KRN Heat Exchanger and Refrigeration Ltd</t>
  </si>
  <si>
    <t>KRN</t>
  </si>
  <si>
    <t>Shalby Ltd</t>
  </si>
  <si>
    <t>SHALBY</t>
  </si>
  <si>
    <t>Automotive Axles Ltd</t>
  </si>
  <si>
    <t>AUTOAXLES</t>
  </si>
  <si>
    <t>Rajratan Global Wire Ltd</t>
  </si>
  <si>
    <t>RAJRATAN</t>
  </si>
  <si>
    <t>Ashapura Minechem Ltd</t>
  </si>
  <si>
    <t>ASHAPURMIN</t>
  </si>
  <si>
    <t>Jash Engineering Ltd</t>
  </si>
  <si>
    <t>JASH</t>
  </si>
  <si>
    <t>Premier Explosives Ltd</t>
  </si>
  <si>
    <t>PREMEXPLN</t>
  </si>
  <si>
    <t>Vadilal Industries Ltd</t>
  </si>
  <si>
    <t>VADILALIND</t>
  </si>
  <si>
    <t>John Cockerill India Ltd</t>
  </si>
  <si>
    <t>COCKERILL</t>
  </si>
  <si>
    <t>Industrial Machinery &amp; Supplies &amp; Components</t>
  </si>
  <si>
    <t>Vishnu Chemicals Ltd</t>
  </si>
  <si>
    <t>VISHNU</t>
  </si>
  <si>
    <t>Tinna Rubber and Infrastructure Ltd</t>
  </si>
  <si>
    <t>TINNARUBR</t>
  </si>
  <si>
    <t>Krsnaa Diagnostics Ltd</t>
  </si>
  <si>
    <t>KRSNAA</t>
  </si>
  <si>
    <t>SG Finserve Ltd</t>
  </si>
  <si>
    <t>SGFIN</t>
  </si>
  <si>
    <t>63 Moons Technologies Ltd</t>
  </si>
  <si>
    <t>63MOONS</t>
  </si>
  <si>
    <t>MM Forgings Ltd</t>
  </si>
  <si>
    <t>MMFL</t>
  </si>
  <si>
    <t>NRB Bearings Ltd</t>
  </si>
  <si>
    <t>NRBBEARING</t>
  </si>
  <si>
    <t>Baazar Style Retail Ltd</t>
  </si>
  <si>
    <t>STYLEBAAZA</t>
  </si>
  <si>
    <t>Ge Power India Ltd</t>
  </si>
  <si>
    <t>GEPIL</t>
  </si>
  <si>
    <t>Stanley Lifestyles Ltd</t>
  </si>
  <si>
    <t>STANLEY</t>
  </si>
  <si>
    <t>Prataap Snacks Ltd</t>
  </si>
  <si>
    <t>DIAMONDYD</t>
  </si>
  <si>
    <t>Confidence Petroleum India Ltd</t>
  </si>
  <si>
    <t>CONFIPET</t>
  </si>
  <si>
    <t>Landmark Cars Ltd</t>
  </si>
  <si>
    <t>LANDMARK</t>
  </si>
  <si>
    <t>Welspun Specialty Solutions Ltd</t>
  </si>
  <si>
    <t>WELSPLSOL</t>
  </si>
  <si>
    <t>Thejo Engineering Ltd</t>
  </si>
  <si>
    <t>THEJO</t>
  </si>
  <si>
    <t>Venky's (India) Ltd</t>
  </si>
  <si>
    <t>VENKEYS</t>
  </si>
  <si>
    <t>SML Isuzu Ltd</t>
  </si>
  <si>
    <t>SMLISUZU</t>
  </si>
  <si>
    <t>HLE Glascoat Ltd</t>
  </si>
  <si>
    <t>HLEGLAS</t>
  </si>
  <si>
    <t>Accelya Solutions India Ltd</t>
  </si>
  <si>
    <t>ACCELYA</t>
  </si>
  <si>
    <t>SBI Gold ETF</t>
  </si>
  <si>
    <t>SETFGOLD</t>
  </si>
  <si>
    <t>Mayur Uniquoters Ltd</t>
  </si>
  <si>
    <t>MAYURUNIQ</t>
  </si>
  <si>
    <t>PSP Projects Ltd</t>
  </si>
  <si>
    <t>PSPPROJECT</t>
  </si>
  <si>
    <t>Kesar India Ltd</t>
  </si>
  <si>
    <t>KESAR</t>
  </si>
  <si>
    <t>Real Estate Development</t>
  </si>
  <si>
    <t>Kalyani Investment Company Ltd</t>
  </si>
  <si>
    <t>KICL</t>
  </si>
  <si>
    <t>Sasken Technologies Ltd</t>
  </si>
  <si>
    <t>SASKEN</t>
  </si>
  <si>
    <t>DISA India Ltd</t>
  </si>
  <si>
    <t>DISAQ</t>
  </si>
  <si>
    <t>Dish TV India Ltd</t>
  </si>
  <si>
    <t>DISHTV</t>
  </si>
  <si>
    <t>Goodyear India Ltd</t>
  </si>
  <si>
    <t>GOODYEAR</t>
  </si>
  <si>
    <t>Parag Milk Foods Ltd</t>
  </si>
  <si>
    <t>PARAGMILK</t>
  </si>
  <si>
    <t>Barbeque-Nation Hospitality Ltd</t>
  </si>
  <si>
    <t>BARBEQUE</t>
  </si>
  <si>
    <t>NIBE Ltd</t>
  </si>
  <si>
    <t>NIBE</t>
  </si>
  <si>
    <t>Nippon India ETF Nifty 1D Rate Liquid BeES</t>
  </si>
  <si>
    <t>LIQUIDBEES</t>
  </si>
  <si>
    <t>Rashi Peripherals Ltd</t>
  </si>
  <si>
    <t>RPTECH</t>
  </si>
  <si>
    <t>Sai Silks (Kalamandir) Ltd</t>
  </si>
  <si>
    <t>KALAMANDIR</t>
  </si>
  <si>
    <t>Jubilant Industries Ltd</t>
  </si>
  <si>
    <t>JUBLINDS</t>
  </si>
  <si>
    <t>Vindhya Telelinks Ltd</t>
  </si>
  <si>
    <t>VINDHYATEL</t>
  </si>
  <si>
    <t>Updater Services Ltd</t>
  </si>
  <si>
    <t>UDS</t>
  </si>
  <si>
    <t>Novartis India Ltd</t>
  </si>
  <si>
    <t>NOVARTIND</t>
  </si>
  <si>
    <t>Orient Green Power Company Ltd</t>
  </si>
  <si>
    <t>GREENPOWER</t>
  </si>
  <si>
    <t>Aeroflex Industries Ltd</t>
  </si>
  <si>
    <t>AEROFLEX</t>
  </si>
  <si>
    <t>IOL Chemicals and Pharmaceuticals Ltd</t>
  </si>
  <si>
    <t>IOLCP</t>
  </si>
  <si>
    <t>Raghav Productivity Enhancers Ltd</t>
  </si>
  <si>
    <t>RPEL</t>
  </si>
  <si>
    <t>Pondy Oxides and Chemicals Ltd</t>
  </si>
  <si>
    <t>POCL</t>
  </si>
  <si>
    <t>Themis Medicare Ltd</t>
  </si>
  <si>
    <t>THEMISMED</t>
  </si>
  <si>
    <t>Sri Adhikari Brothers Television Network Ltd</t>
  </si>
  <si>
    <t>SABTNL</t>
  </si>
  <si>
    <t>Spectrum Electrical Industries Ltd</t>
  </si>
  <si>
    <t>SPECTRUM</t>
  </si>
  <si>
    <t>Mold-Tek Packaging Ltd</t>
  </si>
  <si>
    <t>MOLDTKPAC</t>
  </si>
  <si>
    <t>Meghmani Organics Ltd</t>
  </si>
  <si>
    <t>MOL</t>
  </si>
  <si>
    <t>DEN Networks Ltd</t>
  </si>
  <si>
    <t>DEN</t>
  </si>
  <si>
    <t>Nalwa Sons Investments Ltd</t>
  </si>
  <si>
    <t>NSIL</t>
  </si>
  <si>
    <t>Indian Hume Pipe Company Ltd</t>
  </si>
  <si>
    <t>INDIANHUME</t>
  </si>
  <si>
    <t>BF Investment Ltd</t>
  </si>
  <si>
    <t>BFINVEST</t>
  </si>
  <si>
    <t>Ajmera Realty &amp; Infra India Ltd</t>
  </si>
  <si>
    <t>AJMERA</t>
  </si>
  <si>
    <t>Interarch Building Products Ltd</t>
  </si>
  <si>
    <t>INTERARCH</t>
  </si>
  <si>
    <t>Building Products - Prefab Structures</t>
  </si>
  <si>
    <t>EIH Associated Hotels Ltd</t>
  </si>
  <si>
    <t>EIHAHOTELS</t>
  </si>
  <si>
    <t>Dreamfolks Services Ltd</t>
  </si>
  <si>
    <t>DREAMFOLKS</t>
  </si>
  <si>
    <t>Lotus Chocolate Company Ltd</t>
  </si>
  <si>
    <t>LOTUSCHO</t>
  </si>
  <si>
    <t>Xpro India Ltd</t>
  </si>
  <si>
    <t>XPROINDIA</t>
  </si>
  <si>
    <t>Panama Petrochem Ltd</t>
  </si>
  <si>
    <t>PANAMAPET</t>
  </si>
  <si>
    <t>Pennar Industries Ltd</t>
  </si>
  <si>
    <t>PENIND</t>
  </si>
  <si>
    <t>Dr Agarwal's Eye Hospital Ltd</t>
  </si>
  <si>
    <t>DRAGARWQ</t>
  </si>
  <si>
    <t>Paramount Communications Ltd</t>
  </si>
  <si>
    <t>PARACABLES</t>
  </si>
  <si>
    <t>Media Matrix Worldwide Ltd</t>
  </si>
  <si>
    <t>MMWL</t>
  </si>
  <si>
    <t>Insecticides (India) Ltd</t>
  </si>
  <si>
    <t>INSECTICID</t>
  </si>
  <si>
    <t>Dolat Algotech Ltd</t>
  </si>
  <si>
    <t>DOLATALGO</t>
  </si>
  <si>
    <t>Vidhi Specialty Food Ingredients Ltd</t>
  </si>
  <si>
    <t>VIDHIING</t>
  </si>
  <si>
    <t>Tatva Chintan Pharma Chem Ltd</t>
  </si>
  <si>
    <t>TATVA</t>
  </si>
  <si>
    <t>MIC Electronics Ltd</t>
  </si>
  <si>
    <t>MICEL</t>
  </si>
  <si>
    <t>Siyaram Silk Mills Ltd</t>
  </si>
  <si>
    <t>SIYSIL</t>
  </si>
  <si>
    <t>Owais Metal and Mineral Processing Ltd</t>
  </si>
  <si>
    <t>OWAIS</t>
  </si>
  <si>
    <t>India Pesticides Ltd</t>
  </si>
  <si>
    <t>IPL</t>
  </si>
  <si>
    <t>Ador Welding Ltd</t>
  </si>
  <si>
    <t>ADORWELD</t>
  </si>
  <si>
    <t>TTK Healthcare Ltd</t>
  </si>
  <si>
    <t>TTKHLTCARE</t>
  </si>
  <si>
    <t>Vardhman Special Steels Ltd</t>
  </si>
  <si>
    <t>VSSL</t>
  </si>
  <si>
    <t>ESAF Small Finance Bank Limited</t>
  </si>
  <si>
    <t>ESAFSFB</t>
  </si>
  <si>
    <t>Sanstar Ltd</t>
  </si>
  <si>
    <t>SANSTAR</t>
  </si>
  <si>
    <t>TechNVision Ventures Ltd</t>
  </si>
  <si>
    <t>TECHNVISN</t>
  </si>
  <si>
    <t>Tarsons Products Ltd</t>
  </si>
  <si>
    <t>TARSONS</t>
  </si>
  <si>
    <t>Systematix Corporate Services Ltd</t>
  </si>
  <si>
    <t>SYSTMTXC</t>
  </si>
  <si>
    <t>Everest Kanto Cylinder Ltd</t>
  </si>
  <si>
    <t>EKC</t>
  </si>
  <si>
    <t>Federal-Mogul Goetze (India) Ltd</t>
  </si>
  <si>
    <t>FMGOETZE</t>
  </si>
  <si>
    <t>Carysil Ltd</t>
  </si>
  <si>
    <t>CARYSIL</t>
  </si>
  <si>
    <t>Apollo Pipes Ltd</t>
  </si>
  <si>
    <t>APOLLOPIPE</t>
  </si>
  <si>
    <t>Omaxe Ltd</t>
  </si>
  <si>
    <t>OMAXE</t>
  </si>
  <si>
    <t>Mangalam Cement Ltd</t>
  </si>
  <si>
    <t>MANGLMCEM</t>
  </si>
  <si>
    <t>HMA Agro Industries Ltd</t>
  </si>
  <si>
    <t>HMAAGRO</t>
  </si>
  <si>
    <t>NIIT Ltd</t>
  </si>
  <si>
    <t>NIITLTD</t>
  </si>
  <si>
    <t>Antony Waste Handling Cell Ltd</t>
  </si>
  <si>
    <t>AWHCL</t>
  </si>
  <si>
    <t>Lumax Industries Ltd</t>
  </si>
  <si>
    <t>LUMAXIND</t>
  </si>
  <si>
    <t>Centum Electronics Ltd</t>
  </si>
  <si>
    <t>CENTUM</t>
  </si>
  <si>
    <t>Rupa &amp; Company Ltd</t>
  </si>
  <si>
    <t>RUPA</t>
  </si>
  <si>
    <t>Nelco Ltd</t>
  </si>
  <si>
    <t>NELCO</t>
  </si>
  <si>
    <t>Universal Cables Ltd</t>
  </si>
  <si>
    <t>UNIVCABLES</t>
  </si>
  <si>
    <t>Saraswati Commercial (India) Ltd</t>
  </si>
  <si>
    <t>ZSARACOM</t>
  </si>
  <si>
    <t>Fusion Finance Ltd</t>
  </si>
  <si>
    <t>FUSION</t>
  </si>
  <si>
    <t>JITF Infralogistics Ltd</t>
  </si>
  <si>
    <t>JITFINFRA</t>
  </si>
  <si>
    <t>Precision Camshafts Ltd</t>
  </si>
  <si>
    <t>PRECAM</t>
  </si>
  <si>
    <t>Mukand Ltd</t>
  </si>
  <si>
    <t>MUKANDLTD</t>
  </si>
  <si>
    <t>Man Industries (India) Ltd</t>
  </si>
  <si>
    <t>MANINDS</t>
  </si>
  <si>
    <t>Gandhar Oil Refinery (INDIA) Ltd</t>
  </si>
  <si>
    <t>GANDHAR</t>
  </si>
  <si>
    <t>Yasho Industries Ltd</t>
  </si>
  <si>
    <t>YASHO</t>
  </si>
  <si>
    <t>EFC (I) Ltd</t>
  </si>
  <si>
    <t>EFCIL</t>
  </si>
  <si>
    <t>Distributors</t>
  </si>
  <si>
    <t>Ravindra Energy Ltd</t>
  </si>
  <si>
    <t>RELTD</t>
  </si>
  <si>
    <t>IFGL Refractories Ltd</t>
  </si>
  <si>
    <t>IFGLEXPOR</t>
  </si>
  <si>
    <t>S.P.Apparels Ltd</t>
  </si>
  <si>
    <t>SPAL</t>
  </si>
  <si>
    <t>Rama Steel Tubes Ltd</t>
  </si>
  <si>
    <t>RAMASTEEL</t>
  </si>
  <si>
    <t>Axiscades Technologies Ltd</t>
  </si>
  <si>
    <t>AXISCADES</t>
  </si>
  <si>
    <t>Amrutanjan Health Care Ltd</t>
  </si>
  <si>
    <t>AMRUTANJAN</t>
  </si>
  <si>
    <t>IKIO Lighting Ltd</t>
  </si>
  <si>
    <t>IKIO</t>
  </si>
  <si>
    <t>Ugro Capital Ltd</t>
  </si>
  <si>
    <t>UGROCAP</t>
  </si>
  <si>
    <t>Apcotex Industries Ltd</t>
  </si>
  <si>
    <t>APCOTEXIND</t>
  </si>
  <si>
    <t>Alpex Solar Ltd</t>
  </si>
  <si>
    <t>ALPEXSOLAR</t>
  </si>
  <si>
    <t>Nitin Spinners Ltd</t>
  </si>
  <si>
    <t>NITINSPIN</t>
  </si>
  <si>
    <t>Som Distilleries and Breweries Ltd</t>
  </si>
  <si>
    <t>SDBL</t>
  </si>
  <si>
    <t>ICICI Prudential Nifty 50 ETF</t>
  </si>
  <si>
    <t>NIFTYIETF</t>
  </si>
  <si>
    <t>Hercules Hoists Ltd</t>
  </si>
  <si>
    <t>HERCULES</t>
  </si>
  <si>
    <t>Hindware Home Innovation Ltd</t>
  </si>
  <si>
    <t>HINDWAREAP</t>
  </si>
  <si>
    <t>Astec Lifesciences Ltd</t>
  </si>
  <si>
    <t>ASTEC</t>
  </si>
  <si>
    <t>HIL Ltd</t>
  </si>
  <si>
    <t>HIL</t>
  </si>
  <si>
    <t>Sanghi Industries Ltd</t>
  </si>
  <si>
    <t>SANGHIIND</t>
  </si>
  <si>
    <t>Agro Tech Foods Ltd</t>
  </si>
  <si>
    <t>ATFL</t>
  </si>
  <si>
    <t>Pnb Gilts Ltd</t>
  </si>
  <si>
    <t>PNBGILTS</t>
  </si>
  <si>
    <t>Cupid Ltd</t>
  </si>
  <si>
    <t>CUPID</t>
  </si>
  <si>
    <t>Mercury Ev-Tech Ltd</t>
  </si>
  <si>
    <t>MERCURYEV</t>
  </si>
  <si>
    <t>Unicommerce eSolutions Ltd</t>
  </si>
  <si>
    <t>UNIECOM</t>
  </si>
  <si>
    <t>Kody Technolab Ltd</t>
  </si>
  <si>
    <t>KODYTECH</t>
  </si>
  <si>
    <t>Andrew Yule &amp; Co Ltd</t>
  </si>
  <si>
    <t>ANDREWYU</t>
  </si>
  <si>
    <t>Alicon Castalloy Ltd</t>
  </si>
  <si>
    <t>ALICON</t>
  </si>
  <si>
    <t>Gocl Corporation Ltd</t>
  </si>
  <si>
    <t>GOCLCORP</t>
  </si>
  <si>
    <t>Platinum Industries Ltd</t>
  </si>
  <si>
    <t>PLATIND</t>
  </si>
  <si>
    <t>MSP Steel &amp; Power Ltd</t>
  </si>
  <si>
    <t>MSPL</t>
  </si>
  <si>
    <t>Hariom Pipe Industries Ltd</t>
  </si>
  <si>
    <t>HARIOMPIPE</t>
  </si>
  <si>
    <t>Syncom Formulations (India) Ltd</t>
  </si>
  <si>
    <t>SYNCOMF</t>
  </si>
  <si>
    <t>Sangam (India) Ltd</t>
  </si>
  <si>
    <t>SANGAMIND</t>
  </si>
  <si>
    <t>Jaiprakash Associates Ltd</t>
  </si>
  <si>
    <t>JPASSOCIAT</t>
  </si>
  <si>
    <t>Shriram Properties Ltd</t>
  </si>
  <si>
    <t>SHRIRAMPPS</t>
  </si>
  <si>
    <t>JISLDVREQS</t>
  </si>
  <si>
    <t>Excel Industries Ltd</t>
  </si>
  <si>
    <t>EXCELINDUS</t>
  </si>
  <si>
    <t>Indo Tech Transformers Ltd</t>
  </si>
  <si>
    <t>INDOTECH</t>
  </si>
  <si>
    <t>PIX Transmissions Ltd</t>
  </si>
  <si>
    <t>PIXTRANS</t>
  </si>
  <si>
    <t>Seshasayee Paper and Boards Ltd</t>
  </si>
  <si>
    <t>SESHAPAPER</t>
  </si>
  <si>
    <t>Dolphin Offshore Enterprises (India) Ltd</t>
  </si>
  <si>
    <t>DOLPHIN</t>
  </si>
  <si>
    <t>Deccan Gold Mines Ltd</t>
  </si>
  <si>
    <t>DECNGOLD</t>
  </si>
  <si>
    <t>Elpro International Ltd</t>
  </si>
  <si>
    <t>ELPROINTL</t>
  </si>
  <si>
    <t>Satin Creditcare Network Ltd</t>
  </si>
  <si>
    <t>SATIN</t>
  </si>
  <si>
    <t>Sterling Tools Ltd</t>
  </si>
  <si>
    <t>STERTOOLS</t>
  </si>
  <si>
    <t>Uniparts India Ltd</t>
  </si>
  <si>
    <t>UNIPARTS</t>
  </si>
  <si>
    <t>Wonder Electricals Ltd</t>
  </si>
  <si>
    <t>WEL</t>
  </si>
  <si>
    <t>TIL Ltd</t>
  </si>
  <si>
    <t>TIL</t>
  </si>
  <si>
    <t>Cantabil Retail India Ltd</t>
  </si>
  <si>
    <t>CANTABIL</t>
  </si>
  <si>
    <t>Expleo Solutions Ltd</t>
  </si>
  <si>
    <t>EXPLEOSOL</t>
  </si>
  <si>
    <t>Jagran Prakashan Ltd</t>
  </si>
  <si>
    <t>JAGRAN</t>
  </si>
  <si>
    <t>Ramco Industries Ltd</t>
  </si>
  <si>
    <t>RAMCOIND</t>
  </si>
  <si>
    <t>Igarashi Motors India Ltd</t>
  </si>
  <si>
    <t>IGARASHI</t>
  </si>
  <si>
    <t>B L Kashyap and Sons Ltd</t>
  </si>
  <si>
    <t>BLKASHYAP</t>
  </si>
  <si>
    <t>Fedders Holding Ltd</t>
  </si>
  <si>
    <t>FEDDERSHOL</t>
  </si>
  <si>
    <t>Andhra Paper Ltd</t>
  </si>
  <si>
    <t>ANDHRAPAP</t>
  </si>
  <si>
    <t>D Link (India) Limited</t>
  </si>
  <si>
    <t>DLINKINDIA</t>
  </si>
  <si>
    <t>NDR Auto Components Ltd</t>
  </si>
  <si>
    <t>NDRAUTO</t>
  </si>
  <si>
    <t>Hester Biosciences Ltd</t>
  </si>
  <si>
    <t>HESTERBIO</t>
  </si>
  <si>
    <t>Talbros Automotive Components Ltd</t>
  </si>
  <si>
    <t>TALBROAUTO</t>
  </si>
  <si>
    <t>Divgi TorqTransfer Systems Ltd</t>
  </si>
  <si>
    <t>DIVGIITTS</t>
  </si>
  <si>
    <t>BLS E-Services Ltd</t>
  </si>
  <si>
    <t>BLSE</t>
  </si>
  <si>
    <t>Cosmo First Ltd</t>
  </si>
  <si>
    <t>COSMOFIRST</t>
  </si>
  <si>
    <t>Kotak Gold Etf</t>
  </si>
  <si>
    <t>GOLD1</t>
  </si>
  <si>
    <t>Tanfac Industries Ltd</t>
  </si>
  <si>
    <t>TANFACIND</t>
  </si>
  <si>
    <t>Advait Infratech Ltd</t>
  </si>
  <si>
    <t>ADVAIT</t>
  </si>
  <si>
    <t>Electrical Components &amp; Equipment</t>
  </si>
  <si>
    <t>TAJ GVK Hotels and Resorts Ltd</t>
  </si>
  <si>
    <t>TAJGVK</t>
  </si>
  <si>
    <t>Yatra Online Ltd</t>
  </si>
  <si>
    <t>YATRA</t>
  </si>
  <si>
    <t>Praveg Ltd</t>
  </si>
  <si>
    <t>PRAVEG</t>
  </si>
  <si>
    <t>GPT Infraprojects Ltd</t>
  </si>
  <si>
    <t>GPTINFRA</t>
  </si>
  <si>
    <t>Veranda Learning Solutions Ltd</t>
  </si>
  <si>
    <t>VERANDA</t>
  </si>
  <si>
    <t>Tribhovandas Bhimji Zaveri Ltd</t>
  </si>
  <si>
    <t>TBZ</t>
  </si>
  <si>
    <t>Windlas Biotech Ltd</t>
  </si>
  <si>
    <t>WINDLAS</t>
  </si>
  <si>
    <t>Navkar Corporation Ltd</t>
  </si>
  <si>
    <t>NAVKARCORP</t>
  </si>
  <si>
    <t>Heranba Industries Ltd</t>
  </si>
  <si>
    <t>HERANBA</t>
  </si>
  <si>
    <t>Master Trust Ltd</t>
  </si>
  <si>
    <t>MASTERTR</t>
  </si>
  <si>
    <t>Eco Recycling Ltd</t>
  </si>
  <si>
    <t>ECORECO</t>
  </si>
  <si>
    <t>Vertoz Ltd</t>
  </si>
  <si>
    <t>VERTOZ</t>
  </si>
  <si>
    <t>Brightcom Group Ltd</t>
  </si>
  <si>
    <t>BCG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</si>
  <si>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</si>
  <si>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</si>
  <si>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</si>
  <si>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</si>
  <si>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</si>
  <si>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</si>
  <si>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Salzer Electronics Ltd</t>
  </si>
  <si>
    <t>SALZERELEC</t>
  </si>
  <si>
    <t>ASM Technologies Ltd</t>
  </si>
  <si>
    <t>ASMTEC</t>
  </si>
  <si>
    <t>Bombay Super Hybrid Seeds Ltd</t>
  </si>
  <si>
    <t>BSHSL</t>
  </si>
  <si>
    <t>Kilburn Engineering Ltd</t>
  </si>
  <si>
    <t>KLBRENG-B</t>
  </si>
  <si>
    <t>Madhya Bharat Agro Products Ltd</t>
  </si>
  <si>
    <t>MBAPL</t>
  </si>
  <si>
    <t>Abans Holdings Ltd</t>
  </si>
  <si>
    <t>AHL</t>
  </si>
  <si>
    <t>India Power Corporation Ltd</t>
  </si>
  <si>
    <t>DPSCLTD</t>
  </si>
  <si>
    <t>Panacea Biotec Ltd</t>
  </si>
  <si>
    <t>PANACEABIO</t>
  </si>
  <si>
    <t>Balmer Lawrie Investments Ltd</t>
  </si>
  <si>
    <t>BLIL</t>
  </si>
  <si>
    <t>G M Breweries Ltd</t>
  </si>
  <si>
    <t>GMBREW</t>
  </si>
  <si>
    <t>Kokuyo Camlin Ltd</t>
  </si>
  <si>
    <t>KOKUYOCMLN</t>
  </si>
  <si>
    <t>Kiri Industries Ltd</t>
  </si>
  <si>
    <t>KIRIINDUS</t>
  </si>
  <si>
    <t>GNA Axles Ltd</t>
  </si>
  <si>
    <t>GNA</t>
  </si>
  <si>
    <t>GTPL Hathway Ltd</t>
  </si>
  <si>
    <t>GTPL</t>
  </si>
  <si>
    <t>Suratwwala Business Group Ltd</t>
  </si>
  <si>
    <t>SBGLP</t>
  </si>
  <si>
    <t>Bharat Wire Ropes Ltd</t>
  </si>
  <si>
    <t>BHARATWIRE</t>
  </si>
  <si>
    <t>Wheels India Ltd</t>
  </si>
  <si>
    <t>WHEELS</t>
  </si>
  <si>
    <t>I G Petrochemicals Ltd</t>
  </si>
  <si>
    <t>IGPL</t>
  </si>
  <si>
    <t>Rane (Madras) Ltd</t>
  </si>
  <si>
    <t>RML</t>
  </si>
  <si>
    <t>Sirca Paints India Ltd</t>
  </si>
  <si>
    <t>SIRCA</t>
  </si>
  <si>
    <t>Knowledge Marine &amp; Engineering Works Ltd</t>
  </si>
  <si>
    <t>KMEW</t>
  </si>
  <si>
    <t>Marine Transportation</t>
  </si>
  <si>
    <t>GRP Ltd</t>
  </si>
  <si>
    <t>GRPLTD</t>
  </si>
  <si>
    <t>Amines and Plasticizers Ltd</t>
  </si>
  <si>
    <t>AMNPLST</t>
  </si>
  <si>
    <t>Suryoday Small Finance Bank Ltd</t>
  </si>
  <si>
    <t>SURYODAY</t>
  </si>
  <si>
    <t>Swelect Energy Systems Ltd</t>
  </si>
  <si>
    <t>SWELECTES</t>
  </si>
  <si>
    <t>Matrimony.Com Ltd</t>
  </si>
  <si>
    <t>MATRIMONY</t>
  </si>
  <si>
    <t>Reliance Industrial Infrastructure Ltd</t>
  </si>
  <si>
    <t>RIIL</t>
  </si>
  <si>
    <t>Dynacons Systems and Solutions Ltd</t>
  </si>
  <si>
    <t>DSSL</t>
  </si>
  <si>
    <t>Atul Auto Ltd</t>
  </si>
  <si>
    <t>ATULAUTO</t>
  </si>
  <si>
    <t>Three Wheelers</t>
  </si>
  <si>
    <t>Sadhana Nitro Chem Ltd</t>
  </si>
  <si>
    <t>SADHNANIQ</t>
  </si>
  <si>
    <t>Mufin Green Finance Ltd</t>
  </si>
  <si>
    <t>MUFIN</t>
  </si>
  <si>
    <t>Sigachi Industries Ltd</t>
  </si>
  <si>
    <t>SIGACHI</t>
  </si>
  <si>
    <t>GKW Ltd</t>
  </si>
  <si>
    <t>GKWLIMITED</t>
  </si>
  <si>
    <t>Walchandnagar Industries Ltd</t>
  </si>
  <si>
    <t>WALCHANNAG</t>
  </si>
  <si>
    <t>Jyoti Resins and Adhesives Ltd</t>
  </si>
  <si>
    <t>JYOTIRES</t>
  </si>
  <si>
    <t>Jindal Drilling and Industries Ltd</t>
  </si>
  <si>
    <t>JINDRILL</t>
  </si>
  <si>
    <t>DEE Development Engineers Ltd</t>
  </si>
  <si>
    <t>DEEDEV</t>
  </si>
  <si>
    <t>Suyog Telematics Ltd</t>
  </si>
  <si>
    <t>SUYOG</t>
  </si>
  <si>
    <t>Eimco Elecon (India) Ltd</t>
  </si>
  <si>
    <t>EIMCOELECO</t>
  </si>
  <si>
    <t>VL E-Governance &amp; IT Solutions Ltd</t>
  </si>
  <si>
    <t>VLEGOV</t>
  </si>
  <si>
    <t>Udaipur Cement Works Ltd</t>
  </si>
  <si>
    <t>UDAICEMENT</t>
  </si>
  <si>
    <t>Irm Energy Ltd</t>
  </si>
  <si>
    <t>IRMENERGY</t>
  </si>
  <si>
    <t>Asian Energy Services Ltd</t>
  </si>
  <si>
    <t>ASIANENE</t>
  </si>
  <si>
    <t>Monte Carlo Fashions Ltd</t>
  </si>
  <si>
    <t>MONTECARLO</t>
  </si>
  <si>
    <t>Bajaj Steel Industries Ltd</t>
  </si>
  <si>
    <t>BAJAJST</t>
  </si>
  <si>
    <t>Southern Petrochemical Industries Corporation Ltd</t>
  </si>
  <si>
    <t>SPIC</t>
  </si>
  <si>
    <t>Sahasra Electronic Solutions Ltd</t>
  </si>
  <si>
    <t>SAHASRA</t>
  </si>
  <si>
    <t>Dcm Shriram Industries Ltd</t>
  </si>
  <si>
    <t>DCMSRIND</t>
  </si>
  <si>
    <t>Associated Alcohols &amp; Breweries Ltd</t>
  </si>
  <si>
    <t>ASALCBR</t>
  </si>
  <si>
    <t>Agarwal Industrial Corporation Ltd</t>
  </si>
  <si>
    <t>AGARIND</t>
  </si>
  <si>
    <t>Solex Energy Ltd</t>
  </si>
  <si>
    <t>SOLEX</t>
  </si>
  <si>
    <t>Sportking India Ltd</t>
  </si>
  <si>
    <t>SPORTKING</t>
  </si>
  <si>
    <t>Camlin Fine Sciences Ltd</t>
  </si>
  <si>
    <t>CAMLINFINE</t>
  </si>
  <si>
    <t>Roto Pumps Ltd</t>
  </si>
  <si>
    <t>ROTO</t>
  </si>
  <si>
    <t>Peninsula Land Ltd</t>
  </si>
  <si>
    <t>PENINLAND</t>
  </si>
  <si>
    <t>Filatex India Ltd</t>
  </si>
  <si>
    <t>FILATEX</t>
  </si>
  <si>
    <t>Cropster Agro Ltd</t>
  </si>
  <si>
    <t>CROPSTER</t>
  </si>
  <si>
    <t>5Paisa Capital Ltd</t>
  </si>
  <si>
    <t>5PAISA</t>
  </si>
  <si>
    <t>Paushak Ltd</t>
  </si>
  <si>
    <t>PAUSHAKLTD</t>
  </si>
  <si>
    <t>BCL Industries Ltd</t>
  </si>
  <si>
    <t>BCLIND</t>
  </si>
  <si>
    <t>Oriental Rail Infrastructure Ltd</t>
  </si>
  <si>
    <t>ORIRAIL</t>
  </si>
  <si>
    <t>Oriental Aromatics Ltd</t>
  </si>
  <si>
    <t>OAL</t>
  </si>
  <si>
    <t>Beta Drugs Ltd</t>
  </si>
  <si>
    <t>BETA</t>
  </si>
  <si>
    <t>Mangalore Chemicals and Fertilisers Ltd</t>
  </si>
  <si>
    <t>MANGCHEFER</t>
  </si>
  <si>
    <t>Borosil Scientific Ltd</t>
  </si>
  <si>
    <t>BOROSCI</t>
  </si>
  <si>
    <t>Bigbloc Construction Ltd</t>
  </si>
  <si>
    <t>BIGBLOC</t>
  </si>
  <si>
    <t>Hi-Tech Gears Ltd</t>
  </si>
  <si>
    <t>HITECHGEAR</t>
  </si>
  <si>
    <t>Arman Financial Services Ltd</t>
  </si>
  <si>
    <t>ARMANFIN</t>
  </si>
  <si>
    <t>Madras Fertilizers Ltd</t>
  </si>
  <si>
    <t>MADRASFERT</t>
  </si>
  <si>
    <t>Zota Health Care Ltd</t>
  </si>
  <si>
    <t>ZOTA</t>
  </si>
  <si>
    <t>Everest Industries Ltd</t>
  </si>
  <si>
    <t>EVERESTIND</t>
  </si>
  <si>
    <t>Om Infra Ltd</t>
  </si>
  <si>
    <t>OMINFRAL</t>
  </si>
  <si>
    <t>Dhunseri Ventures Ltd</t>
  </si>
  <si>
    <t>DVL</t>
  </si>
  <si>
    <t>India Motor Parts &amp; Accessories Ltd</t>
  </si>
  <si>
    <t>IMPAL</t>
  </si>
  <si>
    <t>Chaman Lal Setia Exports Ltd</t>
  </si>
  <si>
    <t>CLSEL</t>
  </si>
  <si>
    <t>India Nippon Electricals Ltd</t>
  </si>
  <si>
    <t>INDNIPPON</t>
  </si>
  <si>
    <t>Butterfly Gandhimathi Appliances Ltd</t>
  </si>
  <si>
    <t>BUTTERFLY</t>
  </si>
  <si>
    <t>Panorama Studios International Ltd</t>
  </si>
  <si>
    <t>PANORAMA</t>
  </si>
  <si>
    <t>Radhika Jeweltech Ltd</t>
  </si>
  <si>
    <t>RADHIKAJWE</t>
  </si>
  <si>
    <t>Jaykay Enterprises Ltd</t>
  </si>
  <si>
    <t>JAYKAY</t>
  </si>
  <si>
    <t>Chemfab Alkalis Ltd</t>
  </si>
  <si>
    <t>CHEMFAB</t>
  </si>
  <si>
    <t>Allied Digital Services Ltd</t>
  </si>
  <si>
    <t>ADSL</t>
  </si>
  <si>
    <t>Forbes Precision Tools and Machine Parts Ltd</t>
  </si>
  <si>
    <t>TOTEM</t>
  </si>
  <si>
    <t>Aaswa Trading and Exports Ltd</t>
  </si>
  <si>
    <t>TCC</t>
  </si>
  <si>
    <t>Real Estate Services</t>
  </si>
  <si>
    <t>Allcargo Gati Ltd</t>
  </si>
  <si>
    <t>ACLGATI</t>
  </si>
  <si>
    <t>Ceinsys Tech Ltd</t>
  </si>
  <si>
    <t>CEINSYSTECH</t>
  </si>
  <si>
    <t>Arihant Superstructures Ltd</t>
  </si>
  <si>
    <t>ARIHANTSUP</t>
  </si>
  <si>
    <t>Mishtann Foods Ltd</t>
  </si>
  <si>
    <t>MISHTANN</t>
  </si>
  <si>
    <t>Automobile Corp Of Goa Ltd</t>
  </si>
  <si>
    <t>ACGL</t>
  </si>
  <si>
    <t>Remus Pharmaceuticals Ltd</t>
  </si>
  <si>
    <t>REMUS</t>
  </si>
  <si>
    <t>Hexa Tradex Ltd</t>
  </si>
  <si>
    <t>HEXATRADEX</t>
  </si>
  <si>
    <t>Sree Rayalaseema Hi-Strength Hypo Ltd</t>
  </si>
  <si>
    <t>SRHHYPOLTD</t>
  </si>
  <si>
    <t>Heubach Colorants India Ltd</t>
  </si>
  <si>
    <t>HEUBACHIND</t>
  </si>
  <si>
    <t>Yuken India Ltd</t>
  </si>
  <si>
    <t>YUKEN</t>
  </si>
  <si>
    <t>ULTRAMARINE &amp; PIGMENTS Ltd</t>
  </si>
  <si>
    <t>ULTRAMAR</t>
  </si>
  <si>
    <t>Vintage Coffee and Beverages Ltd</t>
  </si>
  <si>
    <t>VINCOFE</t>
  </si>
  <si>
    <t>SMC Global Securities Ltd</t>
  </si>
  <si>
    <t>SMCGLOBAL</t>
  </si>
  <si>
    <t>JG Chemicals Ltd</t>
  </si>
  <si>
    <t>JGCHEM</t>
  </si>
  <si>
    <t>Fratelli Vineyards Ltd</t>
  </si>
  <si>
    <t>FRATELLI</t>
  </si>
  <si>
    <t>Yamuna Syndicate Ltd</t>
  </si>
  <si>
    <t>YSL</t>
  </si>
  <si>
    <t>Steelcast Ltd</t>
  </si>
  <si>
    <t>STEELCAS</t>
  </si>
  <si>
    <t>SPML Infra Ltd</t>
  </si>
  <si>
    <t>SPMLINFRA</t>
  </si>
  <si>
    <t>Western Carriers (India) Ltd</t>
  </si>
  <si>
    <t>WCIL</t>
  </si>
  <si>
    <t>Alldigi Tech Ltd</t>
  </si>
  <si>
    <t>ALLDIGI</t>
  </si>
  <si>
    <t>Kaycee Industries Ltd</t>
  </si>
  <si>
    <t>KAYCEEI</t>
  </si>
  <si>
    <t>Hind Rectifiers Ltd</t>
  </si>
  <si>
    <t>HIRECT</t>
  </si>
  <si>
    <t>Popular Vehicles and Services Ltd</t>
  </si>
  <si>
    <t>PVSL</t>
  </si>
  <si>
    <t>Trident Techlabs Ltd</t>
  </si>
  <si>
    <t>TECHLABS</t>
  </si>
  <si>
    <t>Texmaco Infrastructure &amp; Holdings Ltd</t>
  </si>
  <si>
    <t>TEXINFRA</t>
  </si>
  <si>
    <t>Kabra Extrusion Technik Ltd</t>
  </si>
  <si>
    <t>KABRAEXTRU</t>
  </si>
  <si>
    <t>Avadh Sugar &amp; Energy Ltd</t>
  </si>
  <si>
    <t>AVADHSUGAR</t>
  </si>
  <si>
    <t>Likhitha Infrastructure Ltd</t>
  </si>
  <si>
    <t>LIKHITHA</t>
  </si>
  <si>
    <t>Kotak Nifty 50 ETF</t>
  </si>
  <si>
    <t>NIFTY1</t>
  </si>
  <si>
    <t>Z F Steering Gear (India) Ltd</t>
  </si>
  <si>
    <t>ZFSTEERING</t>
  </si>
  <si>
    <t>GPT Healthcare Ltd</t>
  </si>
  <si>
    <t>GPTHEALTH</t>
  </si>
  <si>
    <t>Sat Industries Ltd</t>
  </si>
  <si>
    <t>SATINDLTD</t>
  </si>
  <si>
    <t>Subex Ltd</t>
  </si>
  <si>
    <t>SUBEXLTD</t>
  </si>
  <si>
    <t>AMIC Forging Ltd</t>
  </si>
  <si>
    <t>AMIC</t>
  </si>
  <si>
    <t>Steel</t>
  </si>
  <si>
    <t>Crest Ventures Ltd</t>
  </si>
  <si>
    <t>CREST</t>
  </si>
  <si>
    <t>Kamdhenu Ltd</t>
  </si>
  <si>
    <t>KAMDHENU</t>
  </si>
  <si>
    <t>Veefin Solutions Ltd</t>
  </si>
  <si>
    <t>VEEFIN</t>
  </si>
  <si>
    <t>Application Software</t>
  </si>
  <si>
    <t>Fairchem Organics Ltd</t>
  </si>
  <si>
    <t>FAIRCHEMOR</t>
  </si>
  <si>
    <t>Kellton Tech Solutions Ltd</t>
  </si>
  <si>
    <t>KELLTONTEC</t>
  </si>
  <si>
    <t>One Point One Solutions Ltd</t>
  </si>
  <si>
    <t>ONEPOINT</t>
  </si>
  <si>
    <t>Steel Exchange India Ltd</t>
  </si>
  <si>
    <t>STEELXIND</t>
  </si>
  <si>
    <t>Ramco Systems Ltd</t>
  </si>
  <si>
    <t>RAMCOSYS</t>
  </si>
  <si>
    <t>Polo Queen Industrial and Fintech Ltd</t>
  </si>
  <si>
    <t>PQIF</t>
  </si>
  <si>
    <t>Rishabh Instruments Ltd</t>
  </si>
  <si>
    <t>RISHABH</t>
  </si>
  <si>
    <t>BMW Industries Ltd</t>
  </si>
  <si>
    <t>BMW</t>
  </si>
  <si>
    <t>Rico Auto Industries Ltd</t>
  </si>
  <si>
    <t>RICOAUTO</t>
  </si>
  <si>
    <t>Krishana Phoschem Ltd</t>
  </si>
  <si>
    <t>KRISHANA</t>
  </si>
  <si>
    <t>Rhetan TMT Ltd</t>
  </si>
  <si>
    <t>RHETAN</t>
  </si>
  <si>
    <t>GRM Overseas Ltd</t>
  </si>
  <si>
    <t>GRMOVER</t>
  </si>
  <si>
    <t>Wealth First Portfolio Managers Ltd</t>
  </si>
  <si>
    <t>WEALTH</t>
  </si>
  <si>
    <t>Indo Amines Ltd</t>
  </si>
  <si>
    <t>INDOAMIN</t>
  </si>
  <si>
    <t>Andhra Sugars Ltd</t>
  </si>
  <si>
    <t>ANDHRSUGAR</t>
  </si>
  <si>
    <t>Kopran Ltd</t>
  </si>
  <si>
    <t>KOPRAN</t>
  </si>
  <si>
    <t>Century Enka Ltd</t>
  </si>
  <si>
    <t>CENTENKA</t>
  </si>
  <si>
    <t>Himatsingka Seide Ltd</t>
  </si>
  <si>
    <t>HIMATSEIDE</t>
  </si>
  <si>
    <t>Tourism Finance Corporation of India Ltd</t>
  </si>
  <si>
    <t>TFCILTD</t>
  </si>
  <si>
    <t>Zee Media Corporation Ltd</t>
  </si>
  <si>
    <t>ZEEMEDIA</t>
  </si>
  <si>
    <t>Dhampur Sugar Mills Ltd</t>
  </si>
  <si>
    <t>DHAMPURSUG</t>
  </si>
  <si>
    <t>Punjab Chemicals and Crop Protection Ltd</t>
  </si>
  <si>
    <t>PUNJABCHEM</t>
  </si>
  <si>
    <t>Tamilnadu Newsprint &amp; Papers Ltd</t>
  </si>
  <si>
    <t>TNPL</t>
  </si>
  <si>
    <t>Spacenet Enterprises India Ltd</t>
  </si>
  <si>
    <t>SPCENET</t>
  </si>
  <si>
    <t>AFCOM Holdings Ltd</t>
  </si>
  <si>
    <t>AFCOM</t>
  </si>
  <si>
    <t>Oswal Greentech Ltd</t>
  </si>
  <si>
    <t>OSWALGREEN</t>
  </si>
  <si>
    <t>Centrum Capital Ltd</t>
  </si>
  <si>
    <t>CENTRUM</t>
  </si>
  <si>
    <t>Ester Industries Ltd</t>
  </si>
  <si>
    <t>ESTER</t>
  </si>
  <si>
    <t>Prakash Pipes Ltd</t>
  </si>
  <si>
    <t>PPL</t>
  </si>
  <si>
    <t>Lincoln Pharmaceuticals Ltd</t>
  </si>
  <si>
    <t>LINCOLN</t>
  </si>
  <si>
    <t>Saurashtra Cement Ltd</t>
  </si>
  <si>
    <t>SAURASHCEM</t>
  </si>
  <si>
    <t>Vascon Engineers Ltd</t>
  </si>
  <si>
    <t>VASCONEQ</t>
  </si>
  <si>
    <t>VLS Finance Ltd</t>
  </si>
  <si>
    <t>VLSFINANCE</t>
  </si>
  <si>
    <t>Shiva Cement Ltd</t>
  </si>
  <si>
    <t>SHIVACEM</t>
  </si>
  <si>
    <t>Hardwyn India Ltd</t>
  </si>
  <si>
    <t>HARDWYN</t>
  </si>
  <si>
    <t>Building Products - Glass</t>
  </si>
  <si>
    <t>TV Today Network Limited</t>
  </si>
  <si>
    <t>TVTODAY</t>
  </si>
  <si>
    <t>Dwarikesh Sugar Industries Ltd</t>
  </si>
  <si>
    <t>DWARKESH</t>
  </si>
  <si>
    <t>Uttam Sugar Mills Ltd</t>
  </si>
  <si>
    <t>UTTAMSUGAR</t>
  </si>
  <si>
    <t>Renaissance Global Ltd</t>
  </si>
  <si>
    <t>RGL</t>
  </si>
  <si>
    <t>Shree Digvijay Cement Co Ltd</t>
  </si>
  <si>
    <t>SHREDIGCEM</t>
  </si>
  <si>
    <t>Asian Star Co Ltd</t>
  </si>
  <si>
    <t>ASTAR</t>
  </si>
  <si>
    <t>KMC Speciality Hospitals (India) Ltd</t>
  </si>
  <si>
    <t>KMCSHIL</t>
  </si>
  <si>
    <t>Bliss GVS Pharma Ltd</t>
  </si>
  <si>
    <t>BLISSGVS</t>
  </si>
  <si>
    <t>Mukka Proteins Ltd</t>
  </si>
  <si>
    <t>MUKKA</t>
  </si>
  <si>
    <t>Beekay Steel Industries Ltd</t>
  </si>
  <si>
    <t>BEEKAY</t>
  </si>
  <si>
    <t>Gulshan Polyols Ltd</t>
  </si>
  <si>
    <t>GULPOLY</t>
  </si>
  <si>
    <t>Capital Small Finance Bank Ltd</t>
  </si>
  <si>
    <t>CAPITALSFB</t>
  </si>
  <si>
    <t>Kothari Petrochemicals Ltd</t>
  </si>
  <si>
    <t>KOTHARIPET</t>
  </si>
  <si>
    <t>Dynamic Cables Ltd</t>
  </si>
  <si>
    <t>DYCL</t>
  </si>
  <si>
    <t>Aurum Proptech Ltd</t>
  </si>
  <si>
    <t>AURUM</t>
  </si>
  <si>
    <t>Raj Rayon Industries Ltd</t>
  </si>
  <si>
    <t>RAJRILTD</t>
  </si>
  <si>
    <t>Sandesh Ltd</t>
  </si>
  <si>
    <t>SANDESH</t>
  </si>
  <si>
    <t>Selan Exploration Technology Ltd</t>
  </si>
  <si>
    <t>SELAN</t>
  </si>
  <si>
    <t>Best Agrolife Ltd</t>
  </si>
  <si>
    <t>BESTAGRO</t>
  </si>
  <si>
    <t>Ice Make Refrigeration Ltd</t>
  </si>
  <si>
    <t>ICEMAKE</t>
  </si>
  <si>
    <t>Xchanging Solutions Ltd</t>
  </si>
  <si>
    <t>XCHANGING</t>
  </si>
  <si>
    <t>Manali Petrochemicals Ltd</t>
  </si>
  <si>
    <t>MANALIPETC</t>
  </si>
  <si>
    <t>AVT Natural Products Ltd</t>
  </si>
  <si>
    <t>AVTNPL</t>
  </si>
  <si>
    <t>Dhunseri Investments Ltd</t>
  </si>
  <si>
    <t>DHUNINV</t>
  </si>
  <si>
    <t>Control Print Ltd</t>
  </si>
  <si>
    <t>CONTROLPR</t>
  </si>
  <si>
    <t>SAR Televenture Ltd</t>
  </si>
  <si>
    <t>SARTELE</t>
  </si>
  <si>
    <t>Signpost India Ltd</t>
  </si>
  <si>
    <t>SIGNPOST</t>
  </si>
  <si>
    <t>Windsor Machines Ltd</t>
  </si>
  <si>
    <t>WINDMACHIN</t>
  </si>
  <si>
    <t>Snowman Logistics Ltd</t>
  </si>
  <si>
    <t>SNOWMAN</t>
  </si>
  <si>
    <t>Khazanchi Jewellers Ltd</t>
  </si>
  <si>
    <t>KHAZANCHI</t>
  </si>
  <si>
    <t>Apparel, Accessories &amp; Luxury Goods</t>
  </si>
  <si>
    <t>Wardwizard Innovations &amp; Mobility Ltd</t>
  </si>
  <si>
    <t>WARDINMOBI</t>
  </si>
  <si>
    <t>Manoj Vaibhav Gems N Jewellers Ltd</t>
  </si>
  <si>
    <t>MVGJL</t>
  </si>
  <si>
    <t>Kirloskar Electric Company Ltd</t>
  </si>
  <si>
    <t>KECL</t>
  </si>
  <si>
    <t>Kross Ltd</t>
  </si>
  <si>
    <t>KROSS</t>
  </si>
  <si>
    <t>Vardhman Holdings Ltd</t>
  </si>
  <si>
    <t>VHL</t>
  </si>
  <si>
    <t>Munjal Auto Industries Ltd</t>
  </si>
  <si>
    <t>MUNJALAU</t>
  </si>
  <si>
    <t>Ngl Fine Chem Ltd</t>
  </si>
  <si>
    <t>NGLFINE</t>
  </si>
  <si>
    <t>Credo Brands Marketing Ltd</t>
  </si>
  <si>
    <t>MUFTI</t>
  </si>
  <si>
    <t>Men's Clothing</t>
  </si>
  <si>
    <t>Macpower CNC Machines Ltd</t>
  </si>
  <si>
    <t>MACPOWER</t>
  </si>
  <si>
    <t>Cellecor Gadgets Ltd</t>
  </si>
  <si>
    <t>CELLECOR</t>
  </si>
  <si>
    <t>Timex Group India Ltd</t>
  </si>
  <si>
    <t>TIMEX</t>
  </si>
  <si>
    <t>Magadh Sugar &amp; Energy Ltd</t>
  </si>
  <si>
    <t>MAGADSUGAR</t>
  </si>
  <si>
    <t>Taneja Aerospace and Aviation Ltd</t>
  </si>
  <si>
    <t>TANAA</t>
  </si>
  <si>
    <t>Enkei Wheels (India) Ltd</t>
  </si>
  <si>
    <t>ENKEIWHEL</t>
  </si>
  <si>
    <t>Pakka Limited</t>
  </si>
  <si>
    <t>PAKKA</t>
  </si>
  <si>
    <t>Capital India Finance Ltd</t>
  </si>
  <si>
    <t>CIFL</t>
  </si>
  <si>
    <t>Aptech Ltd</t>
  </si>
  <si>
    <t>APTECHT</t>
  </si>
  <si>
    <t>Jagatjit Industries Ltd</t>
  </si>
  <si>
    <t>JAGAJITIND</t>
  </si>
  <si>
    <t>Indo Rama Synthetics (India) Ltd</t>
  </si>
  <si>
    <t>INDORAMA</t>
  </si>
  <si>
    <t>3B Blackbio DX Ltd</t>
  </si>
  <si>
    <t>3BBLACKBIO</t>
  </si>
  <si>
    <t>Fertilizers &amp; Agricultural Chemicals</t>
  </si>
  <si>
    <t>Mafatlal Industries Ltd</t>
  </si>
  <si>
    <t>MAFATIND</t>
  </si>
  <si>
    <t>Vantage Knowledge Academy Ltd</t>
  </si>
  <si>
    <t>VKAL</t>
  </si>
  <si>
    <t>Jagsonpal Pharmaceuticals Ltd</t>
  </si>
  <si>
    <t>JAGSNPHARM</t>
  </si>
  <si>
    <t>Maan Aluminium Ltd</t>
  </si>
  <si>
    <t>MAANALU</t>
  </si>
  <si>
    <t>Creative Newtech Ltd</t>
  </si>
  <si>
    <t>CREATIVE</t>
  </si>
  <si>
    <t>Arrow Greentech Ltd</t>
  </si>
  <si>
    <t>ARROWGREEN</t>
  </si>
  <si>
    <t>Shankara Building Products Ltd</t>
  </si>
  <si>
    <t>SHANKARA</t>
  </si>
  <si>
    <t>Kernex Microsystems (India) Ltd</t>
  </si>
  <si>
    <t>KERNEX</t>
  </si>
  <si>
    <t>Cosmic CRF Ltd</t>
  </si>
  <si>
    <t>COSMICCRF</t>
  </si>
  <si>
    <t>Simplex Infrastructures Ltd</t>
  </si>
  <si>
    <t>SIMPLEXINF</t>
  </si>
  <si>
    <t>Vimta Labs Ltd</t>
  </si>
  <si>
    <t>VIMTALABS</t>
  </si>
  <si>
    <t>Electrotherm (India) Ltd</t>
  </si>
  <si>
    <t>ELECTHERM</t>
  </si>
  <si>
    <t>Kuantum Papers Ltd</t>
  </si>
  <si>
    <t>KUANTUM</t>
  </si>
  <si>
    <t>Ksolves India Ltd</t>
  </si>
  <si>
    <t>KSOLVES</t>
  </si>
  <si>
    <t>CFF Fluid Control Ltd</t>
  </si>
  <si>
    <t>CFF</t>
  </si>
  <si>
    <t>Aerospace &amp; Defense</t>
  </si>
  <si>
    <t>GIC Housing Finance Ltd</t>
  </si>
  <si>
    <t>GICHSGFIN</t>
  </si>
  <si>
    <t>R K Swamy Ltd</t>
  </si>
  <si>
    <t>RKSWAMY</t>
  </si>
  <si>
    <t>Bajaj Healthcare Ltd</t>
  </si>
  <si>
    <t>BAJAJHCARE</t>
  </si>
  <si>
    <t>Uniphos Enterprises Ltd</t>
  </si>
  <si>
    <t>UNIENTER</t>
  </si>
  <si>
    <t>New Delhi Television Ltd</t>
  </si>
  <si>
    <t>NDTV</t>
  </si>
  <si>
    <t>AGS Transact Technologies Ltd</t>
  </si>
  <si>
    <t>AGSTRA</t>
  </si>
  <si>
    <t>AGI Infra Ltd</t>
  </si>
  <si>
    <t>AGIIL</t>
  </si>
  <si>
    <t>Automotive Stampings and Assemblies Ltd</t>
  </si>
  <si>
    <t>ASAL</t>
  </si>
  <si>
    <t>IST Ltd</t>
  </si>
  <si>
    <t>ISTLTD</t>
  </si>
  <si>
    <t>Finkurve Financial Services Ltd</t>
  </si>
  <si>
    <t>FINKURVE</t>
  </si>
  <si>
    <t>Sahana System Ltd</t>
  </si>
  <si>
    <t>SAHANA</t>
  </si>
  <si>
    <t>Last Mile Enterprises Ltd</t>
  </si>
  <si>
    <t>LASTMILE</t>
  </si>
  <si>
    <t>Saint-Gobain Sekurit India Ltd</t>
  </si>
  <si>
    <t>SAINTGOBAIN</t>
  </si>
  <si>
    <t>Elin Electronics Ltd</t>
  </si>
  <si>
    <t>ELIN</t>
  </si>
  <si>
    <t>Sical Logistics Ltd</t>
  </si>
  <si>
    <t>SICALLOG</t>
  </si>
  <si>
    <t>Max India Ltd</t>
  </si>
  <si>
    <t>MAXIND</t>
  </si>
  <si>
    <t>Orient Technologies Ltd</t>
  </si>
  <si>
    <t>ORIENTTECH</t>
  </si>
  <si>
    <t>Essen Speciality Films Ltd</t>
  </si>
  <si>
    <t>ESFL</t>
  </si>
  <si>
    <t>Satia Industries Ltd</t>
  </si>
  <si>
    <t>SATIA</t>
  </si>
  <si>
    <t>Pudumjee Paper Products Ltd</t>
  </si>
  <si>
    <t>PDMJEPAPER</t>
  </si>
  <si>
    <t>Arihant Capital Markets Ltd</t>
  </si>
  <si>
    <t>ARIHANTCAP</t>
  </si>
  <si>
    <t>Urja Global Ltd</t>
  </si>
  <si>
    <t>URJA</t>
  </si>
  <si>
    <t>Sunshine Capital Ltd</t>
  </si>
  <si>
    <t>SCL</t>
  </si>
  <si>
    <t>Sika Interplant Systems Ltd</t>
  </si>
  <si>
    <t>SIKA</t>
  </si>
  <si>
    <t>Faze Three Ltd</t>
  </si>
  <si>
    <t>FAZE3Q</t>
  </si>
  <si>
    <t>Nelcast Ltd</t>
  </si>
  <si>
    <t>NELCAST</t>
  </si>
  <si>
    <t>Industrial and Prudential Investment Co Ltd</t>
  </si>
  <si>
    <t>INDPRUD</t>
  </si>
  <si>
    <t>Aym Syntex Ltd</t>
  </si>
  <si>
    <t>AYMSYNTEX</t>
  </si>
  <si>
    <t>Dharmaj Crop Guard Ltd</t>
  </si>
  <si>
    <t>DHARMAJ</t>
  </si>
  <si>
    <t>Tuticorin Alkali Chemicals and Fertilizers Ltd</t>
  </si>
  <si>
    <t>TUTIALKA</t>
  </si>
  <si>
    <t>Kriti Industries (India) Limited</t>
  </si>
  <si>
    <t>KRITI</t>
  </si>
  <si>
    <t>Shalimar Paints Ltd</t>
  </si>
  <si>
    <t>SHALPAINTS</t>
  </si>
  <si>
    <t>Valiant Organics Ltd</t>
  </si>
  <si>
    <t>VALIANTORG</t>
  </si>
  <si>
    <t>Ganesh Benzoplast Ltd</t>
  </si>
  <si>
    <t>GANESHBE</t>
  </si>
  <si>
    <t>Emkay Taps and Cutting Tools Ltd</t>
  </si>
  <si>
    <t>EMKAYTOOLS</t>
  </si>
  <si>
    <t>TGV SRAAC Ltd</t>
  </si>
  <si>
    <t>TGVSL</t>
  </si>
  <si>
    <t>Hazoor Multi Projects Ltd</t>
  </si>
  <si>
    <t>HAZOOR</t>
  </si>
  <si>
    <t>Benares Hotels Ltd</t>
  </si>
  <si>
    <t>BENARAS</t>
  </si>
  <si>
    <t>Asian Granito India Ltd</t>
  </si>
  <si>
    <t>ASIANTILES</t>
  </si>
  <si>
    <t>Sutlej Textiles and Industries Ltd</t>
  </si>
  <si>
    <t>SUTLEJTEX</t>
  </si>
  <si>
    <t>NINtec Systems Ltd</t>
  </si>
  <si>
    <t>NINSYS</t>
  </si>
  <si>
    <t>Jay Bharat Maruti Ltd</t>
  </si>
  <si>
    <t>JAYBARMARU</t>
  </si>
  <si>
    <t>Zuari Industries Ltd</t>
  </si>
  <si>
    <t>ZUARIIND</t>
  </si>
  <si>
    <t>NACL Industries Ltd</t>
  </si>
  <si>
    <t>NACLIND</t>
  </si>
  <si>
    <t>Oswal Agro Mills Ltd</t>
  </si>
  <si>
    <t>OSWALAGRO</t>
  </si>
  <si>
    <t>Vasa Denticity Ltd</t>
  </si>
  <si>
    <t>DENTALKART</t>
  </si>
  <si>
    <t>Gala Precision Engineering Ltd</t>
  </si>
  <si>
    <t>GALAPREC</t>
  </si>
  <si>
    <t>Algoquant Fintech Ltd</t>
  </si>
  <si>
    <t>AQFINTECH</t>
  </si>
  <si>
    <t>Transindia Real Estate Ltd</t>
  </si>
  <si>
    <t>TREL</t>
  </si>
  <si>
    <t>Virtuoso Optoelectronics Ltd</t>
  </si>
  <si>
    <t>VOEPL</t>
  </si>
  <si>
    <t>Bodal Chemicals Ltd</t>
  </si>
  <si>
    <t>BODALCHEM</t>
  </si>
  <si>
    <t>Allcargo Terminals Ltd</t>
  </si>
  <si>
    <t>ATL</t>
  </si>
  <si>
    <t>Concord Control Systems Ltd</t>
  </si>
  <si>
    <t>CNCRD</t>
  </si>
  <si>
    <t>Krystal Integrated Services Ltd</t>
  </si>
  <si>
    <t>KRYSTAL</t>
  </si>
  <si>
    <t>RACL Geartech Ltd</t>
  </si>
  <si>
    <t>RACLGEAR</t>
  </si>
  <si>
    <t>Shree Ganesh Remedies Ltd</t>
  </si>
  <si>
    <t>SGRL</t>
  </si>
  <si>
    <t>Investment Trust of India Ltd</t>
  </si>
  <si>
    <t>THEINVEST</t>
  </si>
  <si>
    <t>Ratnaveer Precision Engineering Ltd</t>
  </si>
  <si>
    <t>RATNAVEER</t>
  </si>
  <si>
    <t>Anuh Pharma Ltd</t>
  </si>
  <si>
    <t>ANUHPHR</t>
  </si>
  <si>
    <t>Nahar Spinning Mills Ltd</t>
  </si>
  <si>
    <t>NAHARSPING</t>
  </si>
  <si>
    <t>Infobeans Technologies Ltd</t>
  </si>
  <si>
    <t>INFOBEAN</t>
  </si>
  <si>
    <t>Sathlokhar Synergys E&amp;C Global Ltd</t>
  </si>
  <si>
    <t>SSEGL</t>
  </si>
  <si>
    <t>Entertainment Network (India) Ltd</t>
  </si>
  <si>
    <t>ENIL</t>
  </si>
  <si>
    <t>Radio</t>
  </si>
  <si>
    <t>Orient Paper and Industries Ltd</t>
  </si>
  <si>
    <t>ORIENTPPR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</si>
  <si>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</si>
  <si>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</si>
  <si>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</si>
  <si>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</si>
  <si>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</si>
  <si>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</si>
  <si>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</si>
  <si>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</si>
  <si>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</si>
  <si>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</si>
  <si>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</si>
  <si>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</si>
  <si>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Services</t>
  </si>
  <si>
    <t>Consumer Durables</t>
  </si>
  <si>
    <t>Consumer Services</t>
  </si>
  <si>
    <t>Capital Goods</t>
  </si>
  <si>
    <t>Realty</t>
  </si>
  <si>
    <t>Chemicals</t>
  </si>
  <si>
    <t>-</t>
  </si>
  <si>
    <t>Diversified</t>
  </si>
  <si>
    <t>Media Entertainment &amp; Publication</t>
  </si>
  <si>
    <t>Utilities</t>
  </si>
  <si>
    <t>Forest Materials</t>
  </si>
  <si>
    <t>1M Return vs Nifty Z-Score</t>
  </si>
  <si>
    <t>1Y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</si>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</sst>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56AE00-831C-4A4F-97D6-02C20DC64919}" name="Table3" displayName="Table3" ref="A1:Z123" totalsRowShown="0">
  <autoFilter ref="A1:Z123" xr:uid="{6D56AE00-831C-4A4F-97D6-02C20DC64919}"/>
  <sortState xmlns:xlrd2="http://schemas.microsoft.com/office/spreadsheetml/2017/richdata2" ref="A2:Z123">
    <sortCondition ref="Z1:Z123"/>
  </sortState>
  <tableColumns count="26">
    <tableColumn id="1" xr3:uid="{2511EAF9-648B-4BFE-865C-3BCDEC0A70E4}" name="Sub-Sector"/>
    <tableColumn id="2" xr3:uid="{191FBD5D-5ED7-4C4D-9CC7-335865E3FA58}" name="Count" dataDxfId="48">
      <calculatedColumnFormula>COUNTIFS(Table2[Sub-Sector],Table3[[#This Row],[Sub-Sector]])</calculatedColumnFormula>
    </tableColumn>
    <tableColumn id="3" xr3:uid="{AFB2F21A-6770-4467-8310-626915F2922C}" name="Uptrend" dataDxfId="47">
      <calculatedColumnFormula>COUNTIFS(Table2[Sub-Sector],Table3[[#This Row],[Sub-Sector]],Table2[Uptrend],"Uptrend")/Table3[[#This Row],[Count]]</calculatedColumnFormula>
    </tableColumn>
    <tableColumn id="4" xr3:uid="{0BD0601E-91F3-43C7-84B5-347EF3CCC9CB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3B54F84F-EE54-469F-90C4-713AB5F9E2A3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8F7CB16B-F2B5-4D36-80BD-9CFA51D18827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D3691985-763C-4764-B90B-5E926A65268C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E92A7B24-BCCB-4B7A-837C-D9CCB9554BFF}" name="RSI" dataDxfId="42">
      <calculatedColumnFormula>COUNTIFS(Table2[Sub-Sector],Table3[[#This Row],[Sub-Sector]],Table2[RSI Exponential â€“ 14D],"&gt;=50")/Table3[[#This Row],[Count]]</calculatedColumnFormula>
    </tableColumn>
    <tableColumn id="9" xr3:uid="{AD258BD0-6902-45EB-AD37-025154061DE0}" name="Relative Volume" dataDxfId="41">
      <calculatedColumnFormula>COUNTIFS(Table2[Sub-Sector],Table3[[#This Row],[Sub-Sector]],Table2[Relative Volume],"&gt;=1")/Table3[[#This Row],[Count]]</calculatedColumnFormula>
    </tableColumn>
    <tableColumn id="10" xr3:uid="{D0C9ABCE-38AB-46BC-B959-4230471D7CDD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EB57287F-6173-4BD4-8D6E-852AB30CF46F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FA780C5E-D94D-4F04-8F98-B13BE8058C1D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F8A568EF-D54D-4FE1-818C-F30144A2D72D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E17A405D-2B59-458E-B483-2E418538AA28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52908940-3530-4ACA-99DC-D1490FB013FC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C48945B8-3886-4C53-A4B8-7D4C9B04E786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187D2D64-3154-458C-A7FF-B3CC13EDECCE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C3748960-A9F9-42D0-9FE8-58887335338E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593CDB99-BA88-48CC-945D-2056262D6D5F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64AF78FC-65EC-4A56-8EAD-225B166548CA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E57FE21A-2A4F-420E-AEB3-5CBAF458B8D4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CA521FC7-797C-4CE7-BD1E-07B933BC9B5D}" name="Sharpe Ratio" dataDxfId="28">
      <calculatedColumnFormula>COUNTIFS(Table2[Sub-Sector],Table3[[#This Row],[Sub-Sector]],Table2[Sharpe Ratio],"&gt;=0.10")/Table3[[#This Row],[Count]]</calculatedColumnFormula>
    </tableColumn>
    <tableColumn id="23" xr3:uid="{E643ECD3-158A-465D-941A-A3636BADECDF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B26271FC-E03C-409E-A083-43CF7F90C787}" name="Rank" dataDxfId="26">
      <calculatedColumnFormula>_xlfn.RANK.AVG(Table3[[#This Row],[Score]],Table3[Score],1)</calculatedColumnFormula>
    </tableColumn>
    <tableColumn id="25" xr3:uid="{5641B3FD-14C4-47A0-AD2B-2C922E53157A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1503B7BF-E39C-4D5D-AFDE-CD1A7C8DD0AE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F73B6-C51C-4BA1-8EF2-91D78C5F5A33}" name="Table2" displayName="Table2" ref="A1:AV731" totalsRowShown="0">
  <sortState xmlns:xlrd2="http://schemas.microsoft.com/office/spreadsheetml/2017/richdata2" ref="A2:AV731">
    <sortCondition ref="AV1:AV731"/>
  </sortState>
  <tableColumns count="48">
    <tableColumn id="1" xr3:uid="{53C3570A-7191-4665-BFE7-0B0D776299EE}" name="Name"/>
    <tableColumn id="2" xr3:uid="{79CA0CDC-D1B9-4356-A0FB-2B8384F99414}" name="Ticker"/>
    <tableColumn id="3" xr3:uid="{181B75B1-E327-4361-BF29-9645BD095DA2}" name="Industry"/>
    <tableColumn id="4" xr3:uid="{C9EB5C11-5B9C-4557-827E-457D51BADB67}" name="Sub-Sector"/>
    <tableColumn id="5" xr3:uid="{86E74B05-D819-4A82-9A53-5265C1D4C3E7}" name="Market Cap"/>
    <tableColumn id="6" xr3:uid="{52EC0B91-516D-4544-9F15-FD7A41312679}" name="Close Price"/>
    <tableColumn id="7" xr3:uid="{D1C324F5-278A-48B6-9440-A68593EEC9F0}" name="1Y Return vs Nifty"/>
    <tableColumn id="18" xr3:uid="{5DB90441-4CFE-4EC8-A43E-F985FEBD04AC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361A5FD2-3310-4CA3-BE0E-362D07668CB7}" name="1M Return vs Nifty"/>
    <tableColumn id="19" xr3:uid="{B58639B3-5816-42C3-A49B-FD2568E4D768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38A11B99-CACC-4687-977B-D0EE8048486A}" name="6M Return vs Nifty"/>
    <tableColumn id="20" xr3:uid="{155CA7B1-777D-40F9-844C-8F6030438215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FC1E6B91-9B4D-4717-AF16-6C65ADABD304}" name="1W Return vs Nifty"/>
    <tableColumn id="22" xr3:uid="{332C5E2F-03B5-4622-9FD2-613D4C1CD94D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0C79D205-3081-4137-95BD-A624E4848C64}" name="20D EMA" dataDxfId="19"/>
    <tableColumn id="11" xr3:uid="{BCD6875C-F445-422B-8C61-B41F11AB565F}" name="50D EMA"/>
    <tableColumn id="12" xr3:uid="{D029F7AC-A5EF-4848-813F-5BEAA23C5932}" name="200D EMA"/>
    <tableColumn id="13" xr3:uid="{179C5C0E-C711-4A5F-B3AC-66A6A3989191}" name="RSI Exponential â€“ 14D"/>
    <tableColumn id="25" xr3:uid="{EA88E619-D9E8-4D08-8E41-A17711EBDE31}" name="% Price above 20 EMA" dataDxfId="18">
      <calculatedColumnFormula>(Table2[[#This Row],[Close Price]]-Table2[[#This Row],[20D EMA]])/Table2[[#This Row],[20D EMA]]</calculatedColumnFormula>
    </tableColumn>
    <tableColumn id="24" xr3:uid="{8F9BCE07-B070-4A97-8D6B-1E047C7C2B44}" name="% Price above 50 EMA" dataDxfId="17">
      <calculatedColumnFormula>(Table2[[#This Row],[Close Price]]-Table2[[#This Row],[50D EMA]])/Table2[[#This Row],[50D EMA]]</calculatedColumnFormula>
    </tableColumn>
    <tableColumn id="23" xr3:uid="{33E0FD34-3B70-438B-81FF-1CF44DC5979E}" name="% Price above 200 EMA" dataDxfId="16">
      <calculatedColumnFormula>(Table2[[#This Row],[Close Price]]-Table2[[#This Row],[200D EMA]])/Table2[[#This Row],[200D EMA]]</calculatedColumnFormula>
    </tableColumn>
    <tableColumn id="14" xr3:uid="{5CCA994B-001F-4195-927C-E66A1F0AC7EE}" name="Relative Volume"/>
    <tableColumn id="37" xr3:uid="{D741F61D-9B0C-4C88-AC84-B63A12A7FA6E}" name="Day Low" dataDxfId="15"/>
    <tableColumn id="36" xr3:uid="{8A2E5C10-2B0E-4B88-902A-9750AA57CC02}" name="Day High"/>
    <tableColumn id="35" xr3:uid="{1993D37E-4246-41E1-B49F-CCAF1BE8DFCE}" name="Current Week Low"/>
    <tableColumn id="34" xr3:uid="{B7D5F30C-811F-476E-92B3-DF4AAE2CC14E}" name="Current Week High"/>
    <tableColumn id="33" xr3:uid="{D98AE75F-6C9A-4CB0-8989-32CE654EEA59}" name="Current Month Low"/>
    <tableColumn id="32" xr3:uid="{431A0AFF-7196-4CC6-AE5F-39205CCEA9EB}" name="Current Month High"/>
    <tableColumn id="31" xr3:uid="{F75E4D3C-7C52-4862-95A9-DA809C0C79ED}" name="% Away From Day Low" dataDxfId="14">
      <calculatedColumnFormula>(Table2[[#This Row],[Close Price]]/Table2[[#This Row],[Day Low]])-1</calculatedColumnFormula>
    </tableColumn>
    <tableColumn id="30" xr3:uid="{9C0A2E6C-DBE2-4FF0-A0FA-DF9B25560A39}" name="% Away From Day High" dataDxfId="13">
      <calculatedColumnFormula>(Table2[[#This Row],[Day High]]/Table2[[#This Row],[Close Price]])-1</calculatedColumnFormula>
    </tableColumn>
    <tableColumn id="29" xr3:uid="{FDBD3463-6536-4B47-9906-23F9B9C2785C}" name="% Away From Current Week Low" dataDxfId="12">
      <calculatedColumnFormula>(Table2[[#This Row],[Close Price]]/Table2[[#This Row],[Current Week Low]])-1</calculatedColumnFormula>
    </tableColumn>
    <tableColumn id="28" xr3:uid="{34FFC90C-E6AA-428A-84AE-03AD363F3BCE}" name="% Away From Current Week High" dataDxfId="11">
      <calculatedColumnFormula>(Table2[[#This Row],[Current Week High]]/Table2[[#This Row],[Close Price]])-1</calculatedColumnFormula>
    </tableColumn>
    <tableColumn id="27" xr3:uid="{10C6CD68-F2F1-4D9B-B2A8-8B6F241A8088}" name="% Away From Current Month Low" dataDxfId="10">
      <calculatedColumnFormula>(Table2[[#This Row],[Close Price]]/Table2[[#This Row],[Current Month Low]])-1</calculatedColumnFormula>
    </tableColumn>
    <tableColumn id="26" xr3:uid="{DAA1CA2A-0653-407E-A757-0CC795B6B228}" name="% Away From Current Month High" dataDxfId="9">
      <calculatedColumnFormula>(Table2[[#This Row],[Current Month High]]/Table2[[#This Row],[Close Price]])-1</calculatedColumnFormula>
    </tableColumn>
    <tableColumn id="15" xr3:uid="{713A16DA-5B4C-4611-9EBA-AF639238FF44}" name="% Away From 52W High"/>
    <tableColumn id="16" xr3:uid="{4C6EA627-67B2-4DC9-B3E1-D9CFF05BD71D}" name="% Away From 52W Low"/>
    <tableColumn id="44" xr3:uid="{1696B8B7-643D-4C77-A04B-325776673FDA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3" xr3:uid="{5F75E71B-A15D-4471-B00A-AAACCB23F6FB}" name="Relative Strength Sector Index" dataDxfId="7"/>
    <tableColumn id="42" xr3:uid="{9EBB3830-94F3-4156-898C-998B7BE2173C}" name="Relative Strength Sector Index - Zone"/>
    <tableColumn id="41" xr3:uid="{0A97C0AE-7649-458A-A8D7-E9FE1FBF5243}" name="Rate of Change"/>
    <tableColumn id="40" xr3:uid="{A51ACFCB-67C7-483C-91F9-EE0DE11A1515}" name="Rate of Change - Zone"/>
    <tableColumn id="17" xr3:uid="{68B72D97-4265-4EA0-9759-53FD16914EBF}" name="Sharpe Ratio"/>
    <tableColumn id="45" xr3:uid="{ECF06664-BBE9-4CA8-B8B6-2A90BD96D5D0}" name="Sharpe Ratio Z-Score" dataDxfId="6">
      <calculatedColumnFormula>(Table2[[#This Row],[Sharpe Ratio]]-AVERAGE(Table2[Sharpe Ratio]))/_xlfn.STDEV.P(Table2[Sharpe Ratio])</calculatedColumnFormula>
    </tableColumn>
    <tableColumn id="46" xr3:uid="{60A574E0-2FAA-471C-BB54-AA566E76C921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7" xr3:uid="{8BC7B2E1-E45B-46C9-94B5-62ADA3250DA5}" name="Rank 1Y" dataDxfId="4">
      <calculatedColumnFormula>_xlfn.RANK.AVG(Table2[[#This Row],[1Y Return vs Nifty Z-Score]],Table2[1Y Return vs Nifty Z-Score])</calculatedColumnFormula>
    </tableColumn>
    <tableColumn id="48" xr3:uid="{257042A3-61EC-4EF6-9946-9ED7A824D02A}" name="Rank 6M" dataDxfId="3">
      <calculatedColumnFormula>_xlfn.RANK.AVG(Table2[[#This Row],[6M Return vs Nifty Z-Score]],Table2[6M Return vs Nifty Z-Score])</calculatedColumnFormula>
    </tableColumn>
    <tableColumn id="49" xr3:uid="{833EAE56-B1A7-41A7-A70E-035D09B89BA1}" name="Rank Sharpe" dataDxfId="2">
      <calculatedColumnFormula>_xlfn.RANK.AVG(Table2[[#This Row],[Sharpe Ratio Z-Score]],Table2[Sharpe Ratio Z-Score])</calculatedColumnFormula>
    </tableColumn>
    <tableColumn id="50" xr3:uid="{D538F1CB-A91D-489C-99CD-2ABB2210A46F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3B8E81-3296-470E-984C-3BAAA991A9FA}" name="Table1" displayName="Table1" ref="A1:Q1476" totalsRowShown="0">
  <autoFilter ref="A1:Q1476" xr:uid="{CD3B8E81-3296-470E-984C-3BAAA991A9FA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673EEF6E-AAC7-40AC-AB1B-987517A771C6}" name="Name"/>
    <tableColumn id="2" xr3:uid="{2E338F34-F4CF-4BBD-B0BB-EE00EA39E985}" name="Ticker"/>
    <tableColumn id="17" xr3:uid="{2A4B556F-5F05-4DBF-912C-DAA7B99F3CB1}" name="Industry" dataDxfId="0"/>
    <tableColumn id="3" xr3:uid="{8BB28CB5-A6AD-4103-BFE2-3E1FB1F3D3D1}" name="Sub-Sector"/>
    <tableColumn id="4" xr3:uid="{C15BBC58-B81F-4175-9851-F55C1D2613E7}" name="Market Cap"/>
    <tableColumn id="5" xr3:uid="{E8E6ED5A-5A5C-4E05-89DE-02BC3BA0F6F9}" name="Close Price"/>
    <tableColumn id="6" xr3:uid="{277C1BFA-8FF1-4533-857A-74B9E4DE571E}" name="1Y Return vs Nifty"/>
    <tableColumn id="7" xr3:uid="{0BF97CC5-E1CB-4F70-9DBF-92C37473FC25}" name="1M Return vs Nifty"/>
    <tableColumn id="8" xr3:uid="{77675608-68C1-4CAC-8887-96EE8D7B794A}" name="6M Return vs Nifty"/>
    <tableColumn id="9" xr3:uid="{2C3FF81A-E90B-47FC-A861-49AAE8D7736E}" name="1W Return vs Nifty"/>
    <tableColumn id="10" xr3:uid="{C7281698-D885-4645-95A1-7B5122B87B63}" name="50D EMA"/>
    <tableColumn id="11" xr3:uid="{682C2A73-384F-40AE-919A-1905EA3B0D36}" name="200D EMA"/>
    <tableColumn id="12" xr3:uid="{6216A0FA-6C75-4C17-8089-93F38B995D87}" name="RSI Exponential â€“ 14D"/>
    <tableColumn id="13" xr3:uid="{D36A0771-4DAF-4655-8229-69ACAE2A9F7F}" name="Relative Volume"/>
    <tableColumn id="14" xr3:uid="{8E46AEFB-A4F9-4B32-A4C6-F9E643B07621}" name="% Away From 52W High"/>
    <tableColumn id="15" xr3:uid="{CE0A9732-155F-49ED-9034-5EF6F94C3145}" name="% Away From 52W Low"/>
    <tableColumn id="16" xr3:uid="{2DC7DFF6-CFD4-4EA0-BBF6-9E23F3CCBAF5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8269-623D-4EB4-8314-8DB6BD860FF1}">
  <dimension ref="A1:Z123"/>
  <sheetViews>
    <sheetView topLeftCell="P1" workbookViewId="0">
      <selection activeCell="Z2" sqref="Z2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3181</v>
      </c>
      <c r="C1" t="s">
        <v>3167</v>
      </c>
      <c r="D1" t="s">
        <v>3182</v>
      </c>
      <c r="E1" t="s">
        <v>3183</v>
      </c>
      <c r="F1" t="s">
        <v>7</v>
      </c>
      <c r="G1" t="s">
        <v>5</v>
      </c>
      <c r="H1" t="s">
        <v>3184</v>
      </c>
      <c r="I1" t="s">
        <v>12</v>
      </c>
      <c r="J1" t="s">
        <v>3161</v>
      </c>
      <c r="K1" t="s">
        <v>3162</v>
      </c>
      <c r="L1" t="s">
        <v>3163</v>
      </c>
      <c r="M1" t="s">
        <v>3164</v>
      </c>
      <c r="N1" t="s">
        <v>3165</v>
      </c>
      <c r="O1" t="s">
        <v>3166</v>
      </c>
      <c r="P1" t="s">
        <v>13</v>
      </c>
      <c r="Q1" t="s">
        <v>14</v>
      </c>
      <c r="R1" t="s">
        <v>3185</v>
      </c>
      <c r="S1" t="s">
        <v>3153</v>
      </c>
      <c r="T1" t="s">
        <v>3154</v>
      </c>
      <c r="U1" t="s">
        <v>3171</v>
      </c>
      <c r="V1" t="s">
        <v>15</v>
      </c>
      <c r="W1" t="s">
        <v>3176</v>
      </c>
      <c r="X1" t="s">
        <v>3186</v>
      </c>
      <c r="Y1" t="s">
        <v>3187</v>
      </c>
      <c r="Z1" t="s">
        <v>3188</v>
      </c>
    </row>
    <row r="2" spans="1:26" x14ac:dyDescent="0.3">
      <c r="A2" t="s">
        <v>106</v>
      </c>
      <c r="B2">
        <f>COUNTIFS(Table2[Sub-Sector],Table3[[#This Row],[Sub-Sector]])</f>
        <v>3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0.33333333333333331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0.66666666666666663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0.66666666666666663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0.66666666666666663</v>
      </c>
      <c r="V2" s="1">
        <f>COUNTIFS(Table2[Sub-Sector],Table3[[#This Row],[Sub-Sector]],Table2[Sharpe Ratio],"&gt;=0.10")/Table3[[#This Row],[Count]]</f>
        <v>0.33333333333333331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83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58</v>
      </c>
      <c r="Z2">
        <f>_xlfn.RANK.AVG(Table3[[#This Row],[Score 2 ]],Table3[[Score 2 ]],1)</f>
        <v>1</v>
      </c>
    </row>
    <row r="3" spans="1:26" x14ac:dyDescent="0.3">
      <c r="A3" t="s">
        <v>164</v>
      </c>
      <c r="B3">
        <f>COUNTIFS(Table2[Sub-Sector],Table3[[#This Row],[Sub-Sector]])</f>
        <v>2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0.5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0.5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0.5</v>
      </c>
      <c r="O3" s="1">
        <f>COUNTIFS(Table2[Sub-Sector],Table3[[#This Row],[Sub-Sector]],Table2[% Away From Current Month High],"&lt;=0.05")/Table3[[#This Row],[Count]]</f>
        <v>0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168</v>
      </c>
      <c r="X3">
        <f>_xlfn.RANK.AVG(Table3[[#This Row],[Score]],Table3[Score],1)</f>
        <v>4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73.5</v>
      </c>
      <c r="Z3">
        <f>_xlfn.RANK.AVG(Table3[[#This Row],[Score 2 ]],Table3[[Score 2 ]],1)</f>
        <v>2</v>
      </c>
    </row>
    <row r="4" spans="1:26" x14ac:dyDescent="0.3">
      <c r="A4" t="s">
        <v>156</v>
      </c>
      <c r="B4">
        <f>COUNTIFS(Table2[Sub-Sector],Table3[[#This Row],[Sub-Sector]])</f>
        <v>13</v>
      </c>
      <c r="C4" s="1">
        <f>COUNTIFS(Table2[Sub-Sector],Table3[[#This Row],[Sub-Sector]],Table2[Uptrend],"Uptrend")/Table3[[#This Row],[Count]]</f>
        <v>0.69230769230769229</v>
      </c>
      <c r="D4" s="1">
        <f>COUNTIFS(Table2[Sub-Sector],Table3[[#This Row],[Sub-Sector]],Table2[1W Return vs Nifty],"&gt;=5")/Table3[[#This Row],[Count]]</f>
        <v>0.46153846153846156</v>
      </c>
      <c r="E4" s="1">
        <f>COUNTIFS(Table2[Sub-Sector],Table3[[#This Row],[Sub-Sector]],Table2[1M Return vs Nifty],"&gt;=5")/Table3[[#This Row],[Count]]</f>
        <v>0.38461538461538464</v>
      </c>
      <c r="F4" s="1">
        <f>COUNTIFS(Table2[Sub-Sector],Table3[[#This Row],[Sub-Sector]],Table2[6M Return vs Nifty],"&gt;=10")/Table3[[#This Row],[Count]]</f>
        <v>0.84615384615384615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0.76923076923076927</v>
      </c>
      <c r="I4" s="1">
        <f>COUNTIFS(Table2[Sub-Sector],Table3[[#This Row],[Sub-Sector]],Table2[Relative Volume],"&gt;=1")/Table3[[#This Row],[Count]]</f>
        <v>0.46153846153846156</v>
      </c>
      <c r="J4" s="1">
        <f>COUNTIFS(Table2[Sub-Sector],Table3[[#This Row],[Sub-Sector]],Table2[% Away From Day Low],"&gt;=0.05")/Table3[[#This Row],[Count]]</f>
        <v>0.15384615384615385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0.92307692307692313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0.92307692307692313</v>
      </c>
      <c r="O4" s="1">
        <f>COUNTIFS(Table2[Sub-Sector],Table3[[#This Row],[Sub-Sector]],Table2[% Away From Current Month High],"&lt;=0.05")/Table3[[#This Row],[Count]]</f>
        <v>0.69230769230769229</v>
      </c>
      <c r="P4" s="1">
        <f>COUNTIFS(Table2[Sub-Sector],Table3[[#This Row],[Sub-Sector]],Table2[% Away From 52W High],"&lt;=10")/Table3[[#This Row],[Count]]</f>
        <v>0.46153846153846156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0.69230769230769229</v>
      </c>
      <c r="S4" s="1">
        <f>COUNTIFS(Table2[Sub-Sector],Table3[[#This Row],[Sub-Sector]],Table2[% Price above 50 EMA],"&gt;=0")/Table3[[#This Row],[Count]]</f>
        <v>0.76923076923076927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0.61538461538461542</v>
      </c>
      <c r="V4" s="1">
        <f>COUNTIFS(Table2[Sub-Sector],Table3[[#This Row],[Sub-Sector]],Table2[Sharpe Ratio],"&gt;=0.10")/Table3[[#This Row],[Count]]</f>
        <v>0.92307692307692313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149.5</v>
      </c>
      <c r="X4">
        <f>_xlfn.RANK.AVG(Table3[[#This Row],[Score]],Table3[Score],1)</f>
        <v>3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81.5</v>
      </c>
      <c r="Z4">
        <f>_xlfn.RANK.AVG(Table3[[#This Row],[Score 2 ]],Table3[[Score 2 ]],1)</f>
        <v>3</v>
      </c>
    </row>
    <row r="5" spans="1:26" x14ac:dyDescent="0.3">
      <c r="A5" t="s">
        <v>500</v>
      </c>
      <c r="B5">
        <f>COUNTIFS(Table2[Sub-Sector],Table3[[#This Row],[Sub-Sector]])</f>
        <v>4</v>
      </c>
      <c r="C5" s="1">
        <f>COUNTIFS(Table2[Sub-Sector],Table3[[#This Row],[Sub-Sector]],Table2[Uptrend],"Uptrend")/Table3[[#This Row],[Count]]</f>
        <v>0.5</v>
      </c>
      <c r="D5" s="1">
        <f>COUNTIFS(Table2[Sub-Sector],Table3[[#This Row],[Sub-Sector]],Table2[1W Return vs Nifty],"&gt;=5")/Table3[[#This Row],[Count]]</f>
        <v>0</v>
      </c>
      <c r="E5" s="1">
        <f>COUNTIFS(Table2[Sub-Sector],Table3[[#This Row],[Sub-Sector]],Table2[1M Return vs Nifty],"&gt;=5")/Table3[[#This Row],[Count]]</f>
        <v>0.25</v>
      </c>
      <c r="F5" s="1">
        <f>COUNTIFS(Table2[Sub-Sector],Table3[[#This Row],[Sub-Sector]],Table2[6M Return vs Nifty],"&gt;=10")/Table3[[#This Row],[Count]]</f>
        <v>1</v>
      </c>
      <c r="G5" s="1">
        <f>COUNTIFS(Table2[Sub-Sector],Table3[[#This Row],[Sub-Sector]],Table2[1Y Return vs Nifty],"&gt;=10")/Table3[[#This Row],[Count]]</f>
        <v>0.75</v>
      </c>
      <c r="H5" s="1">
        <f>COUNTIFS(Table2[Sub-Sector],Table3[[#This Row],[Sub-Sector]],Table2[RSI Exponential â€“ 14D],"&gt;=50")/Table3[[#This Row],[Count]]</f>
        <v>0.5</v>
      </c>
      <c r="I5" s="1">
        <f>COUNTIFS(Table2[Sub-Sector],Table3[[#This Row],[Sub-Sector]],Table2[Relative Volume],"&gt;=1")/Table3[[#This Row],[Count]]</f>
        <v>0.5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1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1</v>
      </c>
      <c r="O5" s="1">
        <f>COUNTIFS(Table2[Sub-Sector],Table3[[#This Row],[Sub-Sector]],Table2[% Away From Current Month High],"&lt;=0.05")/Table3[[#This Row],[Count]]</f>
        <v>0.75</v>
      </c>
      <c r="P5" s="1">
        <f>COUNTIFS(Table2[Sub-Sector],Table3[[#This Row],[Sub-Sector]],Table2[% Away From 52W High],"&lt;=10")/Table3[[#This Row],[Count]]</f>
        <v>0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0.5</v>
      </c>
      <c r="S5" s="1">
        <f>COUNTIFS(Table2[Sub-Sector],Table3[[#This Row],[Sub-Sector]],Table2[% Price above 50 EMA],"&gt;=0")/Table3[[#This Row],[Count]]</f>
        <v>0.5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0.5</v>
      </c>
      <c r="V5" s="1">
        <f>COUNTIFS(Table2[Sub-Sector],Table3[[#This Row],[Sub-Sector]],Table2[Sharpe Ratio],"&gt;=0.10")/Table3[[#This Row],[Count]]</f>
        <v>0.5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285.5</v>
      </c>
      <c r="X5">
        <f>_xlfn.RANK.AVG(Table3[[#This Row],[Score]],Table3[Score],1)</f>
        <v>17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97.5</v>
      </c>
      <c r="Z5">
        <f>_xlfn.RANK.AVG(Table3[[#This Row],[Score 2 ]],Table3[[Score 2 ]],1)</f>
        <v>4</v>
      </c>
    </row>
    <row r="6" spans="1:26" x14ac:dyDescent="0.3">
      <c r="A6" t="s">
        <v>310</v>
      </c>
      <c r="B6">
        <f>COUNTIFS(Table2[Sub-Sector],Table3[[#This Row],[Sub-Sector]])</f>
        <v>11</v>
      </c>
      <c r="C6" s="1">
        <f>COUNTIFS(Table2[Sub-Sector],Table3[[#This Row],[Sub-Sector]],Table2[Uptrend],"Uptrend")/Table3[[#This Row],[Count]]</f>
        <v>0.63636363636363635</v>
      </c>
      <c r="D6" s="1">
        <f>COUNTIFS(Table2[Sub-Sector],Table3[[#This Row],[Sub-Sector]],Table2[1W Return vs Nifty],"&gt;=5")/Table3[[#This Row],[Count]]</f>
        <v>0.36363636363636365</v>
      </c>
      <c r="E6" s="1">
        <f>COUNTIFS(Table2[Sub-Sector],Table3[[#This Row],[Sub-Sector]],Table2[1M Return vs Nifty],"&gt;=5")/Table3[[#This Row],[Count]]</f>
        <v>0.54545454545454541</v>
      </c>
      <c r="F6" s="1">
        <f>COUNTIFS(Table2[Sub-Sector],Table3[[#This Row],[Sub-Sector]],Table2[6M Return vs Nifty],"&gt;=10")/Table3[[#This Row],[Count]]</f>
        <v>0.72727272727272729</v>
      </c>
      <c r="G6" s="1">
        <f>COUNTIFS(Table2[Sub-Sector],Table3[[#This Row],[Sub-Sector]],Table2[1Y Return vs Nifty],"&gt;=10")/Table3[[#This Row],[Count]]</f>
        <v>0.81818181818181823</v>
      </c>
      <c r="H6" s="1">
        <f>COUNTIFS(Table2[Sub-Sector],Table3[[#This Row],[Sub-Sector]],Table2[RSI Exponential â€“ 14D],"&gt;=50")/Table3[[#This Row],[Count]]</f>
        <v>0.72727272727272729</v>
      </c>
      <c r="I6" s="1">
        <f>COUNTIFS(Table2[Sub-Sector],Table3[[#This Row],[Sub-Sector]],Table2[Relative Volume],"&gt;=1")/Table3[[#This Row],[Count]]</f>
        <v>0.45454545454545453</v>
      </c>
      <c r="J6" s="1">
        <f>COUNTIFS(Table2[Sub-Sector],Table3[[#This Row],[Sub-Sector]],Table2[% Away From Day Low],"&gt;=0.05")/Table3[[#This Row],[Count]]</f>
        <v>9.0909090909090912E-2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0.63636363636363635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0.72727272727272729</v>
      </c>
      <c r="O6" s="1">
        <f>COUNTIFS(Table2[Sub-Sector],Table3[[#This Row],[Sub-Sector]],Table2[% Away From Current Month High],"&lt;=0.05")/Table3[[#This Row],[Count]]</f>
        <v>0.81818181818181823</v>
      </c>
      <c r="P6" s="1">
        <f>COUNTIFS(Table2[Sub-Sector],Table3[[#This Row],[Sub-Sector]],Table2[% Away From 52W High],"&lt;=10")/Table3[[#This Row],[Count]]</f>
        <v>0.72727272727272729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0.72727272727272729</v>
      </c>
      <c r="S6" s="1">
        <f>COUNTIFS(Table2[Sub-Sector],Table3[[#This Row],[Sub-Sector]],Table2[% Price above 50 EMA],"&gt;=0")/Table3[[#This Row],[Count]]</f>
        <v>0.81818181818181823</v>
      </c>
      <c r="T6" s="1">
        <f>COUNTIFS(Table2[Sub-Sector],Table3[[#This Row],[Sub-Sector]],Table2[% Price above 200 EMA],"&gt;=0")/Table3[[#This Row],[Count]]</f>
        <v>0.81818181818181823</v>
      </c>
      <c r="U6" s="1">
        <f>COUNTIFS(Table2[Sub-Sector],Table3[[#This Row],[Sub-Sector]],Table2[Rate of Change - Zone],"Positive")/Table3[[#This Row],[Count]]</f>
        <v>0.63636363636363635</v>
      </c>
      <c r="V6" s="1">
        <f>COUNTIFS(Table2[Sub-Sector],Table3[[#This Row],[Sub-Sector]],Table2[Sharpe Ratio],"&gt;=0.10")/Table3[[#This Row],[Count]]</f>
        <v>0.18181818181818182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173.5</v>
      </c>
      <c r="X6">
        <f>_xlfn.RANK.AVG(Table3[[#This Row],[Score]],Table3[Score],1)</f>
        <v>6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104.5</v>
      </c>
      <c r="Z6">
        <f>_xlfn.RANK.AVG(Table3[[#This Row],[Score 2 ]],Table3[[Score 2 ]],1)</f>
        <v>5</v>
      </c>
    </row>
    <row r="7" spans="1:26" x14ac:dyDescent="0.3">
      <c r="A7" t="s">
        <v>83</v>
      </c>
      <c r="B7">
        <f>COUNTIFS(Table2[Sub-Sector],Table3[[#This Row],[Sub-Sector]])</f>
        <v>3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0.33333333333333331</v>
      </c>
      <c r="E7" s="1">
        <f>COUNTIFS(Table2[Sub-Sector],Table3[[#This Row],[Sub-Sector]],Table2[1M Return vs Nifty],"&gt;=5")/Table3[[#This Row],[Count]]</f>
        <v>0.66666666666666663</v>
      </c>
      <c r="F7" s="1">
        <f>COUNTIFS(Table2[Sub-Sector],Table3[[#This Row],[Sub-Sector]],Table2[6M Return vs Nifty],"&gt;=10")/Table3[[#This Row],[Count]]</f>
        <v>0.33333333333333331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0.66666666666666663</v>
      </c>
      <c r="I7" s="1">
        <f>COUNTIFS(Table2[Sub-Sector],Table3[[#This Row],[Sub-Sector]],Table2[Relative Volume],"&gt;=1")/Table3[[#This Row],[Count]]</f>
        <v>0.66666666666666663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0.66666666666666663</v>
      </c>
      <c r="M7" s="1">
        <f>COUNTIFS(Table2[Sub-Sector],Table3[[#This Row],[Sub-Sector]],Table2[% Away From Current Week High],"&lt;=0.05")/Table3[[#This Row],[Count]]</f>
        <v>0.66666666666666663</v>
      </c>
      <c r="N7" s="1">
        <f>COUNTIFS(Table2[Sub-Sector],Table3[[#This Row],[Sub-Sector]],Table2[% Away From Current Month Low],"&gt;=0.05")/Table3[[#This Row],[Count]]</f>
        <v>0.66666666666666663</v>
      </c>
      <c r="O7" s="1">
        <f>COUNTIFS(Table2[Sub-Sector],Table3[[#This Row],[Sub-Sector]],Table2[% Away From Current Month High],"&lt;=0.05")/Table3[[#This Row],[Count]]</f>
        <v>0</v>
      </c>
      <c r="P7" s="1">
        <f>COUNTIFS(Table2[Sub-Sector],Table3[[#This Row],[Sub-Sector]],Table2[% Away From 52W High],"&lt;=10")/Table3[[#This Row],[Count]]</f>
        <v>1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0.66666666666666663</v>
      </c>
      <c r="S7" s="1">
        <f>COUNTIFS(Table2[Sub-Sector],Table3[[#This Row],[Sub-Sector]],Table2[% Price above 50 EMA],"&gt;=0")/Table3[[#This Row],[Count]]</f>
        <v>0.66666666666666663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0.66666666666666663</v>
      </c>
      <c r="V7" s="1">
        <f>COUNTIFS(Table2[Sub-Sector],Table3[[#This Row],[Sub-Sector]],Table2[Sharpe Ratio],"&gt;=0.10")/Table3[[#This Row],[Count]]</f>
        <v>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148</v>
      </c>
      <c r="X7">
        <f>_xlfn.RANK.AVG(Table3[[#This Row],[Score]],Table3[Score],1)</f>
        <v>2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116.5</v>
      </c>
      <c r="Z7">
        <f>_xlfn.RANK.AVG(Table3[[#This Row],[Score 2 ]],Table3[[Score 2 ]],1)</f>
        <v>6</v>
      </c>
    </row>
    <row r="8" spans="1:26" x14ac:dyDescent="0.3">
      <c r="A8" t="s">
        <v>217</v>
      </c>
      <c r="B8">
        <f>COUNTIFS(Table2[Sub-Sector],Table3[[#This Row],[Sub-Sector]])</f>
        <v>8</v>
      </c>
      <c r="C8" s="1">
        <f>COUNTIFS(Table2[Sub-Sector],Table3[[#This Row],[Sub-Sector]],Table2[Uptrend],"Uptrend")/Table3[[#This Row],[Count]]</f>
        <v>0.875</v>
      </c>
      <c r="D8" s="1">
        <f>COUNTIFS(Table2[Sub-Sector],Table3[[#This Row],[Sub-Sector]],Table2[1W Return vs Nifty],"&gt;=5")/Table3[[#This Row],[Count]]</f>
        <v>0.125</v>
      </c>
      <c r="E8" s="1">
        <f>COUNTIFS(Table2[Sub-Sector],Table3[[#This Row],[Sub-Sector]],Table2[1M Return vs Nifty],"&gt;=5")/Table3[[#This Row],[Count]]</f>
        <v>0.75</v>
      </c>
      <c r="F8" s="1">
        <f>COUNTIFS(Table2[Sub-Sector],Table3[[#This Row],[Sub-Sector]],Table2[6M Return vs Nifty],"&gt;=10")/Table3[[#This Row],[Count]]</f>
        <v>0.625</v>
      </c>
      <c r="G8" s="1">
        <f>COUNTIFS(Table2[Sub-Sector],Table3[[#This Row],[Sub-Sector]],Table2[1Y Return vs Nifty],"&gt;=10")/Table3[[#This Row],[Count]]</f>
        <v>0.875</v>
      </c>
      <c r="H8" s="1">
        <f>COUNTIFS(Table2[Sub-Sector],Table3[[#This Row],[Sub-Sector]],Table2[RSI Exponential â€“ 14D],"&gt;=50")/Table3[[#This Row],[Count]]</f>
        <v>0.75</v>
      </c>
      <c r="I8" s="1">
        <f>COUNTIFS(Table2[Sub-Sector],Table3[[#This Row],[Sub-Sector]],Table2[Relative Volume],"&gt;=1")/Table3[[#This Row],[Count]]</f>
        <v>0.5</v>
      </c>
      <c r="J8" s="1">
        <f>COUNTIFS(Table2[Sub-Sector],Table3[[#This Row],[Sub-Sector]],Table2[% Away From Day Low],"&gt;=0.05")/Table3[[#This Row],[Count]]</f>
        <v>0.125</v>
      </c>
      <c r="K8" s="1">
        <f>COUNTIFS(Table2[Sub-Sector],Table3[[#This Row],[Sub-Sector]],Table2[% Away From Day High],"&lt;=0.05")/Table3[[#This Row],[Count]]</f>
        <v>0.875</v>
      </c>
      <c r="L8" s="1">
        <f>COUNTIFS(Table2[Sub-Sector],Table3[[#This Row],[Sub-Sector]],Table2[% Away From Current Week Low],"&gt;=0.05")/Table3[[#This Row],[Count]]</f>
        <v>0.75</v>
      </c>
      <c r="M8" s="1">
        <f>COUNTIFS(Table2[Sub-Sector],Table3[[#This Row],[Sub-Sector]],Table2[% Away From Current Week High],"&lt;=0.05")/Table3[[#This Row],[Count]]</f>
        <v>0.875</v>
      </c>
      <c r="N8" s="1">
        <f>COUNTIFS(Table2[Sub-Sector],Table3[[#This Row],[Sub-Sector]],Table2[% Away From Current Month Low],"&gt;=0.05")/Table3[[#This Row],[Count]]</f>
        <v>0.875</v>
      </c>
      <c r="O8" s="1">
        <f>COUNTIFS(Table2[Sub-Sector],Table3[[#This Row],[Sub-Sector]],Table2[% Away From Current Month High],"&lt;=0.05")/Table3[[#This Row],[Count]]</f>
        <v>0.5</v>
      </c>
      <c r="P8" s="1">
        <f>COUNTIFS(Table2[Sub-Sector],Table3[[#This Row],[Sub-Sector]],Table2[% Away From 52W High],"&lt;=10")/Table3[[#This Row],[Count]]</f>
        <v>0.5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0.75</v>
      </c>
      <c r="S8" s="1">
        <f>COUNTIFS(Table2[Sub-Sector],Table3[[#This Row],[Sub-Sector]],Table2[% Price above 50 EMA],"&gt;=0")/Table3[[#This Row],[Count]]</f>
        <v>0.875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0.375</v>
      </c>
      <c r="V8" s="1">
        <f>COUNTIFS(Table2[Sub-Sector],Table3[[#This Row],[Sub-Sector]],Table2[Sharpe Ratio],"&gt;=0.10")/Table3[[#This Row],[Count]]</f>
        <v>0.375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184.5</v>
      </c>
      <c r="X8">
        <f>_xlfn.RANK.AVG(Table3[[#This Row],[Score]],Table3[Score],1)</f>
        <v>7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126</v>
      </c>
      <c r="Z8">
        <f>_xlfn.RANK.AVG(Table3[[#This Row],[Score 2 ]],Table3[[Score 2 ]],1)</f>
        <v>7.5</v>
      </c>
    </row>
    <row r="9" spans="1:26" x14ac:dyDescent="0.3">
      <c r="A9" t="s">
        <v>1323</v>
      </c>
      <c r="B9">
        <f>COUNTIFS(Table2[Sub-Sector],Table3[[#This Row],[Sub-Sector]])</f>
        <v>2</v>
      </c>
      <c r="C9" s="1">
        <f>COUNTIFS(Table2[Sub-Sector],Table3[[#This Row],[Sub-Sector]],Table2[Uptrend],"Uptrend")/Table3[[#This Row],[Count]]</f>
        <v>1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</v>
      </c>
      <c r="F9" s="1">
        <f>COUNTIFS(Table2[Sub-Sector],Table3[[#This Row],[Sub-Sector]],Table2[6M Return vs Nifty],"&gt;=10")/Table3[[#This Row],[Count]]</f>
        <v>0.5</v>
      </c>
      <c r="G9" s="1">
        <f>COUNTIFS(Table2[Sub-Sector],Table3[[#This Row],[Sub-Sector]],Table2[1Y Return vs Nifty],"&gt;=10")/Table3[[#This Row],[Count]]</f>
        <v>0.5</v>
      </c>
      <c r="H9" s="1">
        <f>COUNTIFS(Table2[Sub-Sector],Table3[[#This Row],[Sub-Sector]],Table2[RSI Exponential â€“ 14D],"&gt;=50")/Table3[[#This Row],[Count]]</f>
        <v>1</v>
      </c>
      <c r="I9" s="1">
        <f>COUNTIFS(Table2[Sub-Sector],Table3[[#This Row],[Sub-Sector]],Table2[Relative Volume],"&gt;=1")/Table3[[#This Row],[Count]]</f>
        <v>1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1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1</v>
      </c>
      <c r="O9" s="1">
        <f>COUNTIFS(Table2[Sub-Sector],Table3[[#This Row],[Sub-Sector]],Table2[% Away From Current Month High],"&lt;=0.05")/Table3[[#This Row],[Count]]</f>
        <v>1</v>
      </c>
      <c r="P9" s="1">
        <f>COUNTIFS(Table2[Sub-Sector],Table3[[#This Row],[Sub-Sector]],Table2[% Away From 52W High],"&lt;=10")/Table3[[#This Row],[Count]]</f>
        <v>0.5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1</v>
      </c>
      <c r="S9" s="1">
        <f>COUNTIFS(Table2[Sub-Sector],Table3[[#This Row],[Sub-Sector]],Table2[% Price above 50 EMA],"&gt;=0")/Table3[[#This Row],[Count]]</f>
        <v>1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1</v>
      </c>
      <c r="V9" s="1">
        <f>COUNTIFS(Table2[Sub-Sector],Table3[[#This Row],[Sub-Sector]],Table2[Sharpe Ratio],"&gt;=0.10")/Table3[[#This Row],[Count]]</f>
        <v>0.5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310.5</v>
      </c>
      <c r="X9">
        <f>_xlfn.RANK.AVG(Table3[[#This Row],[Score]],Table3[Score],1)</f>
        <v>24.5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126</v>
      </c>
      <c r="Z9">
        <f>_xlfn.RANK.AVG(Table3[[#This Row],[Score 2 ]],Table3[[Score 2 ]],1)</f>
        <v>7.5</v>
      </c>
    </row>
    <row r="10" spans="1:26" x14ac:dyDescent="0.3">
      <c r="A10" t="s">
        <v>768</v>
      </c>
      <c r="B10">
        <f>COUNTIFS(Table2[Sub-Sector],Table3[[#This Row],[Sub-Sector]])</f>
        <v>3</v>
      </c>
      <c r="C10" s="1">
        <f>COUNTIFS(Table2[Sub-Sector],Table3[[#This Row],[Sub-Sector]],Table2[Uptrend],"Uptrend")/Table3[[#This Row],[Count]]</f>
        <v>0.66666666666666663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0.33333333333333331</v>
      </c>
      <c r="F10" s="1">
        <f>COUNTIFS(Table2[Sub-Sector],Table3[[#This Row],[Sub-Sector]],Table2[6M Return vs Nifty],"&gt;=10")/Table3[[#This Row],[Count]]</f>
        <v>0.66666666666666663</v>
      </c>
      <c r="G10" s="1">
        <f>COUNTIFS(Table2[Sub-Sector],Table3[[#This Row],[Sub-Sector]],Table2[1Y Return vs Nifty],"&gt;=10")/Table3[[#This Row],[Count]]</f>
        <v>1</v>
      </c>
      <c r="H10" s="1">
        <f>COUNTIFS(Table2[Sub-Sector],Table3[[#This Row],[Sub-Sector]],Table2[RSI Exponential â€“ 14D],"&gt;=50")/Table3[[#This Row],[Count]]</f>
        <v>0.33333333333333331</v>
      </c>
      <c r="I10" s="1">
        <f>COUNTIFS(Table2[Sub-Sector],Table3[[#This Row],[Sub-Sector]],Table2[Relative Volume],"&gt;=1")/Table3[[#This Row],[Count]]</f>
        <v>0.33333333333333331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0.66666666666666663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1</v>
      </c>
      <c r="O10" s="1">
        <f>COUNTIFS(Table2[Sub-Sector],Table3[[#This Row],[Sub-Sector]],Table2[% Away From Current Month High],"&lt;=0.05")/Table3[[#This Row],[Count]]</f>
        <v>1</v>
      </c>
      <c r="P10" s="1">
        <f>COUNTIFS(Table2[Sub-Sector],Table3[[#This Row],[Sub-Sector]],Table2[% Away From 52W High],"&lt;=10")/Table3[[#This Row],[Count]]</f>
        <v>0.33333333333333331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0.33333333333333331</v>
      </c>
      <c r="S10" s="1">
        <f>COUNTIFS(Table2[Sub-Sector],Table3[[#This Row],[Sub-Sector]],Table2[% Price above 50 EMA],"&gt;=0")/Table3[[#This Row],[Count]]</f>
        <v>0.66666666666666663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0.33333333333333331</v>
      </c>
      <c r="V10" s="1">
        <f>COUNTIFS(Table2[Sub-Sector],Table3[[#This Row],[Sub-Sector]],Table2[Sharpe Ratio],"&gt;=0.10")/Table3[[#This Row],[Count]]</f>
        <v>0.33333333333333331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286.5</v>
      </c>
      <c r="X10">
        <f>_xlfn.RANK.AVG(Table3[[#This Row],[Score]],Table3[Score],1)</f>
        <v>18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</v>
      </c>
      <c r="Z10">
        <f>_xlfn.RANK.AVG(Table3[[#This Row],[Score 2 ]],Table3[[Score 2 ]],1)</f>
        <v>9</v>
      </c>
    </row>
    <row r="11" spans="1:26" x14ac:dyDescent="0.3">
      <c r="A11" t="s">
        <v>913</v>
      </c>
      <c r="B11">
        <f>COUNTIFS(Table2[Sub-Sector],Table3[[#This Row],[Sub-Sector]])</f>
        <v>1</v>
      </c>
      <c r="C11" s="1">
        <f>COUNTIFS(Table2[Sub-Sector],Table3[[#This Row],[Sub-Sector]],Table2[Uptrend],"Uptrend")/Table3[[#This Row],[Count]]</f>
        <v>1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1</v>
      </c>
      <c r="F11" s="1">
        <f>COUNTIFS(Table2[Sub-Sector],Table3[[#This Row],[Sub-Sector]],Table2[6M Return vs Nifty],"&gt;=10")/Table3[[#This Row],[Count]]</f>
        <v>1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1</v>
      </c>
      <c r="I11" s="1">
        <f>COUNTIFS(Table2[Sub-Sector],Table3[[#This Row],[Sub-Sector]],Table2[Relative Volume],"&gt;=1")/Table3[[#This Row],[Count]]</f>
        <v>0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1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1</v>
      </c>
      <c r="O11" s="1">
        <f>COUNTIFS(Table2[Sub-Sector],Table3[[#This Row],[Sub-Sector]],Table2[% Away From Current Month High],"&lt;=0.05")/Table3[[#This Row],[Count]]</f>
        <v>1</v>
      </c>
      <c r="P11" s="1">
        <f>COUNTIFS(Table2[Sub-Sector],Table3[[#This Row],[Sub-Sector]],Table2[% Away From 52W High],"&lt;=10")/Table3[[#This Row],[Count]]</f>
        <v>0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1</v>
      </c>
      <c r="S11" s="1">
        <f>COUNTIFS(Table2[Sub-Sector],Table3[[#This Row],[Sub-Sector]],Table2[% Price above 50 EMA],"&gt;=0")/Table3[[#This Row],[Count]]</f>
        <v>1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1</v>
      </c>
      <c r="V11" s="1">
        <f>COUNTIFS(Table2[Sub-Sector],Table3[[#This Row],[Sub-Sector]],Table2[Sharpe Ratio],"&gt;=0.10")/Table3[[#This Row],[Count]]</f>
        <v>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</v>
      </c>
      <c r="X11">
        <f>_xlfn.RANK.AVG(Table3[[#This Row],[Score]],Table3[Score],1)</f>
        <v>10.5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11">
        <f>_xlfn.RANK.AVG(Table3[[#This Row],[Score 2 ]],Table3[[Score 2 ]],1)</f>
        <v>12</v>
      </c>
    </row>
    <row r="12" spans="1:26" x14ac:dyDescent="0.3">
      <c r="A12" t="s">
        <v>1241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1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0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1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1</v>
      </c>
      <c r="O12" s="1">
        <f>COUNTIFS(Table2[Sub-Sector],Table3[[#This Row],[Sub-Sector]],Table2[% Away From Current Month High],"&lt;=0.05")/Table3[[#This Row],[Count]]</f>
        <v>1</v>
      </c>
      <c r="P12" s="1">
        <f>COUNTIFS(Table2[Sub-Sector],Table3[[#This Row],[Sub-Sector]],Table2[% Away From 52W High],"&lt;=10")/Table3[[#This Row],[Count]]</f>
        <v>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</v>
      </c>
      <c r="X12">
        <f>_xlfn.RANK.AVG(Table3[[#This Row],[Score]],Table3[Score],1)</f>
        <v>10.5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12">
        <f>_xlfn.RANK.AVG(Table3[[#This Row],[Score 2 ]],Table3[[Score 2 ]],1)</f>
        <v>12</v>
      </c>
    </row>
    <row r="13" spans="1:26" x14ac:dyDescent="0.3">
      <c r="A13" t="s">
        <v>721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0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1</v>
      </c>
      <c r="I13" s="1">
        <f>COUNTIFS(Table2[Sub-Sector],Table3[[#This Row],[Sub-Sector]],Table2[Relative Volume],"&gt;=1")/Table3[[#This Row],[Count]]</f>
        <v>0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0</v>
      </c>
      <c r="O13" s="1">
        <f>COUNTIFS(Table2[Sub-Sector],Table3[[#This Row],[Sub-Sector]],Table2[% Away From Current Month High],"&lt;=0.05")/Table3[[#This Row],[Count]]</f>
        <v>1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1</v>
      </c>
      <c r="S13" s="1">
        <f>COUNTIFS(Table2[Sub-Sector],Table3[[#This Row],[Sub-Sector]],Table2[% Price above 50 EMA],"&gt;=0")/Table3[[#This Row],[Count]]</f>
        <v>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</v>
      </c>
      <c r="X13">
        <f>_xlfn.RANK.AVG(Table3[[#This Row],[Score]],Table3[Score],1)</f>
        <v>29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13">
        <f>_xlfn.RANK.AVG(Table3[[#This Row],[Score 2 ]],Table3[[Score 2 ]],1)</f>
        <v>12</v>
      </c>
    </row>
    <row r="14" spans="1:26" x14ac:dyDescent="0.3">
      <c r="A14" t="s">
        <v>916</v>
      </c>
      <c r="B14">
        <f>COUNTIFS(Table2[Sub-Sector],Table3[[#This Row],[Sub-Sector]])</f>
        <v>1</v>
      </c>
      <c r="C14" s="1">
        <f>COUNTIFS(Table2[Sub-Sector],Table3[[#This Row],[Sub-Sector]],Table2[Uptrend],"Uptrend")/Table3[[#This Row],[Count]]</f>
        <v>1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</v>
      </c>
      <c r="F14" s="1">
        <f>COUNTIFS(Table2[Sub-Sector],Table3[[#This Row],[Sub-Sector]],Table2[6M Return vs Nifty],"&gt;=10")/Table3[[#This Row],[Count]]</f>
        <v>1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1</v>
      </c>
      <c r="I14" s="1">
        <f>COUNTIFS(Table2[Sub-Sector],Table3[[#This Row],[Sub-Sector]],Table2[Relative Volume],"&gt;=1")/Table3[[#This Row],[Count]]</f>
        <v>0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1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1</v>
      </c>
      <c r="O14" s="1">
        <f>COUNTIFS(Table2[Sub-Sector],Table3[[#This Row],[Sub-Sector]],Table2[% Away From Current Month High],"&lt;=0.05")/Table3[[#This Row],[Count]]</f>
        <v>1</v>
      </c>
      <c r="P14" s="1">
        <f>COUNTIFS(Table2[Sub-Sector],Table3[[#This Row],[Sub-Sector]],Table2[% Away From 52W High],"&lt;=10")/Table3[[#This Row],[Count]]</f>
        <v>1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1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0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</v>
      </c>
      <c r="X14">
        <f>_xlfn.RANK.AVG(Table3[[#This Row],[Score]],Table3[Score],1)</f>
        <v>29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14">
        <f>_xlfn.RANK.AVG(Table3[[#This Row],[Score 2 ]],Table3[[Score 2 ]],1)</f>
        <v>12</v>
      </c>
    </row>
    <row r="15" spans="1:26" x14ac:dyDescent="0.3">
      <c r="A15" t="s">
        <v>752</v>
      </c>
      <c r="B15">
        <f>COUNTIFS(Table2[Sub-Sector],Table3[[#This Row],[Sub-Sector]])</f>
        <v>1</v>
      </c>
      <c r="C15" s="1">
        <f>COUNTIFS(Table2[Sub-Sector],Table3[[#This Row],[Sub-Sector]],Table2[Uptrend],"Uptrend")/Table3[[#This Row],[Count]]</f>
        <v>1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0</v>
      </c>
      <c r="F15" s="1">
        <f>COUNTIFS(Table2[Sub-Sector],Table3[[#This Row],[Sub-Sector]],Table2[6M Return vs Nifty],"&gt;=10")/Table3[[#This Row],[Count]]</f>
        <v>1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1</v>
      </c>
      <c r="I15" s="1">
        <f>COUNTIFS(Table2[Sub-Sector],Table3[[#This Row],[Sub-Sector]],Table2[Relative Volume],"&gt;=1")/Table3[[#This Row],[Count]]</f>
        <v>0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1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1</v>
      </c>
      <c r="O15" s="1">
        <f>COUNTIFS(Table2[Sub-Sector],Table3[[#This Row],[Sub-Sector]],Table2[% Away From Current Month High],"&lt;=0.05")/Table3[[#This Row],[Count]]</f>
        <v>1</v>
      </c>
      <c r="P15" s="1">
        <f>COUNTIFS(Table2[Sub-Sector],Table3[[#This Row],[Sub-Sector]],Table2[% Away From 52W High],"&lt;=10")/Table3[[#This Row],[Count]]</f>
        <v>1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1</v>
      </c>
      <c r="S15" s="1">
        <f>COUNTIFS(Table2[Sub-Sector],Table3[[#This Row],[Sub-Sector]],Table2[% Price above 50 EMA],"&gt;=0")/Table3[[#This Row],[Count]]</f>
        <v>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</v>
      </c>
      <c r="X15">
        <f>_xlfn.RANK.AVG(Table3[[#This Row],[Score]],Table3[Score],1)</f>
        <v>29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15">
        <f>_xlfn.RANK.AVG(Table3[[#This Row],[Score 2 ]],Table3[[Score 2 ]],1)</f>
        <v>12</v>
      </c>
    </row>
    <row r="16" spans="1:26" x14ac:dyDescent="0.3">
      <c r="A16" t="s">
        <v>375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0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1</v>
      </c>
      <c r="F16" s="1">
        <f>COUNTIFS(Table2[Sub-Sector],Table3[[#This Row],[Sub-Sector]],Table2[6M Return vs Nifty],"&gt;=10")/Table3[[#This Row],[Count]]</f>
        <v>0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0</v>
      </c>
      <c r="I16" s="1">
        <f>COUNTIFS(Table2[Sub-Sector],Table3[[#This Row],[Sub-Sector]],Table2[Relative Volume],"&gt;=1")/Table3[[#This Row],[Count]]</f>
        <v>1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1</v>
      </c>
      <c r="M16" s="1">
        <f>COUNTIFS(Table2[Sub-Sector],Table3[[#This Row],[Sub-Sector]],Table2[% Away From Current Week High],"&lt;=0.05")/Table3[[#This Row],[Count]]</f>
        <v>0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0</v>
      </c>
      <c r="P16" s="1">
        <f>COUNTIFS(Table2[Sub-Sector],Table3[[#This Row],[Sub-Sector]],Table2[% Away From 52W High],"&lt;=10")/Table3[[#This Row],[Count]]</f>
        <v>0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0</v>
      </c>
      <c r="S16" s="1">
        <f>COUNTIFS(Table2[Sub-Sector],Table3[[#This Row],[Sub-Sector]],Table2[% Price above 50 EMA],"&gt;=0")/Table3[[#This Row],[Count]]</f>
        <v>0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328.5</v>
      </c>
      <c r="X16">
        <f>_xlfn.RANK.AVG(Table3[[#This Row],[Score]],Table3[Score],1)</f>
        <v>33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</v>
      </c>
      <c r="Z16">
        <f>_xlfn.RANK.AVG(Table3[[#This Row],[Score 2 ]],Table3[[Score 2 ]],1)</f>
        <v>15</v>
      </c>
    </row>
    <row r="17" spans="1:26" x14ac:dyDescent="0.3">
      <c r="A17" t="s">
        <v>77</v>
      </c>
      <c r="B17">
        <f>COUNTIFS(Table2[Sub-Sector],Table3[[#This Row],[Sub-Sector]])</f>
        <v>3</v>
      </c>
      <c r="C17" s="1">
        <f>COUNTIFS(Table2[Sub-Sector],Table3[[#This Row],[Sub-Sector]],Table2[Uptrend],"Uptrend")/Table3[[#This Row],[Count]]</f>
        <v>1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0.33333333333333331</v>
      </c>
      <c r="F17" s="1">
        <f>COUNTIFS(Table2[Sub-Sector],Table3[[#This Row],[Sub-Sector]],Table2[6M Return vs Nifty],"&gt;=10")/Table3[[#This Row],[Count]]</f>
        <v>1</v>
      </c>
      <c r="G17" s="1">
        <f>COUNTIFS(Table2[Sub-Sector],Table3[[#This Row],[Sub-Sector]],Table2[1Y Return vs Nifty],"&gt;=10")/Table3[[#This Row],[Count]]</f>
        <v>1</v>
      </c>
      <c r="H17" s="1">
        <f>COUNTIFS(Table2[Sub-Sector],Table3[[#This Row],[Sub-Sector]],Table2[RSI Exponential â€“ 14D],"&gt;=50")/Table3[[#This Row],[Count]]</f>
        <v>0.33333333333333331</v>
      </c>
      <c r="I17" s="1">
        <f>COUNTIFS(Table2[Sub-Sector],Table3[[#This Row],[Sub-Sector]],Table2[Relative Volume],"&gt;=1")/Table3[[#This Row],[Count]]</f>
        <v>0.66666666666666663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0.33333333333333331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0.33333333333333331</v>
      </c>
      <c r="O17" s="1">
        <f>COUNTIFS(Table2[Sub-Sector],Table3[[#This Row],[Sub-Sector]],Table2[% Away From Current Month High],"&lt;=0.05")/Table3[[#This Row],[Count]]</f>
        <v>0.33333333333333331</v>
      </c>
      <c r="P17" s="1">
        <f>COUNTIFS(Table2[Sub-Sector],Table3[[#This Row],[Sub-Sector]],Table2[% Away From 52W High],"&lt;=10")/Table3[[#This Row],[Count]]</f>
        <v>0.66666666666666663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0.66666666666666663</v>
      </c>
      <c r="S17" s="1">
        <f>COUNTIFS(Table2[Sub-Sector],Table3[[#This Row],[Sub-Sector]],Table2[% Price above 50 EMA],"&gt;=0")/Table3[[#This Row],[Count]]</f>
        <v>0.66666666666666663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0</v>
      </c>
      <c r="V17" s="1">
        <f>COUNTIFS(Table2[Sub-Sector],Table3[[#This Row],[Sub-Sector]],Table2[Sharpe Ratio],"&gt;=0.10")/Table3[[#This Row],[Count]]</f>
        <v>0.66666666666666663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259</v>
      </c>
      <c r="X17">
        <f>_xlfn.RANK.AVG(Table3[[#This Row],[Score]],Table3[Score],1)</f>
        <v>14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137.5</v>
      </c>
      <c r="Z17">
        <f>_xlfn.RANK.AVG(Table3[[#This Row],[Score 2 ]],Table3[[Score 2 ]],1)</f>
        <v>16</v>
      </c>
    </row>
    <row r="18" spans="1:26" x14ac:dyDescent="0.3">
      <c r="A18" t="s">
        <v>996</v>
      </c>
      <c r="B18">
        <f>COUNTIFS(Table2[Sub-Sector],Table3[[#This Row],[Sub-Sector]])</f>
        <v>5</v>
      </c>
      <c r="C18" s="1">
        <f>COUNTIFS(Table2[Sub-Sector],Table3[[#This Row],[Sub-Sector]],Table2[Uptrend],"Uptrend")/Table3[[#This Row],[Count]]</f>
        <v>0.8</v>
      </c>
      <c r="D18" s="1">
        <f>COUNTIFS(Table2[Sub-Sector],Table3[[#This Row],[Sub-Sector]],Table2[1W Return vs Nifty],"&gt;=5")/Table3[[#This Row],[Count]]</f>
        <v>0</v>
      </c>
      <c r="E18" s="1">
        <f>COUNTIFS(Table2[Sub-Sector],Table3[[#This Row],[Sub-Sector]],Table2[1M Return vs Nifty],"&gt;=5")/Table3[[#This Row],[Count]]</f>
        <v>0.2</v>
      </c>
      <c r="F18" s="1">
        <f>COUNTIFS(Table2[Sub-Sector],Table3[[#This Row],[Sub-Sector]],Table2[6M Return vs Nifty],"&gt;=10")/Table3[[#This Row],[Count]]</f>
        <v>0.6</v>
      </c>
      <c r="G18" s="1">
        <f>COUNTIFS(Table2[Sub-Sector],Table3[[#This Row],[Sub-Sector]],Table2[1Y Return vs Nifty],"&gt;=10")/Table3[[#This Row],[Count]]</f>
        <v>0.6</v>
      </c>
      <c r="H18" s="1">
        <f>COUNTIFS(Table2[Sub-Sector],Table3[[#This Row],[Sub-Sector]],Table2[RSI Exponential â€“ 14D],"&gt;=50")/Table3[[#This Row],[Count]]</f>
        <v>0.2</v>
      </c>
      <c r="I18" s="1">
        <f>COUNTIFS(Table2[Sub-Sector],Table3[[#This Row],[Sub-Sector]],Table2[Relative Volume],"&gt;=1")/Table3[[#This Row],[Count]]</f>
        <v>0.6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0.2</v>
      </c>
      <c r="M18" s="1">
        <f>COUNTIFS(Table2[Sub-Sector],Table3[[#This Row],[Sub-Sector]],Table2[% Away From Current Week High],"&lt;=0.05")/Table3[[#This Row],[Count]]</f>
        <v>0.4</v>
      </c>
      <c r="N18" s="1">
        <f>COUNTIFS(Table2[Sub-Sector],Table3[[#This Row],[Sub-Sector]],Table2[% Away From Current Month Low],"&gt;=0.05")/Table3[[#This Row],[Count]]</f>
        <v>0.2</v>
      </c>
      <c r="O18" s="1">
        <f>COUNTIFS(Table2[Sub-Sector],Table3[[#This Row],[Sub-Sector]],Table2[% Away From Current Month High],"&lt;=0.05")/Table3[[#This Row],[Count]]</f>
        <v>0</v>
      </c>
      <c r="P18" s="1">
        <f>COUNTIFS(Table2[Sub-Sector],Table3[[#This Row],[Sub-Sector]],Table2[% Away From 52W High],"&lt;=10")/Table3[[#This Row],[Count]]</f>
        <v>0.4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0.2</v>
      </c>
      <c r="S18" s="1">
        <f>COUNTIFS(Table2[Sub-Sector],Table3[[#This Row],[Sub-Sector]],Table2[% Price above 50 EMA],"&gt;=0")/Table3[[#This Row],[Count]]</f>
        <v>0.2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0.4</v>
      </c>
      <c r="V18" s="1">
        <f>COUNTIFS(Table2[Sub-Sector],Table3[[#This Row],[Sub-Sector]],Table2[Sharpe Ratio],"&gt;=0.10")/Table3[[#This Row],[Count]]</f>
        <v>0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304</v>
      </c>
      <c r="X18">
        <f>_xlfn.RANK.AVG(Table3[[#This Row],[Score]],Table3[Score],1)</f>
        <v>21.5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140.5</v>
      </c>
      <c r="Z18">
        <f>_xlfn.RANK.AVG(Table3[[#This Row],[Score 2 ]],Table3[[Score 2 ]],1)</f>
        <v>17</v>
      </c>
    </row>
    <row r="19" spans="1:26" x14ac:dyDescent="0.3">
      <c r="A19" t="s">
        <v>95</v>
      </c>
      <c r="B19">
        <f>COUNTIFS(Table2[Sub-Sector],Table3[[#This Row],[Sub-Sector]])</f>
        <v>2</v>
      </c>
      <c r="C19" s="1">
        <f>COUNTIFS(Table2[Sub-Sector],Table3[[#This Row],[Sub-Sector]],Table2[Uptrend],"Uptrend")/Table3[[#This Row],[Count]]</f>
        <v>0.5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0.5</v>
      </c>
      <c r="F19" s="1">
        <f>COUNTIFS(Table2[Sub-Sector],Table3[[#This Row],[Sub-Sector]],Table2[6M Return vs Nifty],"&gt;=10")/Table3[[#This Row],[Count]]</f>
        <v>0.5</v>
      </c>
      <c r="G19" s="1">
        <f>COUNTIFS(Table2[Sub-Sector],Table3[[#This Row],[Sub-Sector]],Table2[1Y Return vs Nifty],"&gt;=10")/Table3[[#This Row],[Count]]</f>
        <v>0.5</v>
      </c>
      <c r="H19" s="1">
        <f>COUNTIFS(Table2[Sub-Sector],Table3[[#This Row],[Sub-Sector]],Table2[RSI Exponential â€“ 14D],"&gt;=50")/Table3[[#This Row],[Count]]</f>
        <v>0.5</v>
      </c>
      <c r="I19" s="1">
        <f>COUNTIFS(Table2[Sub-Sector],Table3[[#This Row],[Sub-Sector]],Table2[Relative Volume],"&gt;=1")/Table3[[#This Row],[Count]]</f>
        <v>1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0.5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0.5</v>
      </c>
      <c r="O19" s="1">
        <f>COUNTIFS(Table2[Sub-Sector],Table3[[#This Row],[Sub-Sector]],Table2[% Away From Current Month High],"&lt;=0.05")/Table3[[#This Row],[Count]]</f>
        <v>0.5</v>
      </c>
      <c r="P19" s="1">
        <f>COUNTIFS(Table2[Sub-Sector],Table3[[#This Row],[Sub-Sector]],Table2[% Away From 52W High],"&lt;=10")/Table3[[#This Row],[Count]]</f>
        <v>0.5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0.5</v>
      </c>
      <c r="S19" s="1">
        <f>COUNTIFS(Table2[Sub-Sector],Table3[[#This Row],[Sub-Sector]],Table2[% Price above 50 EMA],"&gt;=0")/Table3[[#This Row],[Count]]</f>
        <v>0.5</v>
      </c>
      <c r="T19" s="1">
        <f>COUNTIFS(Table2[Sub-Sector],Table3[[#This Row],[Sub-Sector]],Table2[% Price above 200 EMA],"&gt;=0")/Table3[[#This Row],[Count]]</f>
        <v>0.5</v>
      </c>
      <c r="U19" s="1">
        <f>COUNTIFS(Table2[Sub-Sector],Table3[[#This Row],[Sub-Sector]],Table2[Rate of Change - Zone],"Positive")/Table3[[#This Row],[Count]]</f>
        <v>0.5</v>
      </c>
      <c r="V19" s="1">
        <f>COUNTIFS(Table2[Sub-Sector],Table3[[#This Row],[Sub-Sector]],Table2[Sharpe Ratio],"&gt;=0.10")/Table3[[#This Row],[Count]]</f>
        <v>0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304</v>
      </c>
      <c r="X19">
        <f>_xlfn.RANK.AVG(Table3[[#This Row],[Score]],Table3[Score],1)</f>
        <v>21.5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143.5</v>
      </c>
      <c r="Z19">
        <f>_xlfn.RANK.AVG(Table3[[#This Row],[Score 2 ]],Table3[[Score 2 ]],1)</f>
        <v>18</v>
      </c>
    </row>
    <row r="20" spans="1:26" x14ac:dyDescent="0.3">
      <c r="A20" t="s">
        <v>410</v>
      </c>
      <c r="B20">
        <f>COUNTIFS(Table2[Sub-Sector],Table3[[#This Row],[Sub-Sector]])</f>
        <v>4</v>
      </c>
      <c r="C20" s="1">
        <f>COUNTIFS(Table2[Sub-Sector],Table3[[#This Row],[Sub-Sector]],Table2[Uptrend],"Uptrend")/Table3[[#This Row],[Count]]</f>
        <v>1</v>
      </c>
      <c r="D20" s="1">
        <f>COUNTIFS(Table2[Sub-Sector],Table3[[#This Row],[Sub-Sector]],Table2[1W Return vs Nifty],"&gt;=5")/Table3[[#This Row],[Count]]</f>
        <v>0.5</v>
      </c>
      <c r="E20" s="1">
        <f>COUNTIFS(Table2[Sub-Sector],Table3[[#This Row],[Sub-Sector]],Table2[1M Return vs Nifty],"&gt;=5")/Table3[[#This Row],[Count]]</f>
        <v>0.75</v>
      </c>
      <c r="F20" s="1">
        <f>COUNTIFS(Table2[Sub-Sector],Table3[[#This Row],[Sub-Sector]],Table2[6M Return vs Nifty],"&gt;=10")/Table3[[#This Row],[Count]]</f>
        <v>0.75</v>
      </c>
      <c r="G20" s="1">
        <f>COUNTIFS(Table2[Sub-Sector],Table3[[#This Row],[Sub-Sector]],Table2[1Y Return vs Nifty],"&gt;=10")/Table3[[#This Row],[Count]]</f>
        <v>0.75</v>
      </c>
      <c r="H20" s="1">
        <f>COUNTIFS(Table2[Sub-Sector],Table3[[#This Row],[Sub-Sector]],Table2[RSI Exponential â€“ 14D],"&gt;=50")/Table3[[#This Row],[Count]]</f>
        <v>0.75</v>
      </c>
      <c r="I20" s="1">
        <f>COUNTIFS(Table2[Sub-Sector],Table3[[#This Row],[Sub-Sector]],Table2[Relative Volume],"&gt;=1")/Table3[[#This Row],[Count]]</f>
        <v>0.25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1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1</v>
      </c>
      <c r="O20" s="1">
        <f>COUNTIFS(Table2[Sub-Sector],Table3[[#This Row],[Sub-Sector]],Table2[% Away From Current Month High],"&lt;=0.05")/Table3[[#This Row],[Count]]</f>
        <v>1</v>
      </c>
      <c r="P20" s="1">
        <f>COUNTIFS(Table2[Sub-Sector],Table3[[#This Row],[Sub-Sector]],Table2[% Away From 52W High],"&lt;=10")/Table3[[#This Row],[Count]]</f>
        <v>0.5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0.75</v>
      </c>
      <c r="S20" s="1">
        <f>COUNTIFS(Table2[Sub-Sector],Table3[[#This Row],[Sub-Sector]],Table2[% Price above 50 EMA],"&gt;=0")/Table3[[#This Row],[Count]]</f>
        <v>0.75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0.5</v>
      </c>
      <c r="V20" s="1">
        <f>COUNTIFS(Table2[Sub-Sector],Table3[[#This Row],[Sub-Sector]],Table2[Sharpe Ratio],"&gt;=0.10")/Table3[[#This Row],[Count]]</f>
        <v>0.5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169</v>
      </c>
      <c r="X20">
        <f>_xlfn.RANK.AVG(Table3[[#This Row],[Score]],Table3[Score],1)</f>
        <v>5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</v>
      </c>
      <c r="Z20">
        <f>_xlfn.RANK.AVG(Table3[[#This Row],[Score 2 ]],Table3[[Score 2 ]],1)</f>
        <v>19</v>
      </c>
    </row>
    <row r="21" spans="1:26" x14ac:dyDescent="0.3">
      <c r="A21" t="s">
        <v>818</v>
      </c>
      <c r="B21">
        <f>COUNTIFS(Table2[Sub-Sector],Table3[[#This Row],[Sub-Sector]])</f>
        <v>3</v>
      </c>
      <c r="C21" s="1">
        <f>COUNTIFS(Table2[Sub-Sector],Table3[[#This Row],[Sub-Sector]],Table2[Uptrend],"Uptrend")/Table3[[#This Row],[Count]]</f>
        <v>1</v>
      </c>
      <c r="D21" s="1">
        <f>COUNTIFS(Table2[Sub-Sector],Table3[[#This Row],[Sub-Sector]],Table2[1W Return vs Nifty],"&gt;=5")/Table3[[#This Row],[Count]]</f>
        <v>0.33333333333333331</v>
      </c>
      <c r="E21" s="1">
        <f>COUNTIFS(Table2[Sub-Sector],Table3[[#This Row],[Sub-Sector]],Table2[1M Return vs Nifty],"&gt;=5")/Table3[[#This Row],[Count]]</f>
        <v>0.33333333333333331</v>
      </c>
      <c r="F21" s="1">
        <f>COUNTIFS(Table2[Sub-Sector],Table3[[#This Row],[Sub-Sector]],Table2[6M Return vs Nifty],"&gt;=10")/Table3[[#This Row],[Count]]</f>
        <v>1</v>
      </c>
      <c r="G21" s="1">
        <f>COUNTIFS(Table2[Sub-Sector],Table3[[#This Row],[Sub-Sector]],Table2[1Y Return vs Nifty],"&gt;=10")/Table3[[#This Row],[Count]]</f>
        <v>0.66666666666666663</v>
      </c>
      <c r="H21" s="1">
        <f>COUNTIFS(Table2[Sub-Sector],Table3[[#This Row],[Sub-Sector]],Table2[RSI Exponential â€“ 14D],"&gt;=50")/Table3[[#This Row],[Count]]</f>
        <v>1</v>
      </c>
      <c r="I21" s="1">
        <f>COUNTIFS(Table2[Sub-Sector],Table3[[#This Row],[Sub-Sector]],Table2[Relative Volume],"&gt;=1")/Table3[[#This Row],[Count]]</f>
        <v>0.33333333333333331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1</v>
      </c>
      <c r="M21" s="1">
        <f>COUNTIFS(Table2[Sub-Sector],Table3[[#This Row],[Sub-Sector]],Table2[% Away From Current Week High],"&lt;=0.05")/Table3[[#This Row],[Count]]</f>
        <v>0.66666666666666663</v>
      </c>
      <c r="N21" s="1">
        <f>COUNTIFS(Table2[Sub-Sector],Table3[[#This Row],[Sub-Sector]],Table2[% Away From Current Month Low],"&gt;=0.05")/Table3[[#This Row],[Count]]</f>
        <v>1</v>
      </c>
      <c r="O21" s="1">
        <f>COUNTIFS(Table2[Sub-Sector],Table3[[#This Row],[Sub-Sector]],Table2[% Away From Current Month High],"&lt;=0.05")/Table3[[#This Row],[Count]]</f>
        <v>0.66666666666666663</v>
      </c>
      <c r="P21" s="1">
        <f>COUNTIFS(Table2[Sub-Sector],Table3[[#This Row],[Sub-Sector]],Table2[% Away From 52W High],"&lt;=10")/Table3[[#This Row],[Count]]</f>
        <v>0.66666666666666663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1</v>
      </c>
      <c r="S21" s="1">
        <f>COUNTIFS(Table2[Sub-Sector],Table3[[#This Row],[Sub-Sector]],Table2[% Price above 50 EMA],"&gt;=0")/Table3[[#This Row],[Count]]</f>
        <v>1</v>
      </c>
      <c r="T21" s="1">
        <f>COUNTIFS(Table2[Sub-Sector],Table3[[#This Row],[Sub-Sector]],Table2[% Price above 200 EMA],"&gt;=0")/Table3[[#This Row],[Count]]</f>
        <v>1</v>
      </c>
      <c r="U21" s="1">
        <f>COUNTIFS(Table2[Sub-Sector],Table3[[#This Row],[Sub-Sector]],Table2[Rate of Change - Zone],"Positive")/Table3[[#This Row],[Count]]</f>
        <v>0.33333333333333331</v>
      </c>
      <c r="V21" s="1">
        <f>COUNTIFS(Table2[Sub-Sector],Table3[[#This Row],[Sub-Sector]],Table2[Sharpe Ratio],"&gt;=0.10")/Table3[[#This Row],[Count]]</f>
        <v>0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199.5</v>
      </c>
      <c r="X21">
        <f>_xlfn.RANK.AVG(Table3[[#This Row],[Score]],Table3[Score],1)</f>
        <v>8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147.5</v>
      </c>
      <c r="Z21">
        <f>_xlfn.RANK.AVG(Table3[[#This Row],[Score 2 ]],Table3[[Score 2 ]],1)</f>
        <v>20</v>
      </c>
    </row>
    <row r="22" spans="1:26" x14ac:dyDescent="0.3">
      <c r="A22" t="s">
        <v>60</v>
      </c>
      <c r="B22">
        <f>COUNTIFS(Table2[Sub-Sector],Table3[[#This Row],[Sub-Sector]])</f>
        <v>4</v>
      </c>
      <c r="C22" s="1">
        <f>COUNTIFS(Table2[Sub-Sector],Table3[[#This Row],[Sub-Sector]],Table2[Uptrend],"Uptrend")/Table3[[#This Row],[Count]]</f>
        <v>0.5</v>
      </c>
      <c r="D22" s="1">
        <f>COUNTIFS(Table2[Sub-Sector],Table3[[#This Row],[Sub-Sector]],Table2[1W Return vs Nifty],"&gt;=5")/Table3[[#This Row],[Count]]</f>
        <v>0</v>
      </c>
      <c r="E22" s="1">
        <f>COUNTIFS(Table2[Sub-Sector],Table3[[#This Row],[Sub-Sector]],Table2[1M Return vs Nifty],"&gt;=5")/Table3[[#This Row],[Count]]</f>
        <v>0.5</v>
      </c>
      <c r="F22" s="1">
        <f>COUNTIFS(Table2[Sub-Sector],Table3[[#This Row],[Sub-Sector]],Table2[6M Return vs Nifty],"&gt;=10")/Table3[[#This Row],[Count]]</f>
        <v>0.25</v>
      </c>
      <c r="G22" s="1">
        <f>COUNTIFS(Table2[Sub-Sector],Table3[[#This Row],[Sub-Sector]],Table2[1Y Return vs Nifty],"&gt;=10")/Table3[[#This Row],[Count]]</f>
        <v>0.75</v>
      </c>
      <c r="H22" s="1">
        <f>COUNTIFS(Table2[Sub-Sector],Table3[[#This Row],[Sub-Sector]],Table2[RSI Exponential â€“ 14D],"&gt;=50")/Table3[[#This Row],[Count]]</f>
        <v>0.5</v>
      </c>
      <c r="I22" s="1">
        <f>COUNTIFS(Table2[Sub-Sector],Table3[[#This Row],[Sub-Sector]],Table2[Relative Volume],"&gt;=1")/Table3[[#This Row],[Count]]</f>
        <v>1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0.25</v>
      </c>
      <c r="M22" s="1">
        <f>COUNTIFS(Table2[Sub-Sector],Table3[[#This Row],[Sub-Sector]],Table2[% Away From Current Week High],"&lt;=0.05")/Table3[[#This Row],[Count]]</f>
        <v>1</v>
      </c>
      <c r="N22" s="1">
        <f>COUNTIFS(Table2[Sub-Sector],Table3[[#This Row],[Sub-Sector]],Table2[% Away From Current Month Low],"&gt;=0.05")/Table3[[#This Row],[Count]]</f>
        <v>0.25</v>
      </c>
      <c r="O22" s="1">
        <f>COUNTIFS(Table2[Sub-Sector],Table3[[#This Row],[Sub-Sector]],Table2[% Away From Current Month High],"&lt;=0.05")/Table3[[#This Row],[Count]]</f>
        <v>0.5</v>
      </c>
      <c r="P22" s="1">
        <f>COUNTIFS(Table2[Sub-Sector],Table3[[#This Row],[Sub-Sector]],Table2[% Away From 52W High],"&lt;=10")/Table3[[#This Row],[Count]]</f>
        <v>0.5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0.5</v>
      </c>
      <c r="S22" s="1">
        <f>COUNTIFS(Table2[Sub-Sector],Table3[[#This Row],[Sub-Sector]],Table2[% Price above 50 EMA],"&gt;=0")/Table3[[#This Row],[Count]]</f>
        <v>0.5</v>
      </c>
      <c r="T22" s="1">
        <f>COUNTIFS(Table2[Sub-Sector],Table3[[#This Row],[Sub-Sector]],Table2[% Price above 200 EMA],"&gt;=0")/Table3[[#This Row],[Count]]</f>
        <v>0.5</v>
      </c>
      <c r="U22" s="1">
        <f>COUNTIFS(Table2[Sub-Sector],Table3[[#This Row],[Sub-Sector]],Table2[Rate of Change - Zone],"Positive")/Table3[[#This Row],[Count]]</f>
        <v>0.5</v>
      </c>
      <c r="V22" s="1">
        <f>COUNTIFS(Table2[Sub-Sector],Table3[[#This Row],[Sub-Sector]],Table2[Sharpe Ratio],"&gt;=0.10")/Table3[[#This Row],[Count]]</f>
        <v>0.5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310.5</v>
      </c>
      <c r="X22">
        <f>_xlfn.RANK.AVG(Table3[[#This Row],[Score]],Table3[Score],1)</f>
        <v>24.5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</v>
      </c>
      <c r="Z22">
        <f>_xlfn.RANK.AVG(Table3[[#This Row],[Score 2 ]],Table3[[Score 2 ]],1)</f>
        <v>21</v>
      </c>
    </row>
    <row r="23" spans="1:26" x14ac:dyDescent="0.3">
      <c r="A23" t="s">
        <v>51</v>
      </c>
      <c r="B23">
        <f>COUNTIFS(Table2[Sub-Sector],Table3[[#This Row],[Sub-Sector]])</f>
        <v>45</v>
      </c>
      <c r="C23" s="1">
        <f>COUNTIFS(Table2[Sub-Sector],Table3[[#This Row],[Sub-Sector]],Table2[Uptrend],"Uptrend")/Table3[[#This Row],[Count]]</f>
        <v>0.84444444444444444</v>
      </c>
      <c r="D23" s="1">
        <f>COUNTIFS(Table2[Sub-Sector],Table3[[#This Row],[Sub-Sector]],Table2[1W Return vs Nifty],"&gt;=5")/Table3[[#This Row],[Count]]</f>
        <v>0.24444444444444444</v>
      </c>
      <c r="E23" s="1">
        <f>COUNTIFS(Table2[Sub-Sector],Table3[[#This Row],[Sub-Sector]],Table2[1M Return vs Nifty],"&gt;=5")/Table3[[#This Row],[Count]]</f>
        <v>0.22222222222222221</v>
      </c>
      <c r="F23" s="1">
        <f>COUNTIFS(Table2[Sub-Sector],Table3[[#This Row],[Sub-Sector]],Table2[6M Return vs Nifty],"&gt;=10")/Table3[[#This Row],[Count]]</f>
        <v>0.64444444444444449</v>
      </c>
      <c r="G23" s="1">
        <f>COUNTIFS(Table2[Sub-Sector],Table3[[#This Row],[Sub-Sector]],Table2[1Y Return vs Nifty],"&gt;=10")/Table3[[#This Row],[Count]]</f>
        <v>0.77777777777777779</v>
      </c>
      <c r="H23" s="1">
        <f>COUNTIFS(Table2[Sub-Sector],Table3[[#This Row],[Sub-Sector]],Table2[RSI Exponential â€“ 14D],"&gt;=50")/Table3[[#This Row],[Count]]</f>
        <v>0.46666666666666667</v>
      </c>
      <c r="I23" s="1">
        <f>COUNTIFS(Table2[Sub-Sector],Table3[[#This Row],[Sub-Sector]],Table2[Relative Volume],"&gt;=1")/Table3[[#This Row],[Count]]</f>
        <v>0.28888888888888886</v>
      </c>
      <c r="J23" s="1">
        <f>COUNTIFS(Table2[Sub-Sector],Table3[[#This Row],[Sub-Sector]],Table2[% Away From Day Low],"&gt;=0.05")/Table3[[#This Row],[Count]]</f>
        <v>2.2222222222222223E-2</v>
      </c>
      <c r="K23" s="1">
        <f>COUNTIFS(Table2[Sub-Sector],Table3[[#This Row],[Sub-Sector]],Table2[% Away From Day High],"&lt;=0.05")/Table3[[#This Row],[Count]]</f>
        <v>0.9555555555555556</v>
      </c>
      <c r="L23" s="1">
        <f>COUNTIFS(Table2[Sub-Sector],Table3[[#This Row],[Sub-Sector]],Table2[% Away From Current Week Low],"&gt;=0.05")/Table3[[#This Row],[Count]]</f>
        <v>0.44444444444444442</v>
      </c>
      <c r="M23" s="1">
        <f>COUNTIFS(Table2[Sub-Sector],Table3[[#This Row],[Sub-Sector]],Table2[% Away From Current Week High],"&lt;=0.05")/Table3[[#This Row],[Count]]</f>
        <v>0.8</v>
      </c>
      <c r="N23" s="1">
        <f>COUNTIFS(Table2[Sub-Sector],Table3[[#This Row],[Sub-Sector]],Table2[% Away From Current Month Low],"&gt;=0.05")/Table3[[#This Row],[Count]]</f>
        <v>0.48888888888888887</v>
      </c>
      <c r="O23" s="1">
        <f>COUNTIFS(Table2[Sub-Sector],Table3[[#This Row],[Sub-Sector]],Table2[% Away From Current Month High],"&lt;=0.05")/Table3[[#This Row],[Count]]</f>
        <v>0.68888888888888888</v>
      </c>
      <c r="P23" s="1">
        <f>COUNTIFS(Table2[Sub-Sector],Table3[[#This Row],[Sub-Sector]],Table2[% Away From 52W High],"&lt;=10")/Table3[[#This Row],[Count]]</f>
        <v>0.46666666666666667</v>
      </c>
      <c r="Q23" s="1">
        <f>COUNTIFS(Table2[Sub-Sector],Table3[[#This Row],[Sub-Sector]],Table2[% Away From 52W Low],"&gt;=10")/Table3[[#This Row],[Count]]</f>
        <v>0.97777777777777775</v>
      </c>
      <c r="R23" s="1">
        <f>COUNTIFS(Table2[Sub-Sector],Table3[[#This Row],[Sub-Sector]],Table2[% Price above 20 EMA],"&gt;=0")/Table3[[#This Row],[Count]]</f>
        <v>0.48888888888888887</v>
      </c>
      <c r="S23" s="1">
        <f>COUNTIFS(Table2[Sub-Sector],Table3[[#This Row],[Sub-Sector]],Table2[% Price above 50 EMA],"&gt;=0")/Table3[[#This Row],[Count]]</f>
        <v>0.73333333333333328</v>
      </c>
      <c r="T23" s="1">
        <f>COUNTIFS(Table2[Sub-Sector],Table3[[#This Row],[Sub-Sector]],Table2[% Price above 200 EMA],"&gt;=0")/Table3[[#This Row],[Count]]</f>
        <v>0.93333333333333335</v>
      </c>
      <c r="U23" s="1">
        <f>COUNTIFS(Table2[Sub-Sector],Table3[[#This Row],[Sub-Sector]],Table2[Rate of Change - Zone],"Positive")/Table3[[#This Row],[Count]]</f>
        <v>0.46666666666666667</v>
      </c>
      <c r="V23" s="1">
        <f>COUNTIFS(Table2[Sub-Sector],Table3[[#This Row],[Sub-Sector]],Table2[Sharpe Ratio],"&gt;=0.10")/Table3[[#This Row],[Count]]</f>
        <v>0.22222222222222221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246</v>
      </c>
      <c r="X23">
        <f>_xlfn.RANK.AVG(Table3[[#This Row],[Score]],Table3[Score],1)</f>
        <v>12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</v>
      </c>
      <c r="Z23">
        <f>_xlfn.RANK.AVG(Table3[[#This Row],[Score 2 ]],Table3[[Score 2 ]],1)</f>
        <v>22.5</v>
      </c>
    </row>
    <row r="24" spans="1:26" x14ac:dyDescent="0.3">
      <c r="A24" t="s">
        <v>278</v>
      </c>
      <c r="B24">
        <f>COUNTIFS(Table2[Sub-Sector],Table3[[#This Row],[Sub-Sector]])</f>
        <v>14</v>
      </c>
      <c r="C24" s="1">
        <f>COUNTIFS(Table2[Sub-Sector],Table3[[#This Row],[Sub-Sector]],Table2[Uptrend],"Uptrend")/Table3[[#This Row],[Count]]</f>
        <v>0.8571428571428571</v>
      </c>
      <c r="D24" s="1">
        <f>COUNTIFS(Table2[Sub-Sector],Table3[[#This Row],[Sub-Sector]],Table2[1W Return vs Nifty],"&gt;=5")/Table3[[#This Row],[Count]]</f>
        <v>0.2857142857142857</v>
      </c>
      <c r="E24" s="1">
        <f>COUNTIFS(Table2[Sub-Sector],Table3[[#This Row],[Sub-Sector]],Table2[1M Return vs Nifty],"&gt;=5")/Table3[[#This Row],[Count]]</f>
        <v>0.5714285714285714</v>
      </c>
      <c r="F24" s="1">
        <f>COUNTIFS(Table2[Sub-Sector],Table3[[#This Row],[Sub-Sector]],Table2[6M Return vs Nifty],"&gt;=10")/Table3[[#This Row],[Count]]</f>
        <v>0.42857142857142855</v>
      </c>
      <c r="G24" s="1">
        <f>COUNTIFS(Table2[Sub-Sector],Table3[[#This Row],[Sub-Sector]],Table2[1Y Return vs Nifty],"&gt;=10")/Table3[[#This Row],[Count]]</f>
        <v>0.6428571428571429</v>
      </c>
      <c r="H24" s="1">
        <f>COUNTIFS(Table2[Sub-Sector],Table3[[#This Row],[Sub-Sector]],Table2[RSI Exponential â€“ 14D],"&gt;=50")/Table3[[#This Row],[Count]]</f>
        <v>0.6428571428571429</v>
      </c>
      <c r="I24" s="1">
        <f>COUNTIFS(Table2[Sub-Sector],Table3[[#This Row],[Sub-Sector]],Table2[Relative Volume],"&gt;=1")/Table3[[#This Row],[Count]]</f>
        <v>0.6428571428571429</v>
      </c>
      <c r="J24" s="1">
        <f>COUNTIFS(Table2[Sub-Sector],Table3[[#This Row],[Sub-Sector]],Table2[% Away From Day Low],"&gt;=0.05")/Table3[[#This Row],[Count]]</f>
        <v>7.1428571428571425E-2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0.2857142857142857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0.42857142857142855</v>
      </c>
      <c r="O24" s="1">
        <f>COUNTIFS(Table2[Sub-Sector],Table3[[#This Row],[Sub-Sector]],Table2[% Away From Current Month High],"&lt;=0.05")/Table3[[#This Row],[Count]]</f>
        <v>1</v>
      </c>
      <c r="P24" s="1">
        <f>COUNTIFS(Table2[Sub-Sector],Table3[[#This Row],[Sub-Sector]],Table2[% Away From 52W High],"&lt;=10")/Table3[[#This Row],[Count]]</f>
        <v>0.5714285714285714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0.7142857142857143</v>
      </c>
      <c r="S24" s="1">
        <f>COUNTIFS(Table2[Sub-Sector],Table3[[#This Row],[Sub-Sector]],Table2[% Price above 50 EMA],"&gt;=0")/Table3[[#This Row],[Count]]</f>
        <v>0.8571428571428571</v>
      </c>
      <c r="T24" s="1">
        <f>COUNTIFS(Table2[Sub-Sector],Table3[[#This Row],[Sub-Sector]],Table2[% Price above 200 EMA],"&gt;=0")/Table3[[#This Row],[Count]]</f>
        <v>0.9285714285714286</v>
      </c>
      <c r="U24" s="1">
        <f>COUNTIFS(Table2[Sub-Sector],Table3[[#This Row],[Sub-Sector]],Table2[Rate of Change - Zone],"Positive")/Table3[[#This Row],[Count]]</f>
        <v>0.5</v>
      </c>
      <c r="V24" s="1">
        <f>COUNTIFS(Table2[Sub-Sector],Table3[[#This Row],[Sub-Sector]],Table2[Sharpe Ratio],"&gt;=0.10")/Table3[[#This Row],[Count]]</f>
        <v>0.42857142857142855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201</v>
      </c>
      <c r="X24">
        <f>_xlfn.RANK.AVG(Table3[[#This Row],[Score]],Table3[Score],1)</f>
        <v>9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</v>
      </c>
      <c r="Z24">
        <f>_xlfn.RANK.AVG(Table3[[#This Row],[Score 2 ]],Table3[[Score 2 ]],1)</f>
        <v>22.5</v>
      </c>
    </row>
    <row r="25" spans="1:26" x14ac:dyDescent="0.3">
      <c r="A25" t="s">
        <v>220</v>
      </c>
      <c r="B25">
        <f>COUNTIFS(Table2[Sub-Sector],Table3[[#This Row],[Sub-Sector]])</f>
        <v>8</v>
      </c>
      <c r="C25" s="1">
        <f>COUNTIFS(Table2[Sub-Sector],Table3[[#This Row],[Sub-Sector]],Table2[Uptrend],"Uptrend")/Table3[[#This Row],[Count]]</f>
        <v>0.875</v>
      </c>
      <c r="D25" s="1">
        <f>COUNTIFS(Table2[Sub-Sector],Table3[[#This Row],[Sub-Sector]],Table2[1W Return vs Nifty],"&gt;=5")/Table3[[#This Row],[Count]]</f>
        <v>0.125</v>
      </c>
      <c r="E25" s="1">
        <f>COUNTIFS(Table2[Sub-Sector],Table3[[#This Row],[Sub-Sector]],Table2[1M Return vs Nifty],"&gt;=5")/Table3[[#This Row],[Count]]</f>
        <v>0.25</v>
      </c>
      <c r="F25" s="1">
        <f>COUNTIFS(Table2[Sub-Sector],Table3[[#This Row],[Sub-Sector]],Table2[6M Return vs Nifty],"&gt;=10")/Table3[[#This Row],[Count]]</f>
        <v>0.5</v>
      </c>
      <c r="G25" s="1">
        <f>COUNTIFS(Table2[Sub-Sector],Table3[[#This Row],[Sub-Sector]],Table2[1Y Return vs Nifty],"&gt;=10")/Table3[[#This Row],[Count]]</f>
        <v>1</v>
      </c>
      <c r="H25" s="1">
        <f>COUNTIFS(Table2[Sub-Sector],Table3[[#This Row],[Sub-Sector]],Table2[RSI Exponential â€“ 14D],"&gt;=50")/Table3[[#This Row],[Count]]</f>
        <v>0.625</v>
      </c>
      <c r="I25" s="1">
        <f>COUNTIFS(Table2[Sub-Sector],Table3[[#This Row],[Sub-Sector]],Table2[Relative Volume],"&gt;=1")/Table3[[#This Row],[Count]]</f>
        <v>0.375</v>
      </c>
      <c r="J25" s="1">
        <f>COUNTIFS(Table2[Sub-Sector],Table3[[#This Row],[Sub-Sector]],Table2[% Away From Day Low],"&gt;=0.05")/Table3[[#This Row],[Count]]</f>
        <v>0.125</v>
      </c>
      <c r="K25" s="1">
        <f>COUNTIFS(Table2[Sub-Sector],Table3[[#This Row],[Sub-Sector]],Table2[% Away From Day High],"&lt;=0.05")/Table3[[#This Row],[Count]]</f>
        <v>0.875</v>
      </c>
      <c r="L25" s="1">
        <f>COUNTIFS(Table2[Sub-Sector],Table3[[#This Row],[Sub-Sector]],Table2[% Away From Current Week Low],"&gt;=0.05")/Table3[[#This Row],[Count]]</f>
        <v>0.75</v>
      </c>
      <c r="M25" s="1">
        <f>COUNTIFS(Table2[Sub-Sector],Table3[[#This Row],[Sub-Sector]],Table2[% Away From Current Week High],"&lt;=0.05")/Table3[[#This Row],[Count]]</f>
        <v>0.875</v>
      </c>
      <c r="N25" s="1">
        <f>COUNTIFS(Table2[Sub-Sector],Table3[[#This Row],[Sub-Sector]],Table2[% Away From Current Month Low],"&gt;=0.05")/Table3[[#This Row],[Count]]</f>
        <v>0.75</v>
      </c>
      <c r="O25" s="1">
        <f>COUNTIFS(Table2[Sub-Sector],Table3[[#This Row],[Sub-Sector]],Table2[% Away From Current Month High],"&lt;=0.05")/Table3[[#This Row],[Count]]</f>
        <v>0.625</v>
      </c>
      <c r="P25" s="1">
        <f>COUNTIFS(Table2[Sub-Sector],Table3[[#This Row],[Sub-Sector]],Table2[% Away From 52W High],"&lt;=10")/Table3[[#This Row],[Count]]</f>
        <v>0.625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0.625</v>
      </c>
      <c r="S25" s="1">
        <f>COUNTIFS(Table2[Sub-Sector],Table3[[#This Row],[Sub-Sector]],Table2[% Price above 50 EMA],"&gt;=0")/Table3[[#This Row],[Count]]</f>
        <v>0.75</v>
      </c>
      <c r="T25" s="1">
        <f>COUNTIFS(Table2[Sub-Sector],Table3[[#This Row],[Sub-Sector]],Table2[% Price above 200 EMA],"&gt;=0")/Table3[[#This Row],[Count]]</f>
        <v>1</v>
      </c>
      <c r="U25" s="1">
        <f>COUNTIFS(Table2[Sub-Sector],Table3[[#This Row],[Sub-Sector]],Table2[Rate of Change - Zone],"Positive")/Table3[[#This Row],[Count]]</f>
        <v>0.25</v>
      </c>
      <c r="V25" s="1">
        <f>COUNTIFS(Table2[Sub-Sector],Table3[[#This Row],[Sub-Sector]],Table2[Sharpe Ratio],"&gt;=0.10")/Table3[[#This Row],[Count]]</f>
        <v>0.5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254</v>
      </c>
      <c r="X25">
        <f>_xlfn.RANK.AVG(Table3[[#This Row],[Score]],Table3[Score],1)</f>
        <v>13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</v>
      </c>
      <c r="Z25">
        <f>_xlfn.RANK.AVG(Table3[[#This Row],[Score 2 ]],Table3[[Score 2 ]],1)</f>
        <v>24</v>
      </c>
    </row>
    <row r="26" spans="1:26" x14ac:dyDescent="0.3">
      <c r="A26" t="s">
        <v>119</v>
      </c>
      <c r="B26">
        <f>COUNTIFS(Table2[Sub-Sector],Table3[[#This Row],[Sub-Sector]])</f>
        <v>24</v>
      </c>
      <c r="C26" s="1">
        <f>COUNTIFS(Table2[Sub-Sector],Table3[[#This Row],[Sub-Sector]],Table2[Uptrend],"Uptrend")/Table3[[#This Row],[Count]]</f>
        <v>0.58333333333333337</v>
      </c>
      <c r="D26" s="1">
        <f>COUNTIFS(Table2[Sub-Sector],Table3[[#This Row],[Sub-Sector]],Table2[1W Return vs Nifty],"&gt;=5")/Table3[[#This Row],[Count]]</f>
        <v>0.125</v>
      </c>
      <c r="E26" s="1">
        <f>COUNTIFS(Table2[Sub-Sector],Table3[[#This Row],[Sub-Sector]],Table2[1M Return vs Nifty],"&gt;=5")/Table3[[#This Row],[Count]]</f>
        <v>0.45833333333333331</v>
      </c>
      <c r="F26" s="1">
        <f>COUNTIFS(Table2[Sub-Sector],Table3[[#This Row],[Sub-Sector]],Table2[6M Return vs Nifty],"&gt;=10")/Table3[[#This Row],[Count]]</f>
        <v>0.375</v>
      </c>
      <c r="G26" s="1">
        <f>COUNTIFS(Table2[Sub-Sector],Table3[[#This Row],[Sub-Sector]],Table2[1Y Return vs Nifty],"&gt;=10")/Table3[[#This Row],[Count]]</f>
        <v>0.58333333333333337</v>
      </c>
      <c r="H26" s="1">
        <f>COUNTIFS(Table2[Sub-Sector],Table3[[#This Row],[Sub-Sector]],Table2[RSI Exponential â€“ 14D],"&gt;=50")/Table3[[#This Row],[Count]]</f>
        <v>0.33333333333333331</v>
      </c>
      <c r="I26" s="1">
        <f>COUNTIFS(Table2[Sub-Sector],Table3[[#This Row],[Sub-Sector]],Table2[Relative Volume],"&gt;=1")/Table3[[#This Row],[Count]]</f>
        <v>0.54166666666666663</v>
      </c>
      <c r="J26" s="1">
        <f>COUNTIFS(Table2[Sub-Sector],Table3[[#This Row],[Sub-Sector]],Table2[% Away From Day Low],"&gt;=0.05")/Table3[[#This Row],[Count]]</f>
        <v>8.3333333333333329E-2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0.45833333333333331</v>
      </c>
      <c r="M26" s="1">
        <f>COUNTIFS(Table2[Sub-Sector],Table3[[#This Row],[Sub-Sector]],Table2[% Away From Current Week High],"&lt;=0.05")/Table3[[#This Row],[Count]]</f>
        <v>0.58333333333333337</v>
      </c>
      <c r="N26" s="1">
        <f>COUNTIFS(Table2[Sub-Sector],Table3[[#This Row],[Sub-Sector]],Table2[% Away From Current Month Low],"&gt;=0.05")/Table3[[#This Row],[Count]]</f>
        <v>0.45833333333333331</v>
      </c>
      <c r="O26" s="1">
        <f>COUNTIFS(Table2[Sub-Sector],Table3[[#This Row],[Sub-Sector]],Table2[% Away From Current Month High],"&lt;=0.05")/Table3[[#This Row],[Count]]</f>
        <v>0.33333333333333331</v>
      </c>
      <c r="P26" s="1">
        <f>COUNTIFS(Table2[Sub-Sector],Table3[[#This Row],[Sub-Sector]],Table2[% Away From 52W High],"&lt;=10")/Table3[[#This Row],[Count]]</f>
        <v>0.20833333333333334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0.375</v>
      </c>
      <c r="S26" s="1">
        <f>COUNTIFS(Table2[Sub-Sector],Table3[[#This Row],[Sub-Sector]],Table2[% Price above 50 EMA],"&gt;=0")/Table3[[#This Row],[Count]]</f>
        <v>0.54166666666666663</v>
      </c>
      <c r="T26" s="1">
        <f>COUNTIFS(Table2[Sub-Sector],Table3[[#This Row],[Sub-Sector]],Table2[% Price above 200 EMA],"&gt;=0")/Table3[[#This Row],[Count]]</f>
        <v>0.83333333333333337</v>
      </c>
      <c r="U26" s="1">
        <f>COUNTIFS(Table2[Sub-Sector],Table3[[#This Row],[Sub-Sector]],Table2[Rate of Change - Zone],"Positive")/Table3[[#This Row],[Count]]</f>
        <v>0.54166666666666663</v>
      </c>
      <c r="V26" s="1">
        <f>COUNTIFS(Table2[Sub-Sector],Table3[[#This Row],[Sub-Sector]],Table2[Sharpe Ratio],"&gt;=0.10")/Table3[[#This Row],[Count]]</f>
        <v>0.41666666666666669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262</v>
      </c>
      <c r="X26">
        <f>_xlfn.RANK.AVG(Table3[[#This Row],[Score]],Table3[Score],1)</f>
        <v>15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161.5</v>
      </c>
      <c r="Z26">
        <f>_xlfn.RANK.AVG(Table3[[#This Row],[Score 2 ]],Table3[[Score 2 ]],1)</f>
        <v>25</v>
      </c>
    </row>
    <row r="27" spans="1:26" x14ac:dyDescent="0.3">
      <c r="A27" t="s">
        <v>1102</v>
      </c>
      <c r="B27">
        <f>COUNTIFS(Table2[Sub-Sector],Table3[[#This Row],[Sub-Sector]])</f>
        <v>2</v>
      </c>
      <c r="C27" s="1">
        <f>COUNTIFS(Table2[Sub-Sector],Table3[[#This Row],[Sub-Sector]],Table2[Uptrend],"Uptrend")/Table3[[#This Row],[Count]]</f>
        <v>0.5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0.5</v>
      </c>
      <c r="F27" s="1">
        <f>COUNTIFS(Table2[Sub-Sector],Table3[[#This Row],[Sub-Sector]],Table2[6M Return vs Nifty],"&gt;=10")/Table3[[#This Row],[Count]]</f>
        <v>0.5</v>
      </c>
      <c r="G27" s="1">
        <f>COUNTIFS(Table2[Sub-Sector],Table3[[#This Row],[Sub-Sector]],Table2[1Y Return vs Nifty],"&gt;=10")/Table3[[#This Row],[Count]]</f>
        <v>0.5</v>
      </c>
      <c r="H27" s="1">
        <f>COUNTIFS(Table2[Sub-Sector],Table3[[#This Row],[Sub-Sector]],Table2[RSI Exponential â€“ 14D],"&gt;=50")/Table3[[#This Row],[Count]]</f>
        <v>0.5</v>
      </c>
      <c r="I27" s="1">
        <f>COUNTIFS(Table2[Sub-Sector],Table3[[#This Row],[Sub-Sector]],Table2[Relative Volume],"&gt;=1")/Table3[[#This Row],[Count]]</f>
        <v>0.5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1</v>
      </c>
      <c r="M27" s="1">
        <f>COUNTIFS(Table2[Sub-Sector],Table3[[#This Row],[Sub-Sector]],Table2[% Away From Current Week High],"&lt;=0.05")/Table3[[#This Row],[Count]]</f>
        <v>0.5</v>
      </c>
      <c r="N27" s="1">
        <f>COUNTIFS(Table2[Sub-Sector],Table3[[#This Row],[Sub-Sector]],Table2[% Away From Current Month Low],"&gt;=0.05")/Table3[[#This Row],[Count]]</f>
        <v>1</v>
      </c>
      <c r="O27" s="1">
        <f>COUNTIFS(Table2[Sub-Sector],Table3[[#This Row],[Sub-Sector]],Table2[% Away From Current Month High],"&lt;=0.05")/Table3[[#This Row],[Count]]</f>
        <v>0</v>
      </c>
      <c r="P27" s="1">
        <f>COUNTIFS(Table2[Sub-Sector],Table3[[#This Row],[Sub-Sector]],Table2[% Away From 52W High],"&lt;=10")/Table3[[#This Row],[Count]]</f>
        <v>0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0.5</v>
      </c>
      <c r="S27" s="1">
        <f>COUNTIFS(Table2[Sub-Sector],Table3[[#This Row],[Sub-Sector]],Table2[% Price above 50 EMA],"&gt;=0")/Table3[[#This Row],[Count]]</f>
        <v>0.5</v>
      </c>
      <c r="T27" s="1">
        <f>COUNTIFS(Table2[Sub-Sector],Table3[[#This Row],[Sub-Sector]],Table2[% Price above 200 EMA],"&gt;=0")/Table3[[#This Row],[Count]]</f>
        <v>0.5</v>
      </c>
      <c r="U27" s="1">
        <f>COUNTIFS(Table2[Sub-Sector],Table3[[#This Row],[Sub-Sector]],Table2[Rate of Change - Zone],"Positive")/Table3[[#This Row],[Count]]</f>
        <v>0.5</v>
      </c>
      <c r="V27" s="1">
        <f>COUNTIFS(Table2[Sub-Sector],Table3[[#This Row],[Sub-Sector]],Table2[Sharpe Ratio],"&gt;=0.10")/Table3[[#This Row],[Count]]</f>
        <v>0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325.5</v>
      </c>
      <c r="X27">
        <f>_xlfn.RANK.AVG(Table3[[#This Row],[Score]],Table3[Score],1)</f>
        <v>32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</v>
      </c>
      <c r="Z27">
        <f>_xlfn.RANK.AVG(Table3[[#This Row],[Score 2 ]],Table3[[Score 2 ]],1)</f>
        <v>26.5</v>
      </c>
    </row>
    <row r="28" spans="1:26" x14ac:dyDescent="0.3">
      <c r="A28" t="s">
        <v>985</v>
      </c>
      <c r="B28">
        <f>COUNTIFS(Table2[Sub-Sector],Table3[[#This Row],[Sub-Sector]])</f>
        <v>2</v>
      </c>
      <c r="C28" s="1">
        <f>COUNTIFS(Table2[Sub-Sector],Table3[[#This Row],[Sub-Sector]],Table2[Uptrend],"Uptrend")/Table3[[#This Row],[Count]]</f>
        <v>0</v>
      </c>
      <c r="D28" s="1">
        <f>COUNTIFS(Table2[Sub-Sector],Table3[[#This Row],[Sub-Sector]],Table2[1W Return vs Nifty],"&gt;=5")/Table3[[#This Row],[Count]]</f>
        <v>0.5</v>
      </c>
      <c r="E28" s="1">
        <f>COUNTIFS(Table2[Sub-Sector],Table3[[#This Row],[Sub-Sector]],Table2[1M Return vs Nifty],"&gt;=5")/Table3[[#This Row],[Count]]</f>
        <v>0</v>
      </c>
      <c r="F28" s="1">
        <f>COUNTIFS(Table2[Sub-Sector],Table3[[#This Row],[Sub-Sector]],Table2[6M Return vs Nifty],"&gt;=10")/Table3[[#This Row],[Count]]</f>
        <v>0.5</v>
      </c>
      <c r="G28" s="1">
        <f>COUNTIFS(Table2[Sub-Sector],Table3[[#This Row],[Sub-Sector]],Table2[1Y Return vs Nifty],"&gt;=10")/Table3[[#This Row],[Count]]</f>
        <v>0.5</v>
      </c>
      <c r="H28" s="1">
        <f>COUNTIFS(Table2[Sub-Sector],Table3[[#This Row],[Sub-Sector]],Table2[RSI Exponential â€“ 14D],"&gt;=50")/Table3[[#This Row],[Count]]</f>
        <v>1</v>
      </c>
      <c r="I28" s="1">
        <f>COUNTIFS(Table2[Sub-Sector],Table3[[#This Row],[Sub-Sector]],Table2[Relative Volume],"&gt;=1")/Table3[[#This Row],[Count]]</f>
        <v>0.5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1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1</v>
      </c>
      <c r="O28" s="1">
        <f>COUNTIFS(Table2[Sub-Sector],Table3[[#This Row],[Sub-Sector]],Table2[% Away From Current Month High],"&lt;=0.05")/Table3[[#This Row],[Count]]</f>
        <v>1</v>
      </c>
      <c r="P28" s="1">
        <f>COUNTIFS(Table2[Sub-Sector],Table3[[#This Row],[Sub-Sector]],Table2[% Away From 52W High],"&lt;=10")/Table3[[#This Row],[Count]]</f>
        <v>0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0.5</v>
      </c>
      <c r="S28" s="1">
        <f>COUNTIFS(Table2[Sub-Sector],Table3[[#This Row],[Sub-Sector]],Table2[% Price above 50 EMA],"&gt;=0")/Table3[[#This Row],[Count]]</f>
        <v>0.5</v>
      </c>
      <c r="T28" s="1">
        <f>COUNTIFS(Table2[Sub-Sector],Table3[[#This Row],[Sub-Sector]],Table2[% Price above 200 EMA],"&gt;=0")/Table3[[#This Row],[Count]]</f>
        <v>0.5</v>
      </c>
      <c r="U28" s="1">
        <f>COUNTIFS(Table2[Sub-Sector],Table3[[#This Row],[Sub-Sector]],Table2[Rate of Change - Zone],"Positive")/Table3[[#This Row],[Count]]</f>
        <v>0.5</v>
      </c>
      <c r="V28" s="1">
        <f>COUNTIFS(Table2[Sub-Sector],Table3[[#This Row],[Sub-Sector]],Table2[Sharpe Ratio],"&gt;=0.10")/Table3[[#This Row],[Count]]</f>
        <v>0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</v>
      </c>
      <c r="X28">
        <f>_xlfn.RANK.AVG(Table3[[#This Row],[Score]],Table3[Score],1)</f>
        <v>42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</v>
      </c>
      <c r="Z28">
        <f>_xlfn.RANK.AVG(Table3[[#This Row],[Score 2 ]],Table3[[Score 2 ]],1)</f>
        <v>26.5</v>
      </c>
    </row>
    <row r="29" spans="1:26" x14ac:dyDescent="0.3">
      <c r="A29" t="s">
        <v>89</v>
      </c>
      <c r="B29">
        <f>COUNTIFS(Table2[Sub-Sector],Table3[[#This Row],[Sub-Sector]])</f>
        <v>5</v>
      </c>
      <c r="C29" s="1">
        <f>COUNTIFS(Table2[Sub-Sector],Table3[[#This Row],[Sub-Sector]],Table2[Uptrend],"Uptrend")/Table3[[#This Row],[Count]]</f>
        <v>0.8</v>
      </c>
      <c r="D29" s="1">
        <f>COUNTIFS(Table2[Sub-Sector],Table3[[#This Row],[Sub-Sector]],Table2[1W Return vs Nifty],"&gt;=5")/Table3[[#This Row],[Count]]</f>
        <v>0</v>
      </c>
      <c r="E29" s="1">
        <f>COUNTIFS(Table2[Sub-Sector],Table3[[#This Row],[Sub-Sector]],Table2[1M Return vs Nifty],"&gt;=5")/Table3[[#This Row],[Count]]</f>
        <v>0.4</v>
      </c>
      <c r="F29" s="1">
        <f>COUNTIFS(Table2[Sub-Sector],Table3[[#This Row],[Sub-Sector]],Table2[6M Return vs Nifty],"&gt;=10")/Table3[[#This Row],[Count]]</f>
        <v>0.6</v>
      </c>
      <c r="G29" s="1">
        <f>COUNTIFS(Table2[Sub-Sector],Table3[[#This Row],[Sub-Sector]],Table2[1Y Return vs Nifty],"&gt;=10")/Table3[[#This Row],[Count]]</f>
        <v>0.6</v>
      </c>
      <c r="H29" s="1">
        <f>COUNTIFS(Table2[Sub-Sector],Table3[[#This Row],[Sub-Sector]],Table2[RSI Exponential â€“ 14D],"&gt;=50")/Table3[[#This Row],[Count]]</f>
        <v>0.4</v>
      </c>
      <c r="I29" s="1">
        <f>COUNTIFS(Table2[Sub-Sector],Table3[[#This Row],[Sub-Sector]],Table2[Relative Volume],"&gt;=1")/Table3[[#This Row],[Count]]</f>
        <v>0.6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0.4</v>
      </c>
      <c r="M29" s="1">
        <f>COUNTIFS(Table2[Sub-Sector],Table3[[#This Row],[Sub-Sector]],Table2[% Away From Current Week High],"&lt;=0.05")/Table3[[#This Row],[Count]]</f>
        <v>0.4</v>
      </c>
      <c r="N29" s="1">
        <f>COUNTIFS(Table2[Sub-Sector],Table3[[#This Row],[Sub-Sector]],Table2[% Away From Current Month Low],"&gt;=0.05")/Table3[[#This Row],[Count]]</f>
        <v>0.4</v>
      </c>
      <c r="O29" s="1">
        <f>COUNTIFS(Table2[Sub-Sector],Table3[[#This Row],[Sub-Sector]],Table2[% Away From Current Month High],"&lt;=0.05")/Table3[[#This Row],[Count]]</f>
        <v>0</v>
      </c>
      <c r="P29" s="1">
        <f>COUNTIFS(Table2[Sub-Sector],Table3[[#This Row],[Sub-Sector]],Table2[% Away From 52W High],"&lt;=10")/Table3[[#This Row],[Count]]</f>
        <v>0.4</v>
      </c>
      <c r="Q29" s="1">
        <f>COUNTIFS(Table2[Sub-Sector],Table3[[#This Row],[Sub-Sector]],Table2[% Away From 52W Low],"&gt;=10")/Table3[[#This Row],[Count]]</f>
        <v>0.8</v>
      </c>
      <c r="R29" s="1">
        <f>COUNTIFS(Table2[Sub-Sector],Table3[[#This Row],[Sub-Sector]],Table2[% Price above 20 EMA],"&gt;=0")/Table3[[#This Row],[Count]]</f>
        <v>0.4</v>
      </c>
      <c r="S29" s="1">
        <f>COUNTIFS(Table2[Sub-Sector],Table3[[#This Row],[Sub-Sector]],Table2[% Price above 50 EMA],"&gt;=0")/Table3[[#This Row],[Count]]</f>
        <v>0.4</v>
      </c>
      <c r="T29" s="1">
        <f>COUNTIFS(Table2[Sub-Sector],Table3[[#This Row],[Sub-Sector]],Table2[% Price above 200 EMA],"&gt;=0")/Table3[[#This Row],[Count]]</f>
        <v>0.6</v>
      </c>
      <c r="U29" s="1">
        <f>COUNTIFS(Table2[Sub-Sector],Table3[[#This Row],[Sub-Sector]],Table2[Rate of Change - Zone],"Positive")/Table3[[#This Row],[Count]]</f>
        <v>0.2</v>
      </c>
      <c r="V29" s="1">
        <f>COUNTIFS(Table2[Sub-Sector],Table3[[#This Row],[Sub-Sector]],Table2[Sharpe Ratio],"&gt;=0.10")/Table3[[#This Row],[Count]]</f>
        <v>0.4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305.5</v>
      </c>
      <c r="X29">
        <f>_xlfn.RANK.AVG(Table3[[#This Row],[Score]],Table3[Score],1)</f>
        <v>23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29">
        <f>_xlfn.RANK.AVG(Table3[[#This Row],[Score 2 ]],Table3[[Score 2 ]],1)</f>
        <v>28</v>
      </c>
    </row>
    <row r="30" spans="1:26" x14ac:dyDescent="0.3">
      <c r="A30" t="s">
        <v>313</v>
      </c>
      <c r="B30">
        <f>COUNTIFS(Table2[Sub-Sector],Table3[[#This Row],[Sub-Sector]])</f>
        <v>3</v>
      </c>
      <c r="C30" s="1">
        <f>COUNTIFS(Table2[Sub-Sector],Table3[[#This Row],[Sub-Sector]],Table2[Uptrend],"Uptrend")/Table3[[#This Row],[Count]]</f>
        <v>0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</v>
      </c>
      <c r="F30" s="1">
        <f>COUNTIFS(Table2[Sub-Sector],Table3[[#This Row],[Sub-Sector]],Table2[6M Return vs Nifty],"&gt;=10")/Table3[[#This Row],[Count]]</f>
        <v>1</v>
      </c>
      <c r="G30" s="1">
        <f>COUNTIFS(Table2[Sub-Sector],Table3[[#This Row],[Sub-Sector]],Table2[1Y Return vs Nifty],"&gt;=10")/Table3[[#This Row],[Count]]</f>
        <v>1</v>
      </c>
      <c r="H30" s="1">
        <f>COUNTIFS(Table2[Sub-Sector],Table3[[#This Row],[Sub-Sector]],Table2[RSI Exponential â€“ 14D],"&gt;=50")/Table3[[#This Row],[Count]]</f>
        <v>0.66666666666666663</v>
      </c>
      <c r="I30" s="1">
        <f>COUNTIFS(Table2[Sub-Sector],Table3[[#This Row],[Sub-Sector]],Table2[Relative Volume],"&gt;=1")/Table3[[#This Row],[Count]]</f>
        <v>0</v>
      </c>
      <c r="J30" s="1">
        <f>COUNTIFS(Table2[Sub-Sector],Table3[[#This Row],[Sub-Sector]],Table2[% Away From Day Low],"&gt;=0.05")/Table3[[#This Row],[Count]]</f>
        <v>0.66666666666666663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1</v>
      </c>
      <c r="M30" s="1">
        <f>COUNTIFS(Table2[Sub-Sector],Table3[[#This Row],[Sub-Sector]],Table2[% Away From Current Week High],"&lt;=0.05")/Table3[[#This Row],[Count]]</f>
        <v>1</v>
      </c>
      <c r="N30" s="1">
        <f>COUNTIFS(Table2[Sub-Sector],Table3[[#This Row],[Sub-Sector]],Table2[% Away From Current Month Low],"&gt;=0.05")/Table3[[#This Row],[Count]]</f>
        <v>1</v>
      </c>
      <c r="O30" s="1">
        <f>COUNTIFS(Table2[Sub-Sector],Table3[[#This Row],[Sub-Sector]],Table2[% Away From Current Month High],"&lt;=0.05")/Table3[[#This Row],[Count]]</f>
        <v>1</v>
      </c>
      <c r="P30" s="1">
        <f>COUNTIFS(Table2[Sub-Sector],Table3[[#This Row],[Sub-Sector]],Table2[% Away From 52W High],"&lt;=10")/Table3[[#This Row],[Count]]</f>
        <v>0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0.66666666666666663</v>
      </c>
      <c r="S30" s="1">
        <f>COUNTIFS(Table2[Sub-Sector],Table3[[#This Row],[Sub-Sector]],Table2[% Price above 50 EMA],"&gt;=0")/Table3[[#This Row],[Count]]</f>
        <v>0.33333333333333331</v>
      </c>
      <c r="T30" s="1">
        <f>COUNTIFS(Table2[Sub-Sector],Table3[[#This Row],[Sub-Sector]],Table2[% Price above 200 EMA],"&gt;=0")/Table3[[#This Row],[Count]]</f>
        <v>1</v>
      </c>
      <c r="U30" s="1">
        <f>COUNTIFS(Table2[Sub-Sector],Table3[[#This Row],[Sub-Sector]],Table2[Rate of Change - Zone],"Positive")/Table3[[#This Row],[Count]]</f>
        <v>0.33333333333333331</v>
      </c>
      <c r="V30" s="1">
        <f>COUNTIFS(Table2[Sub-Sector],Table3[[#This Row],[Sub-Sector]],Table2[Sharpe Ratio],"&gt;=0.10")/Table3[[#This Row],[Count]]</f>
        <v>1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</v>
      </c>
      <c r="X30">
        <f>_xlfn.RANK.AVG(Table3[[#This Row],[Score]],Table3[Score],1)</f>
        <v>70.5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173.5</v>
      </c>
      <c r="Z30">
        <f>_xlfn.RANK.AVG(Table3[[#This Row],[Score 2 ]],Table3[[Score 2 ]],1)</f>
        <v>29.5</v>
      </c>
    </row>
    <row r="31" spans="1:26" x14ac:dyDescent="0.3">
      <c r="A31" t="s">
        <v>441</v>
      </c>
      <c r="B31">
        <f>COUNTIFS(Table2[Sub-Sector],Table3[[#This Row],[Sub-Sector]])</f>
        <v>4</v>
      </c>
      <c r="C31" s="1">
        <f>COUNTIFS(Table2[Sub-Sector],Table3[[#This Row],[Sub-Sector]],Table2[Uptrend],"Uptrend")/Table3[[#This Row],[Count]]</f>
        <v>0</v>
      </c>
      <c r="D31" s="1">
        <f>COUNTIFS(Table2[Sub-Sector],Table3[[#This Row],[Sub-Sector]],Table2[1W Return vs Nifty],"&gt;=5")/Table3[[#This Row],[Count]]</f>
        <v>0.25</v>
      </c>
      <c r="E31" s="1">
        <f>COUNTIFS(Table2[Sub-Sector],Table3[[#This Row],[Sub-Sector]],Table2[1M Return vs Nifty],"&gt;=5")/Table3[[#This Row],[Count]]</f>
        <v>0</v>
      </c>
      <c r="F31" s="1">
        <f>COUNTIFS(Table2[Sub-Sector],Table3[[#This Row],[Sub-Sector]],Table2[6M Return vs Nifty],"&gt;=10")/Table3[[#This Row],[Count]]</f>
        <v>0.5</v>
      </c>
      <c r="G31" s="1">
        <f>COUNTIFS(Table2[Sub-Sector],Table3[[#This Row],[Sub-Sector]],Table2[1Y Return vs Nifty],"&gt;=10")/Table3[[#This Row],[Count]]</f>
        <v>0.75</v>
      </c>
      <c r="H31" s="1">
        <f>COUNTIFS(Table2[Sub-Sector],Table3[[#This Row],[Sub-Sector]],Table2[RSI Exponential â€“ 14D],"&gt;=50")/Table3[[#This Row],[Count]]</f>
        <v>0.5</v>
      </c>
      <c r="I31" s="1">
        <f>COUNTIFS(Table2[Sub-Sector],Table3[[#This Row],[Sub-Sector]],Table2[Relative Volume],"&gt;=1")/Table3[[#This Row],[Count]]</f>
        <v>0.25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0.5</v>
      </c>
      <c r="M31" s="1">
        <f>COUNTIFS(Table2[Sub-Sector],Table3[[#This Row],[Sub-Sector]],Table2[% Away From Current Week High],"&lt;=0.05")/Table3[[#This Row],[Count]]</f>
        <v>0.75</v>
      </c>
      <c r="N31" s="1">
        <f>COUNTIFS(Table2[Sub-Sector],Table3[[#This Row],[Sub-Sector]],Table2[% Away From Current Month Low],"&gt;=0.05")/Table3[[#This Row],[Count]]</f>
        <v>0.5</v>
      </c>
      <c r="O31" s="1">
        <f>COUNTIFS(Table2[Sub-Sector],Table3[[#This Row],[Sub-Sector]],Table2[% Away From Current Month High],"&lt;=0.05")/Table3[[#This Row],[Count]]</f>
        <v>0.5</v>
      </c>
      <c r="P31" s="1">
        <f>COUNTIFS(Table2[Sub-Sector],Table3[[#This Row],[Sub-Sector]],Table2[% Away From 52W High],"&lt;=10")/Table3[[#This Row],[Count]]</f>
        <v>0.25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0.5</v>
      </c>
      <c r="S31" s="1">
        <f>COUNTIFS(Table2[Sub-Sector],Table3[[#This Row],[Sub-Sector]],Table2[% Price above 50 EMA],"&gt;=0")/Table3[[#This Row],[Count]]</f>
        <v>0.5</v>
      </c>
      <c r="T31" s="1">
        <f>COUNTIFS(Table2[Sub-Sector],Table3[[#This Row],[Sub-Sector]],Table2[% Price above 200 EMA],"&gt;=0")/Table3[[#This Row],[Count]]</f>
        <v>0.75</v>
      </c>
      <c r="U31" s="1">
        <f>COUNTIFS(Table2[Sub-Sector],Table3[[#This Row],[Sub-Sector]],Table2[Rate of Change - Zone],"Positive")/Table3[[#This Row],[Count]]</f>
        <v>0.5</v>
      </c>
      <c r="V31" s="1">
        <f>COUNTIFS(Table2[Sub-Sector],Table3[[#This Row],[Sub-Sector]],Table2[Sharpe Ratio],"&gt;=0.10")/Table3[[#This Row],[Count]]</f>
        <v>0.5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</v>
      </c>
      <c r="X31">
        <f>_xlfn.RANK.AVG(Table3[[#This Row],[Score]],Table3[Score],1)</f>
        <v>46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173.5</v>
      </c>
      <c r="Z31">
        <f>_xlfn.RANK.AVG(Table3[[#This Row],[Score 2 ]],Table3[[Score 2 ]],1)</f>
        <v>29.5</v>
      </c>
    </row>
    <row r="32" spans="1:26" x14ac:dyDescent="0.3">
      <c r="A32" t="s">
        <v>138</v>
      </c>
      <c r="B32">
        <f>COUNTIFS(Table2[Sub-Sector],Table3[[#This Row],[Sub-Sector]])</f>
        <v>6</v>
      </c>
      <c r="C32" s="1">
        <f>COUNTIFS(Table2[Sub-Sector],Table3[[#This Row],[Sub-Sector]],Table2[Uptrend],"Uptrend")/Table3[[#This Row],[Count]]</f>
        <v>0.5</v>
      </c>
      <c r="D32" s="1">
        <f>COUNTIFS(Table2[Sub-Sector],Table3[[#This Row],[Sub-Sector]],Table2[1W Return vs Nifty],"&gt;=5")/Table3[[#This Row],[Count]]</f>
        <v>0.16666666666666666</v>
      </c>
      <c r="E32" s="1">
        <f>COUNTIFS(Table2[Sub-Sector],Table3[[#This Row],[Sub-Sector]],Table2[1M Return vs Nifty],"&gt;=5")/Table3[[#This Row],[Count]]</f>
        <v>0.33333333333333331</v>
      </c>
      <c r="F32" s="1">
        <f>COUNTIFS(Table2[Sub-Sector],Table3[[#This Row],[Sub-Sector]],Table2[6M Return vs Nifty],"&gt;=10")/Table3[[#This Row],[Count]]</f>
        <v>0.5</v>
      </c>
      <c r="G32" s="1">
        <f>COUNTIFS(Table2[Sub-Sector],Table3[[#This Row],[Sub-Sector]],Table2[1Y Return vs Nifty],"&gt;=10")/Table3[[#This Row],[Count]]</f>
        <v>0.5</v>
      </c>
      <c r="H32" s="1">
        <f>COUNTIFS(Table2[Sub-Sector],Table3[[#This Row],[Sub-Sector]],Table2[RSI Exponential â€“ 14D],"&gt;=50")/Table3[[#This Row],[Count]]</f>
        <v>0.83333333333333337</v>
      </c>
      <c r="I32" s="1">
        <f>COUNTIFS(Table2[Sub-Sector],Table3[[#This Row],[Sub-Sector]],Table2[Relative Volume],"&gt;=1")/Table3[[#This Row],[Count]]</f>
        <v>0.33333333333333331</v>
      </c>
      <c r="J32" s="1">
        <f>COUNTIFS(Table2[Sub-Sector],Table3[[#This Row],[Sub-Sector]],Table2[% Away From Day Low],"&gt;=0.05")/Table3[[#This Row],[Count]]</f>
        <v>0.33333333333333331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0.83333333333333337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0.83333333333333337</v>
      </c>
      <c r="O32" s="1">
        <f>COUNTIFS(Table2[Sub-Sector],Table3[[#This Row],[Sub-Sector]],Table2[% Away From Current Month High],"&lt;=0.05")/Table3[[#This Row],[Count]]</f>
        <v>0.83333333333333337</v>
      </c>
      <c r="P32" s="1">
        <f>COUNTIFS(Table2[Sub-Sector],Table3[[#This Row],[Sub-Sector]],Table2[% Away From 52W High],"&lt;=10")/Table3[[#This Row],[Count]]</f>
        <v>0.33333333333333331</v>
      </c>
      <c r="Q32" s="1">
        <f>COUNTIFS(Table2[Sub-Sector],Table3[[#This Row],[Sub-Sector]],Table2[% Away From 52W Low],"&gt;=10")/Table3[[#This Row],[Count]]</f>
        <v>0.83333333333333337</v>
      </c>
      <c r="R32" s="1">
        <f>COUNTIFS(Table2[Sub-Sector],Table3[[#This Row],[Sub-Sector]],Table2[% Price above 20 EMA],"&gt;=0")/Table3[[#This Row],[Count]]</f>
        <v>0.83333333333333337</v>
      </c>
      <c r="S32" s="1">
        <f>COUNTIFS(Table2[Sub-Sector],Table3[[#This Row],[Sub-Sector]],Table2[% Price above 50 EMA],"&gt;=0")/Table3[[#This Row],[Count]]</f>
        <v>0.5</v>
      </c>
      <c r="T32" s="1">
        <f>COUNTIFS(Table2[Sub-Sector],Table3[[#This Row],[Sub-Sector]],Table2[% Price above 200 EMA],"&gt;=0")/Table3[[#This Row],[Count]]</f>
        <v>0.83333333333333337</v>
      </c>
      <c r="U32" s="1">
        <f>COUNTIFS(Table2[Sub-Sector],Table3[[#This Row],[Sub-Sector]],Table2[Rate of Change - Zone],"Positive")/Table3[[#This Row],[Count]]</f>
        <v>0.83333333333333337</v>
      </c>
      <c r="V32" s="1">
        <f>COUNTIFS(Table2[Sub-Sector],Table3[[#This Row],[Sub-Sector]],Table2[Sharpe Ratio],"&gt;=0.10")/Table3[[#This Row],[Count]]</f>
        <v>0.5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289.5</v>
      </c>
      <c r="X32">
        <f>_xlfn.RANK.AVG(Table3[[#This Row],[Score]],Table3[Score],1)</f>
        <v>19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</v>
      </c>
      <c r="Z32">
        <f>_xlfn.RANK.AVG(Table3[[#This Row],[Score 2 ]],Table3[[Score 2 ]],1)</f>
        <v>31</v>
      </c>
    </row>
    <row r="33" spans="1:26" x14ac:dyDescent="0.3">
      <c r="A33" t="s">
        <v>132</v>
      </c>
      <c r="B33">
        <f>COUNTIFS(Table2[Sub-Sector],Table3[[#This Row],[Sub-Sector]])</f>
        <v>3</v>
      </c>
      <c r="C33" s="1">
        <f>COUNTIFS(Table2[Sub-Sector],Table3[[#This Row],[Sub-Sector]],Table2[Uptrend],"Uptrend")/Table3[[#This Row],[Count]]</f>
        <v>0.33333333333333331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0.33333333333333331</v>
      </c>
      <c r="F33" s="1">
        <f>COUNTIFS(Table2[Sub-Sector],Table3[[#This Row],[Sub-Sector]],Table2[6M Return vs Nifty],"&gt;=10")/Table3[[#This Row],[Count]]</f>
        <v>0.66666666666666663</v>
      </c>
      <c r="G33" s="1">
        <f>COUNTIFS(Table2[Sub-Sector],Table3[[#This Row],[Sub-Sector]],Table2[1Y Return vs Nifty],"&gt;=10")/Table3[[#This Row],[Count]]</f>
        <v>0.66666666666666663</v>
      </c>
      <c r="H33" s="1">
        <f>COUNTIFS(Table2[Sub-Sector],Table3[[#This Row],[Sub-Sector]],Table2[RSI Exponential â€“ 14D],"&gt;=50")/Table3[[#This Row],[Count]]</f>
        <v>0.33333333333333331</v>
      </c>
      <c r="I33" s="1">
        <f>COUNTIFS(Table2[Sub-Sector],Table3[[#This Row],[Sub-Sector]],Table2[Relative Volume],"&gt;=1")/Table3[[#This Row],[Count]]</f>
        <v>0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0.66666666666666663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0.66666666666666663</v>
      </c>
      <c r="O33" s="1">
        <f>COUNTIFS(Table2[Sub-Sector],Table3[[#This Row],[Sub-Sector]],Table2[% Away From Current Month High],"&lt;=0.05")/Table3[[#This Row],[Count]]</f>
        <v>0.66666666666666663</v>
      </c>
      <c r="P33" s="1">
        <f>COUNTIFS(Table2[Sub-Sector],Table3[[#This Row],[Sub-Sector]],Table2[% Away From 52W High],"&lt;=10")/Table3[[#This Row],[Count]]</f>
        <v>0.33333333333333331</v>
      </c>
      <c r="Q33" s="1">
        <f>COUNTIFS(Table2[Sub-Sector],Table3[[#This Row],[Sub-Sector]],Table2[% Away From 52W Low],"&gt;=10")/Table3[[#This Row],[Count]]</f>
        <v>0.66666666666666663</v>
      </c>
      <c r="R33" s="1">
        <f>COUNTIFS(Table2[Sub-Sector],Table3[[#This Row],[Sub-Sector]],Table2[% Price above 20 EMA],"&gt;=0")/Table3[[#This Row],[Count]]</f>
        <v>0.33333333333333331</v>
      </c>
      <c r="S33" s="1">
        <f>COUNTIFS(Table2[Sub-Sector],Table3[[#This Row],[Sub-Sector]],Table2[% Price above 50 EMA],"&gt;=0")/Table3[[#This Row],[Count]]</f>
        <v>0.33333333333333331</v>
      </c>
      <c r="T33" s="1">
        <f>COUNTIFS(Table2[Sub-Sector],Table3[[#This Row],[Sub-Sector]],Table2[% Price above 200 EMA],"&gt;=0")/Table3[[#This Row],[Count]]</f>
        <v>0.66666666666666663</v>
      </c>
      <c r="U33" s="1">
        <f>COUNTIFS(Table2[Sub-Sector],Table3[[#This Row],[Sub-Sector]],Table2[Rate of Change - Zone],"Positive")/Table3[[#This Row],[Count]]</f>
        <v>0.66666666666666663</v>
      </c>
      <c r="V33" s="1">
        <f>COUNTIFS(Table2[Sub-Sector],Table3[[#This Row],[Sub-Sector]],Table2[Sharpe Ratio],"&gt;=0.10")/Table3[[#This Row],[Count]]</f>
        <v>0.66666666666666663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378</v>
      </c>
      <c r="X33">
        <f>_xlfn.RANK.AVG(Table3[[#This Row],[Score]],Table3[Score],1)</f>
        <v>43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185.5</v>
      </c>
      <c r="Z33">
        <f>_xlfn.RANK.AVG(Table3[[#This Row],[Score 2 ]],Table3[[Score 2 ]],1)</f>
        <v>32</v>
      </c>
    </row>
    <row r="34" spans="1:26" x14ac:dyDescent="0.3">
      <c r="A34" t="s">
        <v>256</v>
      </c>
      <c r="B34">
        <f>COUNTIFS(Table2[Sub-Sector],Table3[[#This Row],[Sub-Sector]])</f>
        <v>25</v>
      </c>
      <c r="C34" s="1">
        <f>COUNTIFS(Table2[Sub-Sector],Table3[[#This Row],[Sub-Sector]],Table2[Uptrend],"Uptrend")/Table3[[#This Row],[Count]]</f>
        <v>0.32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0.12</v>
      </c>
      <c r="F34" s="1">
        <f>COUNTIFS(Table2[Sub-Sector],Table3[[#This Row],[Sub-Sector]],Table2[6M Return vs Nifty],"&gt;=10")/Table3[[#This Row],[Count]]</f>
        <v>0.56000000000000005</v>
      </c>
      <c r="G34" s="1">
        <f>COUNTIFS(Table2[Sub-Sector],Table3[[#This Row],[Sub-Sector]],Table2[1Y Return vs Nifty],"&gt;=10")/Table3[[#This Row],[Count]]</f>
        <v>0.48</v>
      </c>
      <c r="H34" s="1">
        <f>COUNTIFS(Table2[Sub-Sector],Table3[[#This Row],[Sub-Sector]],Table2[RSI Exponential â€“ 14D],"&gt;=50")/Table3[[#This Row],[Count]]</f>
        <v>0.52</v>
      </c>
      <c r="I34" s="1">
        <f>COUNTIFS(Table2[Sub-Sector],Table3[[#This Row],[Sub-Sector]],Table2[Relative Volume],"&gt;=1")/Table3[[#This Row],[Count]]</f>
        <v>0.36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0.52</v>
      </c>
      <c r="M34" s="1">
        <f>COUNTIFS(Table2[Sub-Sector],Table3[[#This Row],[Sub-Sector]],Table2[% Away From Current Week High],"&lt;=0.05")/Table3[[#This Row],[Count]]</f>
        <v>0.92</v>
      </c>
      <c r="N34" s="1">
        <f>COUNTIFS(Table2[Sub-Sector],Table3[[#This Row],[Sub-Sector]],Table2[% Away From Current Month Low],"&gt;=0.05")/Table3[[#This Row],[Count]]</f>
        <v>0.56000000000000005</v>
      </c>
      <c r="O34" s="1">
        <f>COUNTIFS(Table2[Sub-Sector],Table3[[#This Row],[Sub-Sector]],Table2[% Away From Current Month High],"&lt;=0.05")/Table3[[#This Row],[Count]]</f>
        <v>0.56000000000000005</v>
      </c>
      <c r="P34" s="1">
        <f>COUNTIFS(Table2[Sub-Sector],Table3[[#This Row],[Sub-Sector]],Table2[% Away From 52W High],"&lt;=10")/Table3[[#This Row],[Count]]</f>
        <v>0.04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0.48</v>
      </c>
      <c r="S34" s="1">
        <f>COUNTIFS(Table2[Sub-Sector],Table3[[#This Row],[Sub-Sector]],Table2[% Price above 50 EMA],"&gt;=0")/Table3[[#This Row],[Count]]</f>
        <v>0.44</v>
      </c>
      <c r="T34" s="1">
        <f>COUNTIFS(Table2[Sub-Sector],Table3[[#This Row],[Sub-Sector]],Table2[% Price above 200 EMA],"&gt;=0")/Table3[[#This Row],[Count]]</f>
        <v>0.84</v>
      </c>
      <c r="U34" s="1">
        <f>COUNTIFS(Table2[Sub-Sector],Table3[[#This Row],[Sub-Sector]],Table2[Rate of Change - Zone],"Positive")/Table3[[#This Row],[Count]]</f>
        <v>0.36</v>
      </c>
      <c r="V34" s="1">
        <f>COUNTIFS(Table2[Sub-Sector],Table3[[#This Row],[Sub-Sector]],Table2[Sharpe Ratio],"&gt;=0.10")/Table3[[#This Row],[Count]]</f>
        <v>0.52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414.5</v>
      </c>
      <c r="X34">
        <f>_xlfn.RANK.AVG(Table3[[#This Row],[Score]],Table3[Score],1)</f>
        <v>56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</v>
      </c>
      <c r="Z34">
        <f>_xlfn.RANK.AVG(Table3[[#This Row],[Score 2 ]],Table3[[Score 2 ]],1)</f>
        <v>33</v>
      </c>
    </row>
    <row r="35" spans="1:26" x14ac:dyDescent="0.3">
      <c r="A35" t="s">
        <v>261</v>
      </c>
      <c r="B35">
        <f>COUNTIFS(Table2[Sub-Sector],Table3[[#This Row],[Sub-Sector]])</f>
        <v>2</v>
      </c>
      <c r="C35" s="1">
        <f>COUNTIFS(Table2[Sub-Sector],Table3[[#This Row],[Sub-Sector]],Table2[Uptrend],"Uptrend")/Table3[[#This Row],[Count]]</f>
        <v>0.5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</v>
      </c>
      <c r="F35" s="1">
        <f>COUNTIFS(Table2[Sub-Sector],Table3[[#This Row],[Sub-Sector]],Table2[6M Return vs Nifty],"&gt;=10")/Table3[[#This Row],[Count]]</f>
        <v>0.5</v>
      </c>
      <c r="G35" s="1">
        <f>COUNTIFS(Table2[Sub-Sector],Table3[[#This Row],[Sub-Sector]],Table2[1Y Return vs Nifty],"&gt;=10")/Table3[[#This Row],[Count]]</f>
        <v>1</v>
      </c>
      <c r="H35" s="1">
        <f>COUNTIFS(Table2[Sub-Sector],Table3[[#This Row],[Sub-Sector]],Table2[RSI Exponential â€“ 14D],"&gt;=50")/Table3[[#This Row],[Count]]</f>
        <v>0</v>
      </c>
      <c r="I35" s="1">
        <f>COUNTIFS(Table2[Sub-Sector],Table3[[#This Row],[Sub-Sector]],Table2[Relative Volume],"&gt;=1")/Table3[[#This Row],[Count]]</f>
        <v>0.5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1</v>
      </c>
      <c r="M35" s="1">
        <f>COUNTIFS(Table2[Sub-Sector],Table3[[#This Row],[Sub-Sector]],Table2[% Away From Current Week High],"&lt;=0.05")/Table3[[#This Row],[Count]]</f>
        <v>0.5</v>
      </c>
      <c r="N35" s="1">
        <f>COUNTIFS(Table2[Sub-Sector],Table3[[#This Row],[Sub-Sector]],Table2[% Away From Current Month Low],"&gt;=0.05")/Table3[[#This Row],[Count]]</f>
        <v>1</v>
      </c>
      <c r="O35" s="1">
        <f>COUNTIFS(Table2[Sub-Sector],Table3[[#This Row],[Sub-Sector]],Table2[% Away From Current Month High],"&lt;=0.05")/Table3[[#This Row],[Count]]</f>
        <v>0</v>
      </c>
      <c r="P35" s="1">
        <f>COUNTIFS(Table2[Sub-Sector],Table3[[#This Row],[Sub-Sector]],Table2[% Away From 52W High],"&lt;=10")/Table3[[#This Row],[Count]]</f>
        <v>0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</v>
      </c>
      <c r="S35" s="1">
        <f>COUNTIFS(Table2[Sub-Sector],Table3[[#This Row],[Sub-Sector]],Table2[% Price above 50 EMA],"&gt;=0")/Table3[[#This Row],[Count]]</f>
        <v>0.5</v>
      </c>
      <c r="T35" s="1">
        <f>COUNTIFS(Table2[Sub-Sector],Table3[[#This Row],[Sub-Sector]],Table2[% Price above 200 EMA],"&gt;=0")/Table3[[#This Row],[Count]]</f>
        <v>0.5</v>
      </c>
      <c r="U35" s="1">
        <f>COUNTIFS(Table2[Sub-Sector],Table3[[#This Row],[Sub-Sector]],Table2[Rate of Change - Zone],"Positive")/Table3[[#This Row],[Count]]</f>
        <v>0</v>
      </c>
      <c r="V35" s="1">
        <f>COUNTIFS(Table2[Sub-Sector],Table3[[#This Row],[Sub-Sector]],Table2[Sharpe Ratio],"&gt;=0.10")/Table3[[#This Row],[Count]]</f>
        <v>0.5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</v>
      </c>
      <c r="X35">
        <f>_xlfn.RANK.AVG(Table3[[#This Row],[Score]],Table3[Score],1)</f>
        <v>61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188.5</v>
      </c>
      <c r="Z35">
        <f>_xlfn.RANK.AVG(Table3[[#This Row],[Score 2 ]],Table3[[Score 2 ]],1)</f>
        <v>34</v>
      </c>
    </row>
    <row r="36" spans="1:26" x14ac:dyDescent="0.3">
      <c r="A36" t="s">
        <v>114</v>
      </c>
      <c r="B36">
        <f>COUNTIFS(Table2[Sub-Sector],Table3[[#This Row],[Sub-Sector]])</f>
        <v>2</v>
      </c>
      <c r="C36" s="1">
        <f>COUNTIFS(Table2[Sub-Sector],Table3[[#This Row],[Sub-Sector]],Table2[Uptrend],"Uptrend")/Table3[[#This Row],[Count]]</f>
        <v>0.5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0.5</v>
      </c>
      <c r="F36" s="1">
        <f>COUNTIFS(Table2[Sub-Sector],Table3[[#This Row],[Sub-Sector]],Table2[6M Return vs Nifty],"&gt;=10")/Table3[[#This Row],[Count]]</f>
        <v>0.5</v>
      </c>
      <c r="G36" s="1">
        <f>COUNTIFS(Table2[Sub-Sector],Table3[[#This Row],[Sub-Sector]],Table2[1Y Return vs Nifty],"&gt;=10")/Table3[[#This Row],[Count]]</f>
        <v>1</v>
      </c>
      <c r="H36" s="1">
        <f>COUNTIFS(Table2[Sub-Sector],Table3[[#This Row],[Sub-Sector]],Table2[RSI Exponential â€“ 14D],"&gt;=50")/Table3[[#This Row],[Count]]</f>
        <v>0.5</v>
      </c>
      <c r="I36" s="1">
        <f>COUNTIFS(Table2[Sub-Sector],Table3[[#This Row],[Sub-Sector]],Table2[Relative Volume],"&gt;=1")/Table3[[#This Row],[Count]]</f>
        <v>0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1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1</v>
      </c>
      <c r="O36" s="1">
        <f>COUNTIFS(Table2[Sub-Sector],Table3[[#This Row],[Sub-Sector]],Table2[% Away From Current Month High],"&lt;=0.05")/Table3[[#This Row],[Count]]</f>
        <v>0.5</v>
      </c>
      <c r="P36" s="1">
        <f>COUNTIFS(Table2[Sub-Sector],Table3[[#This Row],[Sub-Sector]],Table2[% Away From 52W High],"&lt;=10")/Table3[[#This Row],[Count]]</f>
        <v>0.5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0.5</v>
      </c>
      <c r="S36" s="1">
        <f>COUNTIFS(Table2[Sub-Sector],Table3[[#This Row],[Sub-Sector]],Table2[% Price above 50 EMA],"&gt;=0")/Table3[[#This Row],[Count]]</f>
        <v>0.5</v>
      </c>
      <c r="T36" s="1">
        <f>COUNTIFS(Table2[Sub-Sector],Table3[[#This Row],[Sub-Sector]],Table2[% Price above 200 EMA],"&gt;=0")/Table3[[#This Row],[Count]]</f>
        <v>1</v>
      </c>
      <c r="U36" s="1">
        <f>COUNTIFS(Table2[Sub-Sector],Table3[[#This Row],[Sub-Sector]],Table2[Rate of Change - Zone],"Positive")/Table3[[#This Row],[Count]]</f>
        <v>0.5</v>
      </c>
      <c r="V36" s="1">
        <f>COUNTIFS(Table2[Sub-Sector],Table3[[#This Row],[Sub-Sector]],Table2[Sharpe Ratio],"&gt;=0.10")/Table3[[#This Row],[Count]]</f>
        <v>0.5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349.5</v>
      </c>
      <c r="X36">
        <f>_xlfn.RANK.AVG(Table3[[#This Row],[Score]],Table3[Score],1)</f>
        <v>38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36">
        <f>_xlfn.RANK.AVG(Table3[[#This Row],[Score 2 ]],Table3[[Score 2 ]],1)</f>
        <v>35</v>
      </c>
    </row>
    <row r="37" spans="1:26" x14ac:dyDescent="0.3">
      <c r="A37" t="s">
        <v>405</v>
      </c>
      <c r="B37">
        <f>COUNTIFS(Table2[Sub-Sector],Table3[[#This Row],[Sub-Sector]])</f>
        <v>9</v>
      </c>
      <c r="C37" s="1">
        <f>COUNTIFS(Table2[Sub-Sector],Table3[[#This Row],[Sub-Sector]],Table2[Uptrend],"Uptrend")/Table3[[#This Row],[Count]]</f>
        <v>0.88888888888888884</v>
      </c>
      <c r="D37" s="1">
        <f>COUNTIFS(Table2[Sub-Sector],Table3[[#This Row],[Sub-Sector]],Table2[1W Return vs Nifty],"&gt;=5")/Table3[[#This Row],[Count]]</f>
        <v>0.22222222222222221</v>
      </c>
      <c r="E37" s="1">
        <f>COUNTIFS(Table2[Sub-Sector],Table3[[#This Row],[Sub-Sector]],Table2[1M Return vs Nifty],"&gt;=5")/Table3[[#This Row],[Count]]</f>
        <v>0.33333333333333331</v>
      </c>
      <c r="F37" s="1">
        <f>COUNTIFS(Table2[Sub-Sector],Table3[[#This Row],[Sub-Sector]],Table2[6M Return vs Nifty],"&gt;=10")/Table3[[#This Row],[Count]]</f>
        <v>0.66666666666666663</v>
      </c>
      <c r="G37" s="1">
        <f>COUNTIFS(Table2[Sub-Sector],Table3[[#This Row],[Sub-Sector]],Table2[1Y Return vs Nifty],"&gt;=10")/Table3[[#This Row],[Count]]</f>
        <v>0.66666666666666663</v>
      </c>
      <c r="H37" s="1">
        <f>COUNTIFS(Table2[Sub-Sector],Table3[[#This Row],[Sub-Sector]],Table2[RSI Exponential â€“ 14D],"&gt;=50")/Table3[[#This Row],[Count]]</f>
        <v>0.33333333333333331</v>
      </c>
      <c r="I37" s="1">
        <f>COUNTIFS(Table2[Sub-Sector],Table3[[#This Row],[Sub-Sector]],Table2[Relative Volume],"&gt;=1")/Table3[[#This Row],[Count]]</f>
        <v>0.33333333333333331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0.77777777777777779</v>
      </c>
      <c r="L37" s="1">
        <f>COUNTIFS(Table2[Sub-Sector],Table3[[#This Row],[Sub-Sector]],Table2[% Away From Current Week Low],"&gt;=0.05")/Table3[[#This Row],[Count]]</f>
        <v>0.66666666666666663</v>
      </c>
      <c r="M37" s="1">
        <f>COUNTIFS(Table2[Sub-Sector],Table3[[#This Row],[Sub-Sector]],Table2[% Away From Current Week High],"&lt;=0.05")/Table3[[#This Row],[Count]]</f>
        <v>0.77777777777777779</v>
      </c>
      <c r="N37" s="1">
        <f>COUNTIFS(Table2[Sub-Sector],Table3[[#This Row],[Sub-Sector]],Table2[% Away From Current Month Low],"&gt;=0.05")/Table3[[#This Row],[Count]]</f>
        <v>0.66666666666666663</v>
      </c>
      <c r="O37" s="1">
        <f>COUNTIFS(Table2[Sub-Sector],Table3[[#This Row],[Sub-Sector]],Table2[% Away From Current Month High],"&lt;=0.05")/Table3[[#This Row],[Count]]</f>
        <v>0.44444444444444442</v>
      </c>
      <c r="P37" s="1">
        <f>COUNTIFS(Table2[Sub-Sector],Table3[[#This Row],[Sub-Sector]],Table2[% Away From 52W High],"&lt;=10")/Table3[[#This Row],[Count]]</f>
        <v>0.44444444444444442</v>
      </c>
      <c r="Q37" s="1">
        <f>COUNTIFS(Table2[Sub-Sector],Table3[[#This Row],[Sub-Sector]],Table2[% Away From 52W Low],"&gt;=10")/Table3[[#This Row],[Count]]</f>
        <v>0.88888888888888884</v>
      </c>
      <c r="R37" s="1">
        <f>COUNTIFS(Table2[Sub-Sector],Table3[[#This Row],[Sub-Sector]],Table2[% Price above 20 EMA],"&gt;=0")/Table3[[#This Row],[Count]]</f>
        <v>0.33333333333333331</v>
      </c>
      <c r="S37" s="1">
        <f>COUNTIFS(Table2[Sub-Sector],Table3[[#This Row],[Sub-Sector]],Table2[% Price above 50 EMA],"&gt;=0")/Table3[[#This Row],[Count]]</f>
        <v>0.77777777777777779</v>
      </c>
      <c r="T37" s="1">
        <f>COUNTIFS(Table2[Sub-Sector],Table3[[#This Row],[Sub-Sector]],Table2[% Price above 200 EMA],"&gt;=0")/Table3[[#This Row],[Count]]</f>
        <v>0.88888888888888884</v>
      </c>
      <c r="U37" s="1">
        <f>COUNTIFS(Table2[Sub-Sector],Table3[[#This Row],[Sub-Sector]],Table2[Rate of Change - Zone],"Positive")/Table3[[#This Row],[Count]]</f>
        <v>0.1111111111111111</v>
      </c>
      <c r="V37" s="1">
        <f>COUNTIFS(Table2[Sub-Sector],Table3[[#This Row],[Sub-Sector]],Table2[Sharpe Ratio],"&gt;=0.10")/Table3[[#This Row],[Count]]</f>
        <v>0.44444444444444442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263</v>
      </c>
      <c r="X37">
        <f>_xlfn.RANK.AVG(Table3[[#This Row],[Score]],Table3[Score],1)</f>
        <v>16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190.5</v>
      </c>
      <c r="Z37">
        <f>_xlfn.RANK.AVG(Table3[[#This Row],[Score 2 ]],Table3[[Score 2 ]],1)</f>
        <v>36</v>
      </c>
    </row>
    <row r="38" spans="1:26" x14ac:dyDescent="0.3">
      <c r="A38" t="s">
        <v>266</v>
      </c>
      <c r="B38">
        <f>COUNTIFS(Table2[Sub-Sector],Table3[[#This Row],[Sub-Sector]])</f>
        <v>19</v>
      </c>
      <c r="C38" s="1">
        <f>COUNTIFS(Table2[Sub-Sector],Table3[[#This Row],[Sub-Sector]],Table2[Uptrend],"Uptrend")/Table3[[#This Row],[Count]]</f>
        <v>0.84210526315789469</v>
      </c>
      <c r="D38" s="1">
        <f>COUNTIFS(Table2[Sub-Sector],Table3[[#This Row],[Sub-Sector]],Table2[1W Return vs Nifty],"&gt;=5")/Table3[[#This Row],[Count]]</f>
        <v>5.2631578947368418E-2</v>
      </c>
      <c r="E38" s="1">
        <f>COUNTIFS(Table2[Sub-Sector],Table3[[#This Row],[Sub-Sector]],Table2[1M Return vs Nifty],"&gt;=5")/Table3[[#This Row],[Count]]</f>
        <v>0.26315789473684209</v>
      </c>
      <c r="F38" s="1">
        <f>COUNTIFS(Table2[Sub-Sector],Table3[[#This Row],[Sub-Sector]],Table2[6M Return vs Nifty],"&gt;=10")/Table3[[#This Row],[Count]]</f>
        <v>0.63157894736842102</v>
      </c>
      <c r="G38" s="1">
        <f>COUNTIFS(Table2[Sub-Sector],Table3[[#This Row],[Sub-Sector]],Table2[1Y Return vs Nifty],"&gt;=10")/Table3[[#This Row],[Count]]</f>
        <v>0.57894736842105265</v>
      </c>
      <c r="H38" s="1">
        <f>COUNTIFS(Table2[Sub-Sector],Table3[[#This Row],[Sub-Sector]],Table2[RSI Exponential â€“ 14D],"&gt;=50")/Table3[[#This Row],[Count]]</f>
        <v>0.57894736842105265</v>
      </c>
      <c r="I38" s="1">
        <f>COUNTIFS(Table2[Sub-Sector],Table3[[#This Row],[Sub-Sector]],Table2[Relative Volume],"&gt;=1")/Table3[[#This Row],[Count]]</f>
        <v>0.21052631578947367</v>
      </c>
      <c r="J38" s="1">
        <f>COUNTIFS(Table2[Sub-Sector],Table3[[#This Row],[Sub-Sector]],Table2[% Away From Day Low],"&gt;=0.05")/Table3[[#This Row],[Count]]</f>
        <v>0.10526315789473684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0.73684210526315785</v>
      </c>
      <c r="M38" s="1">
        <f>COUNTIFS(Table2[Sub-Sector],Table3[[#This Row],[Sub-Sector]],Table2[% Away From Current Week High],"&lt;=0.05")/Table3[[#This Row],[Count]]</f>
        <v>0.89473684210526316</v>
      </c>
      <c r="N38" s="1">
        <f>COUNTIFS(Table2[Sub-Sector],Table3[[#This Row],[Sub-Sector]],Table2[% Away From Current Month Low],"&gt;=0.05")/Table3[[#This Row],[Count]]</f>
        <v>0.73684210526315785</v>
      </c>
      <c r="O38" s="1">
        <f>COUNTIFS(Table2[Sub-Sector],Table3[[#This Row],[Sub-Sector]],Table2[% Away From Current Month High],"&lt;=0.05")/Table3[[#This Row],[Count]]</f>
        <v>0.47368421052631576</v>
      </c>
      <c r="P38" s="1">
        <f>COUNTIFS(Table2[Sub-Sector],Table3[[#This Row],[Sub-Sector]],Table2[% Away From 52W High],"&lt;=10")/Table3[[#This Row],[Count]]</f>
        <v>0.26315789473684209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0.63157894736842102</v>
      </c>
      <c r="S38" s="1">
        <f>COUNTIFS(Table2[Sub-Sector],Table3[[#This Row],[Sub-Sector]],Table2[% Price above 50 EMA],"&gt;=0")/Table3[[#This Row],[Count]]</f>
        <v>0.73684210526315785</v>
      </c>
      <c r="T38" s="1">
        <f>COUNTIFS(Table2[Sub-Sector],Table3[[#This Row],[Sub-Sector]],Table2[% Price above 200 EMA],"&gt;=0")/Table3[[#This Row],[Count]]</f>
        <v>0.94736842105263153</v>
      </c>
      <c r="U38" s="1">
        <f>COUNTIFS(Table2[Sub-Sector],Table3[[#This Row],[Sub-Sector]],Table2[Rate of Change - Zone],"Positive")/Table3[[#This Row],[Count]]</f>
        <v>0.42105263157894735</v>
      </c>
      <c r="V38" s="1">
        <f>COUNTIFS(Table2[Sub-Sector],Table3[[#This Row],[Sub-Sector]],Table2[Sharpe Ratio],"&gt;=0.10")/Table3[[#This Row],[Count]]</f>
        <v>0.26315789473684209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295</v>
      </c>
      <c r="X38">
        <f>_xlfn.RANK.AVG(Table3[[#This Row],[Score]],Table3[Score],1)</f>
        <v>20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</v>
      </c>
      <c r="Z38">
        <f>_xlfn.RANK.AVG(Table3[[#This Row],[Score 2 ]],Table3[[Score 2 ]],1)</f>
        <v>37</v>
      </c>
    </row>
    <row r="39" spans="1:26" x14ac:dyDescent="0.3">
      <c r="A39" t="s">
        <v>184</v>
      </c>
      <c r="B39">
        <f>COUNTIFS(Table2[Sub-Sector],Table3[[#This Row],[Sub-Sector]])</f>
        <v>28</v>
      </c>
      <c r="C39" s="1">
        <f>COUNTIFS(Table2[Sub-Sector],Table3[[#This Row],[Sub-Sector]],Table2[Uptrend],"Uptrend")/Table3[[#This Row],[Count]]</f>
        <v>0.4642857142857143</v>
      </c>
      <c r="D39" s="1">
        <f>COUNTIFS(Table2[Sub-Sector],Table3[[#This Row],[Sub-Sector]],Table2[1W Return vs Nifty],"&gt;=5")/Table3[[#This Row],[Count]]</f>
        <v>0</v>
      </c>
      <c r="E39" s="1">
        <f>COUNTIFS(Table2[Sub-Sector],Table3[[#This Row],[Sub-Sector]],Table2[1M Return vs Nifty],"&gt;=5")/Table3[[#This Row],[Count]]</f>
        <v>0.14285714285714285</v>
      </c>
      <c r="F39" s="1">
        <f>COUNTIFS(Table2[Sub-Sector],Table3[[#This Row],[Sub-Sector]],Table2[6M Return vs Nifty],"&gt;=10")/Table3[[#This Row],[Count]]</f>
        <v>0.5357142857142857</v>
      </c>
      <c r="G39" s="1">
        <f>COUNTIFS(Table2[Sub-Sector],Table3[[#This Row],[Sub-Sector]],Table2[1Y Return vs Nifty],"&gt;=10")/Table3[[#This Row],[Count]]</f>
        <v>0.5357142857142857</v>
      </c>
      <c r="H39" s="1">
        <f>COUNTIFS(Table2[Sub-Sector],Table3[[#This Row],[Sub-Sector]],Table2[RSI Exponential â€“ 14D],"&gt;=50")/Table3[[#This Row],[Count]]</f>
        <v>0.35714285714285715</v>
      </c>
      <c r="I39" s="1">
        <f>COUNTIFS(Table2[Sub-Sector],Table3[[#This Row],[Sub-Sector]],Table2[Relative Volume],"&gt;=1")/Table3[[#This Row],[Count]]</f>
        <v>0.35714285714285715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0.9642857142857143</v>
      </c>
      <c r="L39" s="1">
        <f>COUNTIFS(Table2[Sub-Sector],Table3[[#This Row],[Sub-Sector]],Table2[% Away From Current Week Low],"&gt;=0.05")/Table3[[#This Row],[Count]]</f>
        <v>0.42857142857142855</v>
      </c>
      <c r="M39" s="1">
        <f>COUNTIFS(Table2[Sub-Sector],Table3[[#This Row],[Sub-Sector]],Table2[% Away From Current Week High],"&lt;=0.05")/Table3[[#This Row],[Count]]</f>
        <v>0.8928571428571429</v>
      </c>
      <c r="N39" s="1">
        <f>COUNTIFS(Table2[Sub-Sector],Table3[[#This Row],[Sub-Sector]],Table2[% Away From Current Month Low],"&gt;=0.05")/Table3[[#This Row],[Count]]</f>
        <v>0.4642857142857143</v>
      </c>
      <c r="O39" s="1">
        <f>COUNTIFS(Table2[Sub-Sector],Table3[[#This Row],[Sub-Sector]],Table2[% Away From Current Month High],"&lt;=0.05")/Table3[[#This Row],[Count]]</f>
        <v>0.39285714285714285</v>
      </c>
      <c r="P39" s="1">
        <f>COUNTIFS(Table2[Sub-Sector],Table3[[#This Row],[Sub-Sector]],Table2[% Away From 52W High],"&lt;=10")/Table3[[#This Row],[Count]]</f>
        <v>0.10714285714285714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0.35714285714285715</v>
      </c>
      <c r="S39" s="1">
        <f>COUNTIFS(Table2[Sub-Sector],Table3[[#This Row],[Sub-Sector]],Table2[% Price above 50 EMA],"&gt;=0")/Table3[[#This Row],[Count]]</f>
        <v>0.39285714285714285</v>
      </c>
      <c r="T39" s="1">
        <f>COUNTIFS(Table2[Sub-Sector],Table3[[#This Row],[Sub-Sector]],Table2[% Price above 200 EMA],"&gt;=0")/Table3[[#This Row],[Count]]</f>
        <v>0.8571428571428571</v>
      </c>
      <c r="U39" s="1">
        <f>COUNTIFS(Table2[Sub-Sector],Table3[[#This Row],[Sub-Sector]],Table2[Rate of Change - Zone],"Positive")/Table3[[#This Row],[Count]]</f>
        <v>0.25</v>
      </c>
      <c r="V39" s="1">
        <f>COUNTIFS(Table2[Sub-Sector],Table3[[#This Row],[Sub-Sector]],Table2[Sharpe Ratio],"&gt;=0.10")/Table3[[#This Row],[Count]]</f>
        <v>0.42857142857142855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</v>
      </c>
      <c r="X39">
        <f>_xlfn.RANK.AVG(Table3[[#This Row],[Score]],Table3[Score],1)</f>
        <v>53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9">
        <f>_xlfn.RANK.AVG(Table3[[#This Row],[Score 2 ]],Table3[[Score 2 ]],1)</f>
        <v>38</v>
      </c>
    </row>
    <row r="40" spans="1:26" x14ac:dyDescent="0.3">
      <c r="A40" t="s">
        <v>98</v>
      </c>
      <c r="B40">
        <f>COUNTIFS(Table2[Sub-Sector],Table3[[#This Row],[Sub-Sector]])</f>
        <v>5</v>
      </c>
      <c r="C40" s="1">
        <f>COUNTIFS(Table2[Sub-Sector],Table3[[#This Row],[Sub-Sector]],Table2[Uptrend],"Uptrend")/Table3[[#This Row],[Count]]</f>
        <v>0</v>
      </c>
      <c r="D40" s="1">
        <f>COUNTIFS(Table2[Sub-Sector],Table3[[#This Row],[Sub-Sector]],Table2[1W Return vs Nifty],"&gt;=5")/Table3[[#This Row],[Count]]</f>
        <v>0.4</v>
      </c>
      <c r="E40" s="1">
        <f>COUNTIFS(Table2[Sub-Sector],Table3[[#This Row],[Sub-Sector]],Table2[1M Return vs Nifty],"&gt;=5")/Table3[[#This Row],[Count]]</f>
        <v>0</v>
      </c>
      <c r="F40" s="1">
        <f>COUNTIFS(Table2[Sub-Sector],Table3[[#This Row],[Sub-Sector]],Table2[6M Return vs Nifty],"&gt;=10")/Table3[[#This Row],[Count]]</f>
        <v>0.6</v>
      </c>
      <c r="G40" s="1">
        <f>COUNTIFS(Table2[Sub-Sector],Table3[[#This Row],[Sub-Sector]],Table2[1Y Return vs Nifty],"&gt;=10")/Table3[[#This Row],[Count]]</f>
        <v>0.6</v>
      </c>
      <c r="H40" s="1">
        <f>COUNTIFS(Table2[Sub-Sector],Table3[[#This Row],[Sub-Sector]],Table2[RSI Exponential â€“ 14D],"&gt;=50")/Table3[[#This Row],[Count]]</f>
        <v>0.6</v>
      </c>
      <c r="I40" s="1">
        <f>COUNTIFS(Table2[Sub-Sector],Table3[[#This Row],[Sub-Sector]],Table2[Relative Volume],"&gt;=1")/Table3[[#This Row],[Count]]</f>
        <v>0.2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0.8</v>
      </c>
      <c r="M40" s="1">
        <f>COUNTIFS(Table2[Sub-Sector],Table3[[#This Row],[Sub-Sector]],Table2[% Away From Current Week High],"&lt;=0.05")/Table3[[#This Row],[Count]]</f>
        <v>0.8</v>
      </c>
      <c r="N40" s="1">
        <f>COUNTIFS(Table2[Sub-Sector],Table3[[#This Row],[Sub-Sector]],Table2[% Away From Current Month Low],"&gt;=0.05")/Table3[[#This Row],[Count]]</f>
        <v>0.8</v>
      </c>
      <c r="O40" s="1">
        <f>COUNTIFS(Table2[Sub-Sector],Table3[[#This Row],[Sub-Sector]],Table2[% Away From Current Month High],"&lt;=0.05")/Table3[[#This Row],[Count]]</f>
        <v>0.6</v>
      </c>
      <c r="P40" s="1">
        <f>COUNTIFS(Table2[Sub-Sector],Table3[[#This Row],[Sub-Sector]],Table2[% Away From 52W High],"&lt;=10")/Table3[[#This Row],[Count]]</f>
        <v>0</v>
      </c>
      <c r="Q40" s="1">
        <f>COUNTIFS(Table2[Sub-Sector],Table3[[#This Row],[Sub-Sector]],Table2[% Away From 52W Low],"&gt;=10")/Table3[[#This Row],[Count]]</f>
        <v>0.8</v>
      </c>
      <c r="R40" s="1">
        <f>COUNTIFS(Table2[Sub-Sector],Table3[[#This Row],[Sub-Sector]],Table2[% Price above 20 EMA],"&gt;=0")/Table3[[#This Row],[Count]]</f>
        <v>0.6</v>
      </c>
      <c r="S40" s="1">
        <f>COUNTIFS(Table2[Sub-Sector],Table3[[#This Row],[Sub-Sector]],Table2[% Price above 50 EMA],"&gt;=0")/Table3[[#This Row],[Count]]</f>
        <v>0</v>
      </c>
      <c r="T40" s="1">
        <f>COUNTIFS(Table2[Sub-Sector],Table3[[#This Row],[Sub-Sector]],Table2[% Price above 200 EMA],"&gt;=0")/Table3[[#This Row],[Count]]</f>
        <v>0.6</v>
      </c>
      <c r="U40" s="1">
        <f>COUNTIFS(Table2[Sub-Sector],Table3[[#This Row],[Sub-Sector]],Table2[Rate of Change - Zone],"Positive")/Table3[[#This Row],[Count]]</f>
        <v>0.4</v>
      </c>
      <c r="V40" s="1">
        <f>COUNTIFS(Table2[Sub-Sector],Table3[[#This Row],[Sub-Sector]],Table2[Sharpe Ratio],"&gt;=0.10")/Table3[[#This Row],[Count]]</f>
        <v>0.6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</v>
      </c>
      <c r="X40">
        <f>_xlfn.RANK.AVG(Table3[[#This Row],[Score]],Table3[Score],1)</f>
        <v>52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</v>
      </c>
      <c r="Z40">
        <f>_xlfn.RANK.AVG(Table3[[#This Row],[Score 2 ]],Table3[[Score 2 ]],1)</f>
        <v>39</v>
      </c>
    </row>
    <row r="41" spans="1:26" x14ac:dyDescent="0.3">
      <c r="A41" t="s">
        <v>143</v>
      </c>
      <c r="B41">
        <f>COUNTIFS(Table2[Sub-Sector],Table3[[#This Row],[Sub-Sector]])</f>
        <v>8</v>
      </c>
      <c r="C41" s="1">
        <f>COUNTIFS(Table2[Sub-Sector],Table3[[#This Row],[Sub-Sector]],Table2[Uptrend],"Uptrend")/Table3[[#This Row],[Count]]</f>
        <v>0.125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0.125</v>
      </c>
      <c r="F41" s="1">
        <f>COUNTIFS(Table2[Sub-Sector],Table3[[#This Row],[Sub-Sector]],Table2[6M Return vs Nifty],"&gt;=10")/Table3[[#This Row],[Count]]</f>
        <v>0.5</v>
      </c>
      <c r="G41" s="1">
        <f>COUNTIFS(Table2[Sub-Sector],Table3[[#This Row],[Sub-Sector]],Table2[1Y Return vs Nifty],"&gt;=10")/Table3[[#This Row],[Count]]</f>
        <v>0.875</v>
      </c>
      <c r="H41" s="1">
        <f>COUNTIFS(Table2[Sub-Sector],Table3[[#This Row],[Sub-Sector]],Table2[RSI Exponential â€“ 14D],"&gt;=50")/Table3[[#This Row],[Count]]</f>
        <v>0.25</v>
      </c>
      <c r="I41" s="1">
        <f>COUNTIFS(Table2[Sub-Sector],Table3[[#This Row],[Sub-Sector]],Table2[Relative Volume],"&gt;=1")/Table3[[#This Row],[Count]]</f>
        <v>0.25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0.75</v>
      </c>
      <c r="M41" s="1">
        <f>COUNTIFS(Table2[Sub-Sector],Table3[[#This Row],[Sub-Sector]],Table2[% Away From Current Week High],"&lt;=0.05")/Table3[[#This Row],[Count]]</f>
        <v>0.875</v>
      </c>
      <c r="N41" s="1">
        <f>COUNTIFS(Table2[Sub-Sector],Table3[[#This Row],[Sub-Sector]],Table2[% Away From Current Month Low],"&gt;=0.05")/Table3[[#This Row],[Count]]</f>
        <v>0.75</v>
      </c>
      <c r="O41" s="1">
        <f>COUNTIFS(Table2[Sub-Sector],Table3[[#This Row],[Sub-Sector]],Table2[% Away From Current Month High],"&lt;=0.05")/Table3[[#This Row],[Count]]</f>
        <v>0.375</v>
      </c>
      <c r="P41" s="1">
        <f>COUNTIFS(Table2[Sub-Sector],Table3[[#This Row],[Sub-Sector]],Table2[% Away From 52W High],"&lt;=10")/Table3[[#This Row],[Count]]</f>
        <v>0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0.125</v>
      </c>
      <c r="S41" s="1">
        <f>COUNTIFS(Table2[Sub-Sector],Table3[[#This Row],[Sub-Sector]],Table2[% Price above 50 EMA],"&gt;=0")/Table3[[#This Row],[Count]]</f>
        <v>0.25</v>
      </c>
      <c r="T41" s="1">
        <f>COUNTIFS(Table2[Sub-Sector],Table3[[#This Row],[Sub-Sector]],Table2[% Price above 200 EMA],"&gt;=0")/Table3[[#This Row],[Count]]</f>
        <v>0.75</v>
      </c>
      <c r="U41" s="1">
        <f>COUNTIFS(Table2[Sub-Sector],Table3[[#This Row],[Sub-Sector]],Table2[Rate of Change - Zone],"Positive")/Table3[[#This Row],[Count]]</f>
        <v>0.25</v>
      </c>
      <c r="V41" s="1">
        <f>COUNTIFS(Table2[Sub-Sector],Table3[[#This Row],[Sub-Sector]],Table2[Sharpe Ratio],"&gt;=0.10")/Table3[[#This Row],[Count]]</f>
        <v>0.75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437.5</v>
      </c>
      <c r="X41">
        <f>_xlfn.RANK.AVG(Table3[[#This Row],[Score]],Table3[Score],1)</f>
        <v>64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41">
        <f>_xlfn.RANK.AVG(Table3[[#This Row],[Score 2 ]],Table3[[Score 2 ]],1)</f>
        <v>40</v>
      </c>
    </row>
    <row r="42" spans="1:26" x14ac:dyDescent="0.3">
      <c r="A42" t="s">
        <v>167</v>
      </c>
      <c r="B42">
        <f>COUNTIFS(Table2[Sub-Sector],Table3[[#This Row],[Sub-Sector]])</f>
        <v>9</v>
      </c>
      <c r="C42" s="1">
        <f>COUNTIFS(Table2[Sub-Sector],Table3[[#This Row],[Sub-Sector]],Table2[Uptrend],"Uptrend")/Table3[[#This Row],[Count]]</f>
        <v>0.77777777777777779</v>
      </c>
      <c r="D42" s="1">
        <f>COUNTIFS(Table2[Sub-Sector],Table3[[#This Row],[Sub-Sector]],Table2[1W Return vs Nifty],"&gt;=5")/Table3[[#This Row],[Count]]</f>
        <v>0.1111111111111111</v>
      </c>
      <c r="E42" s="1">
        <f>COUNTIFS(Table2[Sub-Sector],Table3[[#This Row],[Sub-Sector]],Table2[1M Return vs Nifty],"&gt;=5")/Table3[[#This Row],[Count]]</f>
        <v>0.22222222222222221</v>
      </c>
      <c r="F42" s="1">
        <f>COUNTIFS(Table2[Sub-Sector],Table3[[#This Row],[Sub-Sector]],Table2[6M Return vs Nifty],"&gt;=10")/Table3[[#This Row],[Count]]</f>
        <v>0.44444444444444442</v>
      </c>
      <c r="G42" s="1">
        <f>COUNTIFS(Table2[Sub-Sector],Table3[[#This Row],[Sub-Sector]],Table2[1Y Return vs Nifty],"&gt;=10")/Table3[[#This Row],[Count]]</f>
        <v>0.33333333333333331</v>
      </c>
      <c r="H42" s="1">
        <f>COUNTIFS(Table2[Sub-Sector],Table3[[#This Row],[Sub-Sector]],Table2[RSI Exponential â€“ 14D],"&gt;=50")/Table3[[#This Row],[Count]]</f>
        <v>0.33333333333333331</v>
      </c>
      <c r="I42" s="1">
        <f>COUNTIFS(Table2[Sub-Sector],Table3[[#This Row],[Sub-Sector]],Table2[Relative Volume],"&gt;=1")/Table3[[#This Row],[Count]]</f>
        <v>0.55555555555555558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0.88888888888888884</v>
      </c>
      <c r="L42" s="1">
        <f>COUNTIFS(Table2[Sub-Sector],Table3[[#This Row],[Sub-Sector]],Table2[% Away From Current Week Low],"&gt;=0.05")/Table3[[#This Row],[Count]]</f>
        <v>0.22222222222222221</v>
      </c>
      <c r="M42" s="1">
        <f>COUNTIFS(Table2[Sub-Sector],Table3[[#This Row],[Sub-Sector]],Table2[% Away From Current Week High],"&lt;=0.05")/Table3[[#This Row],[Count]]</f>
        <v>0.77777777777777779</v>
      </c>
      <c r="N42" s="1">
        <f>COUNTIFS(Table2[Sub-Sector],Table3[[#This Row],[Sub-Sector]],Table2[% Away From Current Month Low],"&gt;=0.05")/Table3[[#This Row],[Count]]</f>
        <v>0.33333333333333331</v>
      </c>
      <c r="O42" s="1">
        <f>COUNTIFS(Table2[Sub-Sector],Table3[[#This Row],[Sub-Sector]],Table2[% Away From Current Month High],"&lt;=0.05")/Table3[[#This Row],[Count]]</f>
        <v>0.33333333333333331</v>
      </c>
      <c r="P42" s="1">
        <f>COUNTIFS(Table2[Sub-Sector],Table3[[#This Row],[Sub-Sector]],Table2[% Away From 52W High],"&lt;=10")/Table3[[#This Row],[Count]]</f>
        <v>0.44444444444444442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0.33333333333333331</v>
      </c>
      <c r="S42" s="1">
        <f>COUNTIFS(Table2[Sub-Sector],Table3[[#This Row],[Sub-Sector]],Table2[% Price above 50 EMA],"&gt;=0")/Table3[[#This Row],[Count]]</f>
        <v>0.66666666666666663</v>
      </c>
      <c r="T42" s="1">
        <f>COUNTIFS(Table2[Sub-Sector],Table3[[#This Row],[Sub-Sector]],Table2[% Price above 200 EMA],"&gt;=0")/Table3[[#This Row],[Count]]</f>
        <v>0.77777777777777779</v>
      </c>
      <c r="U42" s="1">
        <f>COUNTIFS(Table2[Sub-Sector],Table3[[#This Row],[Sub-Sector]],Table2[Rate of Change - Zone],"Positive")/Table3[[#This Row],[Count]]</f>
        <v>0.33333333333333331</v>
      </c>
      <c r="V42" s="1">
        <f>COUNTIFS(Table2[Sub-Sector],Table3[[#This Row],[Sub-Sector]],Table2[Sharpe Ratio],"&gt;=0.10")/Table3[[#This Row],[Count]]</f>
        <v>0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</v>
      </c>
      <c r="X42">
        <f>_xlfn.RANK.AVG(Table3[[#This Row],[Score]],Table3[Score],1)</f>
        <v>31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206.5</v>
      </c>
      <c r="Z42">
        <f>_xlfn.RANK.AVG(Table3[[#This Row],[Score 2 ]],Table3[[Score 2 ]],1)</f>
        <v>41</v>
      </c>
    </row>
    <row r="43" spans="1:26" x14ac:dyDescent="0.3">
      <c r="A43" t="s">
        <v>125</v>
      </c>
      <c r="B43">
        <f>COUNTIFS(Table2[Sub-Sector],Table3[[#This Row],[Sub-Sector]])</f>
        <v>8</v>
      </c>
      <c r="C43" s="1">
        <f>COUNTIFS(Table2[Sub-Sector],Table3[[#This Row],[Sub-Sector]],Table2[Uptrend],"Uptrend")/Table3[[#This Row],[Count]]</f>
        <v>0.75</v>
      </c>
      <c r="D43" s="1">
        <f>COUNTIFS(Table2[Sub-Sector],Table3[[#This Row],[Sub-Sector]],Table2[1W Return vs Nifty],"&gt;=5")/Table3[[#This Row],[Count]]</f>
        <v>0.125</v>
      </c>
      <c r="E43" s="1">
        <f>COUNTIFS(Table2[Sub-Sector],Table3[[#This Row],[Sub-Sector]],Table2[1M Return vs Nifty],"&gt;=5")/Table3[[#This Row],[Count]]</f>
        <v>0.25</v>
      </c>
      <c r="F43" s="1">
        <f>COUNTIFS(Table2[Sub-Sector],Table3[[#This Row],[Sub-Sector]],Table2[6M Return vs Nifty],"&gt;=10")/Table3[[#This Row],[Count]]</f>
        <v>0.625</v>
      </c>
      <c r="G43" s="1">
        <f>COUNTIFS(Table2[Sub-Sector],Table3[[#This Row],[Sub-Sector]],Table2[1Y Return vs Nifty],"&gt;=10")/Table3[[#This Row],[Count]]</f>
        <v>0.625</v>
      </c>
      <c r="H43" s="1">
        <f>COUNTIFS(Table2[Sub-Sector],Table3[[#This Row],[Sub-Sector]],Table2[RSI Exponential â€“ 14D],"&gt;=50")/Table3[[#This Row],[Count]]</f>
        <v>0.375</v>
      </c>
      <c r="I43" s="1">
        <f>COUNTIFS(Table2[Sub-Sector],Table3[[#This Row],[Sub-Sector]],Table2[Relative Volume],"&gt;=1")/Table3[[#This Row],[Count]]</f>
        <v>0.25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0.5</v>
      </c>
      <c r="M43" s="1">
        <f>COUNTIFS(Table2[Sub-Sector],Table3[[#This Row],[Sub-Sector]],Table2[% Away From Current Week High],"&lt;=0.05")/Table3[[#This Row],[Count]]</f>
        <v>0.75</v>
      </c>
      <c r="N43" s="1">
        <f>COUNTIFS(Table2[Sub-Sector],Table3[[#This Row],[Sub-Sector]],Table2[% Away From Current Month Low],"&gt;=0.05")/Table3[[#This Row],[Count]]</f>
        <v>0.5</v>
      </c>
      <c r="O43" s="1">
        <f>COUNTIFS(Table2[Sub-Sector],Table3[[#This Row],[Sub-Sector]],Table2[% Away From Current Month High],"&lt;=0.05")/Table3[[#This Row],[Count]]</f>
        <v>0.5</v>
      </c>
      <c r="P43" s="1">
        <f>COUNTIFS(Table2[Sub-Sector],Table3[[#This Row],[Sub-Sector]],Table2[% Away From 52W High],"&lt;=10")/Table3[[#This Row],[Count]]</f>
        <v>0.5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0.5</v>
      </c>
      <c r="S43" s="1">
        <f>COUNTIFS(Table2[Sub-Sector],Table3[[#This Row],[Sub-Sector]],Table2[% Price above 50 EMA],"&gt;=0")/Table3[[#This Row],[Count]]</f>
        <v>0.625</v>
      </c>
      <c r="T43" s="1">
        <f>COUNTIFS(Table2[Sub-Sector],Table3[[#This Row],[Sub-Sector]],Table2[% Price above 200 EMA],"&gt;=0")/Table3[[#This Row],[Count]]</f>
        <v>0.75</v>
      </c>
      <c r="U43" s="1">
        <f>COUNTIFS(Table2[Sub-Sector],Table3[[#This Row],[Sub-Sector]],Table2[Rate of Change - Zone],"Positive")/Table3[[#This Row],[Count]]</f>
        <v>0.25</v>
      </c>
      <c r="V43" s="1">
        <f>COUNTIFS(Table2[Sub-Sector],Table3[[#This Row],[Sub-Sector]],Table2[Sharpe Ratio],"&gt;=0.10")/Table3[[#This Row],[Count]]</f>
        <v>0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312.5</v>
      </c>
      <c r="X43">
        <f>_xlfn.RANK.AVG(Table3[[#This Row],[Score]],Table3[Score],1)</f>
        <v>27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43">
        <f>_xlfn.RANK.AVG(Table3[[#This Row],[Score 2 ]],Table3[[Score 2 ]],1)</f>
        <v>42.5</v>
      </c>
    </row>
    <row r="44" spans="1:26" x14ac:dyDescent="0.3">
      <c r="A44" t="s">
        <v>475</v>
      </c>
      <c r="B44">
        <f>COUNTIFS(Table2[Sub-Sector],Table3[[#This Row],[Sub-Sector]])</f>
        <v>4</v>
      </c>
      <c r="C44" s="1">
        <f>COUNTIFS(Table2[Sub-Sector],Table3[[#This Row],[Sub-Sector]],Table2[Uptrend],"Uptrend")/Table3[[#This Row],[Count]]</f>
        <v>0.5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0.25</v>
      </c>
      <c r="F44" s="1">
        <f>COUNTIFS(Table2[Sub-Sector],Table3[[#This Row],[Sub-Sector]],Table2[6M Return vs Nifty],"&gt;=10")/Table3[[#This Row],[Count]]</f>
        <v>0.5</v>
      </c>
      <c r="G44" s="1">
        <f>COUNTIFS(Table2[Sub-Sector],Table3[[#This Row],[Sub-Sector]],Table2[1Y Return vs Nifty],"&gt;=10")/Table3[[#This Row],[Count]]</f>
        <v>0.25</v>
      </c>
      <c r="H44" s="1">
        <f>COUNTIFS(Table2[Sub-Sector],Table3[[#This Row],[Sub-Sector]],Table2[RSI Exponential â€“ 14D],"&gt;=50")/Table3[[#This Row],[Count]]</f>
        <v>0.25</v>
      </c>
      <c r="I44" s="1">
        <f>COUNTIFS(Table2[Sub-Sector],Table3[[#This Row],[Sub-Sector]],Table2[Relative Volume],"&gt;=1")/Table3[[#This Row],[Count]]</f>
        <v>0.75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1</v>
      </c>
      <c r="M44" s="1">
        <f>COUNTIFS(Table2[Sub-Sector],Table3[[#This Row],[Sub-Sector]],Table2[% Away From Current Week High],"&lt;=0.05")/Table3[[#This Row],[Count]]</f>
        <v>0.5</v>
      </c>
      <c r="N44" s="1">
        <f>COUNTIFS(Table2[Sub-Sector],Table3[[#This Row],[Sub-Sector]],Table2[% Away From Current Month Low],"&gt;=0.05")/Table3[[#This Row],[Count]]</f>
        <v>1</v>
      </c>
      <c r="O44" s="1">
        <f>COUNTIFS(Table2[Sub-Sector],Table3[[#This Row],[Sub-Sector]],Table2[% Away From Current Month High],"&lt;=0.05")/Table3[[#This Row],[Count]]</f>
        <v>0</v>
      </c>
      <c r="P44" s="1">
        <f>COUNTIFS(Table2[Sub-Sector],Table3[[#This Row],[Sub-Sector]],Table2[% Away From 52W High],"&lt;=10")/Table3[[#This Row],[Count]]</f>
        <v>0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0.5</v>
      </c>
      <c r="S44" s="1">
        <f>COUNTIFS(Table2[Sub-Sector],Table3[[#This Row],[Sub-Sector]],Table2[% Price above 50 EMA],"&gt;=0")/Table3[[#This Row],[Count]]</f>
        <v>0.5</v>
      </c>
      <c r="T44" s="1">
        <f>COUNTIFS(Table2[Sub-Sector],Table3[[#This Row],[Sub-Sector]],Table2[% Price above 200 EMA],"&gt;=0")/Table3[[#This Row],[Count]]</f>
        <v>0.5</v>
      </c>
      <c r="U44" s="1">
        <f>COUNTIFS(Table2[Sub-Sector],Table3[[#This Row],[Sub-Sector]],Table2[Rate of Change - Zone],"Positive")/Table3[[#This Row],[Count]]</f>
        <v>0.25</v>
      </c>
      <c r="V44" s="1">
        <f>COUNTIFS(Table2[Sub-Sector],Table3[[#This Row],[Sub-Sector]],Table2[Sharpe Ratio],"&gt;=0.10")/Table3[[#This Row],[Count]]</f>
        <v>0.25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</v>
      </c>
      <c r="X44">
        <f>_xlfn.RANK.AVG(Table3[[#This Row],[Score]],Table3[Score],1)</f>
        <v>48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44">
        <f>_xlfn.RANK.AVG(Table3[[#This Row],[Score 2 ]],Table3[[Score 2 ]],1)</f>
        <v>42.5</v>
      </c>
    </row>
    <row r="45" spans="1:26" x14ac:dyDescent="0.3">
      <c r="A45" t="s">
        <v>1344</v>
      </c>
      <c r="B45">
        <f>COUNTIFS(Table2[Sub-Sector],Table3[[#This Row],[Sub-Sector]])</f>
        <v>2</v>
      </c>
      <c r="C45" s="1">
        <f>COUNTIFS(Table2[Sub-Sector],Table3[[#This Row],[Sub-Sector]],Table2[Uptrend],"Uptrend")/Table3[[#This Row],[Count]]</f>
        <v>0</v>
      </c>
      <c r="D45" s="1">
        <f>COUNTIFS(Table2[Sub-Sector],Table3[[#This Row],[Sub-Sector]],Table2[1W Return vs Nifty],"&gt;=5")/Table3[[#This Row],[Count]]</f>
        <v>0.5</v>
      </c>
      <c r="E45" s="1">
        <f>COUNTIFS(Table2[Sub-Sector],Table3[[#This Row],[Sub-Sector]],Table2[1M Return vs Nifty],"&gt;=5")/Table3[[#This Row],[Count]]</f>
        <v>0.5</v>
      </c>
      <c r="F45" s="1">
        <f>COUNTIFS(Table2[Sub-Sector],Table3[[#This Row],[Sub-Sector]],Table2[6M Return vs Nifty],"&gt;=10")/Table3[[#This Row],[Count]]</f>
        <v>0.5</v>
      </c>
      <c r="G45" s="1">
        <f>COUNTIFS(Table2[Sub-Sector],Table3[[#This Row],[Sub-Sector]],Table2[1Y Return vs Nifty],"&gt;=10")/Table3[[#This Row],[Count]]</f>
        <v>0</v>
      </c>
      <c r="H45" s="1">
        <f>COUNTIFS(Table2[Sub-Sector],Table3[[#This Row],[Sub-Sector]],Table2[RSI Exponential â€“ 14D],"&gt;=50")/Table3[[#This Row],[Count]]</f>
        <v>1</v>
      </c>
      <c r="I45" s="1">
        <f>COUNTIFS(Table2[Sub-Sector],Table3[[#This Row],[Sub-Sector]],Table2[Relative Volume],"&gt;=1")/Table3[[#This Row],[Count]]</f>
        <v>0.5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1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1</v>
      </c>
      <c r="O45" s="1">
        <f>COUNTIFS(Table2[Sub-Sector],Table3[[#This Row],[Sub-Sector]],Table2[% Away From Current Month High],"&lt;=0.05")/Table3[[#This Row],[Count]]</f>
        <v>1</v>
      </c>
      <c r="P45" s="1">
        <f>COUNTIFS(Table2[Sub-Sector],Table3[[#This Row],[Sub-Sector]],Table2[% Away From 52W High],"&lt;=10")/Table3[[#This Row],[Count]]</f>
        <v>0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1</v>
      </c>
      <c r="S45" s="1">
        <f>COUNTIFS(Table2[Sub-Sector],Table3[[#This Row],[Sub-Sector]],Table2[% Price above 50 EMA],"&gt;=0")/Table3[[#This Row],[Count]]</f>
        <v>0.5</v>
      </c>
      <c r="T45" s="1">
        <f>COUNTIFS(Table2[Sub-Sector],Table3[[#This Row],[Sub-Sector]],Table2[% Price above 200 EMA],"&gt;=0")/Table3[[#This Row],[Count]]</f>
        <v>0.5</v>
      </c>
      <c r="U45" s="1">
        <f>COUNTIFS(Table2[Sub-Sector],Table3[[#This Row],[Sub-Sector]],Table2[Rate of Change - Zone],"Positive")/Table3[[#This Row],[Count]]</f>
        <v>0.5</v>
      </c>
      <c r="V45" s="1">
        <f>COUNTIFS(Table2[Sub-Sector],Table3[[#This Row],[Sub-Sector]],Table2[Sharpe Ratio],"&gt;=0.10")/Table3[[#This Row],[Count]]</f>
        <v>0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</v>
      </c>
      <c r="X45">
        <f>_xlfn.RANK.AVG(Table3[[#This Row],[Score]],Table3[Score],1)</f>
        <v>35.5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45">
        <f>_xlfn.RANK.AVG(Table3[[#This Row],[Score 2 ]],Table3[[Score 2 ]],1)</f>
        <v>44</v>
      </c>
    </row>
    <row r="46" spans="1:26" x14ac:dyDescent="0.3">
      <c r="A46" t="s">
        <v>395</v>
      </c>
      <c r="B46">
        <f>COUNTIFS(Table2[Sub-Sector],Table3[[#This Row],[Sub-Sector]])</f>
        <v>14</v>
      </c>
      <c r="C46" s="1">
        <f>COUNTIFS(Table2[Sub-Sector],Table3[[#This Row],[Sub-Sector]],Table2[Uptrend],"Uptrend")/Table3[[#This Row],[Count]]</f>
        <v>0.35714285714285715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7.1428571428571425E-2</v>
      </c>
      <c r="F46" s="1">
        <f>COUNTIFS(Table2[Sub-Sector],Table3[[#This Row],[Sub-Sector]],Table2[6M Return vs Nifty],"&gt;=10")/Table3[[#This Row],[Count]]</f>
        <v>0.6428571428571429</v>
      </c>
      <c r="G46" s="1">
        <f>COUNTIFS(Table2[Sub-Sector],Table3[[#This Row],[Sub-Sector]],Table2[1Y Return vs Nifty],"&gt;=10")/Table3[[#This Row],[Count]]</f>
        <v>0.5714285714285714</v>
      </c>
      <c r="H46" s="1">
        <f>COUNTIFS(Table2[Sub-Sector],Table3[[#This Row],[Sub-Sector]],Table2[RSI Exponential â€“ 14D],"&gt;=50")/Table3[[#This Row],[Count]]</f>
        <v>0.35714285714285715</v>
      </c>
      <c r="I46" s="1">
        <f>COUNTIFS(Table2[Sub-Sector],Table3[[#This Row],[Sub-Sector]],Table2[Relative Volume],"&gt;=1")/Table3[[#This Row],[Count]]</f>
        <v>0.14285714285714285</v>
      </c>
      <c r="J46" s="1">
        <f>COUNTIFS(Table2[Sub-Sector],Table3[[#This Row],[Sub-Sector]],Table2[% Away From Day Low],"&gt;=0.05")/Table3[[#This Row],[Count]]</f>
        <v>7.1428571428571425E-2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0.5714285714285714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0.6428571428571429</v>
      </c>
      <c r="O46" s="1">
        <f>COUNTIFS(Table2[Sub-Sector],Table3[[#This Row],[Sub-Sector]],Table2[% Away From Current Month High],"&lt;=0.05")/Table3[[#This Row],[Count]]</f>
        <v>0.2857142857142857</v>
      </c>
      <c r="P46" s="1">
        <f>COUNTIFS(Table2[Sub-Sector],Table3[[#This Row],[Sub-Sector]],Table2[% Away From 52W High],"&lt;=10")/Table3[[#This Row],[Count]]</f>
        <v>0.2857142857142857</v>
      </c>
      <c r="Q46" s="1">
        <f>COUNTIFS(Table2[Sub-Sector],Table3[[#This Row],[Sub-Sector]],Table2[% Away From 52W Low],"&gt;=10")/Table3[[#This Row],[Count]]</f>
        <v>0.8571428571428571</v>
      </c>
      <c r="R46" s="1">
        <f>COUNTIFS(Table2[Sub-Sector],Table3[[#This Row],[Sub-Sector]],Table2[% Price above 20 EMA],"&gt;=0")/Table3[[#This Row],[Count]]</f>
        <v>0.2857142857142857</v>
      </c>
      <c r="S46" s="1">
        <f>COUNTIFS(Table2[Sub-Sector],Table3[[#This Row],[Sub-Sector]],Table2[% Price above 50 EMA],"&gt;=0")/Table3[[#This Row],[Count]]</f>
        <v>0.21428571428571427</v>
      </c>
      <c r="T46" s="1">
        <f>COUNTIFS(Table2[Sub-Sector],Table3[[#This Row],[Sub-Sector]],Table2[% Price above 200 EMA],"&gt;=0")/Table3[[#This Row],[Count]]</f>
        <v>0.7857142857142857</v>
      </c>
      <c r="U46" s="1">
        <f>COUNTIFS(Table2[Sub-Sector],Table3[[#This Row],[Sub-Sector]],Table2[Rate of Change - Zone],"Positive")/Table3[[#This Row],[Count]]</f>
        <v>0.35714285714285715</v>
      </c>
      <c r="V46" s="1">
        <f>COUNTIFS(Table2[Sub-Sector],Table3[[#This Row],[Sub-Sector]],Table2[Sharpe Ratio],"&gt;=0.10")/Table3[[#This Row],[Count]]</f>
        <v>7.1428571428571425E-2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431.5</v>
      </c>
      <c r="X46">
        <f>_xlfn.RANK.AVG(Table3[[#This Row],[Score]],Table3[Score],1)</f>
        <v>63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46">
        <f>_xlfn.RANK.AVG(Table3[[#This Row],[Score 2 ]],Table3[[Score 2 ]],1)</f>
        <v>45</v>
      </c>
    </row>
    <row r="47" spans="1:26" x14ac:dyDescent="0.3">
      <c r="A47" t="s">
        <v>172</v>
      </c>
      <c r="B47">
        <f>COUNTIFS(Table2[Sub-Sector],Table3[[#This Row],[Sub-Sector]])</f>
        <v>4</v>
      </c>
      <c r="C47" s="1">
        <f>COUNTIFS(Table2[Sub-Sector],Table3[[#This Row],[Sub-Sector]],Table2[Uptrend],"Uptrend")/Table3[[#This Row],[Count]]</f>
        <v>0.5</v>
      </c>
      <c r="D47" s="1">
        <f>COUNTIFS(Table2[Sub-Sector],Table3[[#This Row],[Sub-Sector]],Table2[1W Return vs Nifty],"&gt;=5")/Table3[[#This Row],[Count]]</f>
        <v>0.25</v>
      </c>
      <c r="E47" s="1">
        <f>COUNTIFS(Table2[Sub-Sector],Table3[[#This Row],[Sub-Sector]],Table2[1M Return vs Nifty],"&gt;=5")/Table3[[#This Row],[Count]]</f>
        <v>0.25</v>
      </c>
      <c r="F47" s="1">
        <f>COUNTIFS(Table2[Sub-Sector],Table3[[#This Row],[Sub-Sector]],Table2[6M Return vs Nifty],"&gt;=10")/Table3[[#This Row],[Count]]</f>
        <v>0.75</v>
      </c>
      <c r="G47" s="1">
        <f>COUNTIFS(Table2[Sub-Sector],Table3[[#This Row],[Sub-Sector]],Table2[1Y Return vs Nifty],"&gt;=10")/Table3[[#This Row],[Count]]</f>
        <v>0.5</v>
      </c>
      <c r="H47" s="1">
        <f>COUNTIFS(Table2[Sub-Sector],Table3[[#This Row],[Sub-Sector]],Table2[RSI Exponential â€“ 14D],"&gt;=50")/Table3[[#This Row],[Count]]</f>
        <v>0.5</v>
      </c>
      <c r="I47" s="1">
        <f>COUNTIFS(Table2[Sub-Sector],Table3[[#This Row],[Sub-Sector]],Table2[Relative Volume],"&gt;=1")/Table3[[#This Row],[Count]]</f>
        <v>0.25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0.5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0.5</v>
      </c>
      <c r="O47" s="1">
        <f>COUNTIFS(Table2[Sub-Sector],Table3[[#This Row],[Sub-Sector]],Table2[% Away From Current Month High],"&lt;=0.05")/Table3[[#This Row],[Count]]</f>
        <v>0.75</v>
      </c>
      <c r="P47" s="1">
        <f>COUNTIFS(Table2[Sub-Sector],Table3[[#This Row],[Sub-Sector]],Table2[% Away From 52W High],"&lt;=10")/Table3[[#This Row],[Count]]</f>
        <v>0.5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0.5</v>
      </c>
      <c r="S47" s="1">
        <f>COUNTIFS(Table2[Sub-Sector],Table3[[#This Row],[Sub-Sector]],Table2[% Price above 50 EMA],"&gt;=0")/Table3[[#This Row],[Count]]</f>
        <v>0.5</v>
      </c>
      <c r="T47" s="1">
        <f>COUNTIFS(Table2[Sub-Sector],Table3[[#This Row],[Sub-Sector]],Table2[% Price above 200 EMA],"&gt;=0")/Table3[[#This Row],[Count]]</f>
        <v>0.75</v>
      </c>
      <c r="U47" s="1">
        <f>COUNTIFS(Table2[Sub-Sector],Table3[[#This Row],[Sub-Sector]],Table2[Rate of Change - Zone],"Positive")/Table3[[#This Row],[Count]]</f>
        <v>0.25</v>
      </c>
      <c r="V47" s="1">
        <f>COUNTIFS(Table2[Sub-Sector],Table3[[#This Row],[Sub-Sector]],Table2[Sharpe Ratio],"&gt;=0.10")/Table3[[#This Row],[Count]]</f>
        <v>0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</v>
      </c>
      <c r="X47">
        <f>_xlfn.RANK.AVG(Table3[[#This Row],[Score]],Table3[Score],1)</f>
        <v>34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47">
        <f>_xlfn.RANK.AVG(Table3[[#This Row],[Score 2 ]],Table3[[Score 2 ]],1)</f>
        <v>46</v>
      </c>
    </row>
    <row r="48" spans="1:26" x14ac:dyDescent="0.3">
      <c r="A48" t="s">
        <v>146</v>
      </c>
      <c r="B48">
        <f>COUNTIFS(Table2[Sub-Sector],Table3[[#This Row],[Sub-Sector]])</f>
        <v>3</v>
      </c>
      <c r="C48" s="1">
        <f>COUNTIFS(Table2[Sub-Sector],Table3[[#This Row],[Sub-Sector]],Table2[Uptrend],"Uptrend")/Table3[[#This Row],[Count]]</f>
        <v>0.66666666666666663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0.33333333333333331</v>
      </c>
      <c r="F48" s="1">
        <f>COUNTIFS(Table2[Sub-Sector],Table3[[#This Row],[Sub-Sector]],Table2[6M Return vs Nifty],"&gt;=10")/Table3[[#This Row],[Count]]</f>
        <v>0.33333333333333331</v>
      </c>
      <c r="G48" s="1">
        <f>COUNTIFS(Table2[Sub-Sector],Table3[[#This Row],[Sub-Sector]],Table2[1Y Return vs Nifty],"&gt;=10")/Table3[[#This Row],[Count]]</f>
        <v>0.66666666666666663</v>
      </c>
      <c r="H48" s="1">
        <f>COUNTIFS(Table2[Sub-Sector],Table3[[#This Row],[Sub-Sector]],Table2[RSI Exponential â€“ 14D],"&gt;=50")/Table3[[#This Row],[Count]]</f>
        <v>0.33333333333333331</v>
      </c>
      <c r="I48" s="1">
        <f>COUNTIFS(Table2[Sub-Sector],Table3[[#This Row],[Sub-Sector]],Table2[Relative Volume],"&gt;=1")/Table3[[#This Row],[Count]]</f>
        <v>0.33333333333333331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0</v>
      </c>
      <c r="O48" s="1">
        <f>COUNTIFS(Table2[Sub-Sector],Table3[[#This Row],[Sub-Sector]],Table2[% Away From Current Month High],"&lt;=0.05")/Table3[[#This Row],[Count]]</f>
        <v>0</v>
      </c>
      <c r="P48" s="1">
        <f>COUNTIFS(Table2[Sub-Sector],Table3[[#This Row],[Sub-Sector]],Table2[% Away From 52W High],"&lt;=10")/Table3[[#This Row],[Count]]</f>
        <v>0.33333333333333331</v>
      </c>
      <c r="Q48" s="1">
        <f>COUNTIFS(Table2[Sub-Sector],Table3[[#This Row],[Sub-Sector]],Table2[% Away From 52W Low],"&gt;=10")/Table3[[#This Row],[Count]]</f>
        <v>0.66666666666666663</v>
      </c>
      <c r="R48" s="1">
        <f>COUNTIFS(Table2[Sub-Sector],Table3[[#This Row],[Sub-Sector]],Table2[% Price above 20 EMA],"&gt;=0")/Table3[[#This Row],[Count]]</f>
        <v>0.33333333333333331</v>
      </c>
      <c r="S48" s="1">
        <f>COUNTIFS(Table2[Sub-Sector],Table3[[#This Row],[Sub-Sector]],Table2[% Price above 50 EMA],"&gt;=0")/Table3[[#This Row],[Count]]</f>
        <v>0.33333333333333331</v>
      </c>
      <c r="T48" s="1">
        <f>COUNTIFS(Table2[Sub-Sector],Table3[[#This Row],[Sub-Sector]],Table2[% Price above 200 EMA],"&gt;=0")/Table3[[#This Row],[Count]]</f>
        <v>0.66666666666666663</v>
      </c>
      <c r="U48" s="1">
        <f>COUNTIFS(Table2[Sub-Sector],Table3[[#This Row],[Sub-Sector]],Table2[Rate of Change - Zone],"Positive")/Table3[[#This Row],[Count]]</f>
        <v>0.33333333333333331</v>
      </c>
      <c r="V48" s="1">
        <f>COUNTIFS(Table2[Sub-Sector],Table3[[#This Row],[Sub-Sector]],Table2[Sharpe Ratio],"&gt;=0.10")/Table3[[#This Row],[Count]]</f>
        <v>0.33333333333333331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366</v>
      </c>
      <c r="X48">
        <f>_xlfn.RANK.AVG(Table3[[#This Row],[Score]],Table3[Score],1)</f>
        <v>41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212.5</v>
      </c>
      <c r="Z48">
        <f>_xlfn.RANK.AVG(Table3[[#This Row],[Score 2 ]],Table3[[Score 2 ]],1)</f>
        <v>47</v>
      </c>
    </row>
    <row r="49" spans="1:26" x14ac:dyDescent="0.3">
      <c r="A49" t="s">
        <v>135</v>
      </c>
      <c r="B49">
        <f>COUNTIFS(Table2[Sub-Sector],Table3[[#This Row],[Sub-Sector]])</f>
        <v>20</v>
      </c>
      <c r="C49" s="1">
        <f>COUNTIFS(Table2[Sub-Sector],Table3[[#This Row],[Sub-Sector]],Table2[Uptrend],"Uptrend")/Table3[[#This Row],[Count]]</f>
        <v>0.5</v>
      </c>
      <c r="D49" s="1">
        <f>COUNTIFS(Table2[Sub-Sector],Table3[[#This Row],[Sub-Sector]],Table2[1W Return vs Nifty],"&gt;=5")/Table3[[#This Row],[Count]]</f>
        <v>0.15</v>
      </c>
      <c r="E49" s="1">
        <f>COUNTIFS(Table2[Sub-Sector],Table3[[#This Row],[Sub-Sector]],Table2[1M Return vs Nifty],"&gt;=5")/Table3[[#This Row],[Count]]</f>
        <v>0.2</v>
      </c>
      <c r="F49" s="1">
        <f>COUNTIFS(Table2[Sub-Sector],Table3[[#This Row],[Sub-Sector]],Table2[6M Return vs Nifty],"&gt;=10")/Table3[[#This Row],[Count]]</f>
        <v>0.35</v>
      </c>
      <c r="G49" s="1">
        <f>COUNTIFS(Table2[Sub-Sector],Table3[[#This Row],[Sub-Sector]],Table2[1Y Return vs Nifty],"&gt;=10")/Table3[[#This Row],[Count]]</f>
        <v>0.8</v>
      </c>
      <c r="H49" s="1">
        <f>COUNTIFS(Table2[Sub-Sector],Table3[[#This Row],[Sub-Sector]],Table2[RSI Exponential â€“ 14D],"&gt;=50")/Table3[[#This Row],[Count]]</f>
        <v>0.35</v>
      </c>
      <c r="I49" s="1">
        <f>COUNTIFS(Table2[Sub-Sector],Table3[[#This Row],[Sub-Sector]],Table2[Relative Volume],"&gt;=1")/Table3[[#This Row],[Count]]</f>
        <v>0.35</v>
      </c>
      <c r="J49" s="1">
        <f>COUNTIFS(Table2[Sub-Sector],Table3[[#This Row],[Sub-Sector]],Table2[% Away From Day Low],"&gt;=0.05")/Table3[[#This Row],[Count]]</f>
        <v>0.05</v>
      </c>
      <c r="K49" s="1">
        <f>COUNTIFS(Table2[Sub-Sector],Table3[[#This Row],[Sub-Sector]],Table2[% Away From Day High],"&lt;=0.05")/Table3[[#This Row],[Count]]</f>
        <v>0.9</v>
      </c>
      <c r="L49" s="1">
        <f>COUNTIFS(Table2[Sub-Sector],Table3[[#This Row],[Sub-Sector]],Table2[% Away From Current Week Low],"&gt;=0.05")/Table3[[#This Row],[Count]]</f>
        <v>0.5</v>
      </c>
      <c r="M49" s="1">
        <f>COUNTIFS(Table2[Sub-Sector],Table3[[#This Row],[Sub-Sector]],Table2[% Away From Current Week High],"&lt;=0.05")/Table3[[#This Row],[Count]]</f>
        <v>0.8</v>
      </c>
      <c r="N49" s="1">
        <f>COUNTIFS(Table2[Sub-Sector],Table3[[#This Row],[Sub-Sector]],Table2[% Away From Current Month Low],"&gt;=0.05")/Table3[[#This Row],[Count]]</f>
        <v>0.6</v>
      </c>
      <c r="O49" s="1">
        <f>COUNTIFS(Table2[Sub-Sector],Table3[[#This Row],[Sub-Sector]],Table2[% Away From Current Month High],"&lt;=0.05")/Table3[[#This Row],[Count]]</f>
        <v>0.45</v>
      </c>
      <c r="P49" s="1">
        <f>COUNTIFS(Table2[Sub-Sector],Table3[[#This Row],[Sub-Sector]],Table2[% Away From 52W High],"&lt;=10")/Table3[[#This Row],[Count]]</f>
        <v>0.25</v>
      </c>
      <c r="Q49" s="1">
        <f>COUNTIFS(Table2[Sub-Sector],Table3[[#This Row],[Sub-Sector]],Table2[% Away From 52W Low],"&gt;=10")/Table3[[#This Row],[Count]]</f>
        <v>0.95</v>
      </c>
      <c r="R49" s="1">
        <f>COUNTIFS(Table2[Sub-Sector],Table3[[#This Row],[Sub-Sector]],Table2[% Price above 20 EMA],"&gt;=0")/Table3[[#This Row],[Count]]</f>
        <v>0.35</v>
      </c>
      <c r="S49" s="1">
        <f>COUNTIFS(Table2[Sub-Sector],Table3[[#This Row],[Sub-Sector]],Table2[% Price above 50 EMA],"&gt;=0")/Table3[[#This Row],[Count]]</f>
        <v>0.5</v>
      </c>
      <c r="T49" s="1">
        <f>COUNTIFS(Table2[Sub-Sector],Table3[[#This Row],[Sub-Sector]],Table2[% Price above 200 EMA],"&gt;=0")/Table3[[#This Row],[Count]]</f>
        <v>0.75</v>
      </c>
      <c r="U49" s="1">
        <f>COUNTIFS(Table2[Sub-Sector],Table3[[#This Row],[Sub-Sector]],Table2[Rate of Change - Zone],"Positive")/Table3[[#This Row],[Count]]</f>
        <v>0.15</v>
      </c>
      <c r="V49" s="1">
        <f>COUNTIFS(Table2[Sub-Sector],Table3[[#This Row],[Sub-Sector]],Table2[Sharpe Ratio],"&gt;=0.10")/Table3[[#This Row],[Count]]</f>
        <v>0.4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</v>
      </c>
      <c r="X49">
        <f>_xlfn.RANK.AVG(Table3[[#This Row],[Score]],Table3[Score],1)</f>
        <v>39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</v>
      </c>
      <c r="Z49">
        <f>_xlfn.RANK.AVG(Table3[[#This Row],[Score 2 ]],Table3[[Score 2 ]],1)</f>
        <v>48.5</v>
      </c>
    </row>
    <row r="50" spans="1:26" x14ac:dyDescent="0.3">
      <c r="A50" t="s">
        <v>72</v>
      </c>
      <c r="B50">
        <f>COUNTIFS(Table2[Sub-Sector],Table3[[#This Row],[Sub-Sector]])</f>
        <v>3</v>
      </c>
      <c r="C50" s="1">
        <f>COUNTIFS(Table2[Sub-Sector],Table3[[#This Row],[Sub-Sector]],Table2[Uptrend],"Uptrend")/Table3[[#This Row],[Count]]</f>
        <v>0.33333333333333331</v>
      </c>
      <c r="D50" s="1">
        <f>COUNTIFS(Table2[Sub-Sector],Table3[[#This Row],[Sub-Sector]],Table2[1W Return vs Nifty],"&gt;=5")/Table3[[#This Row],[Count]]</f>
        <v>0.33333333333333331</v>
      </c>
      <c r="E50" s="1">
        <f>COUNTIFS(Table2[Sub-Sector],Table3[[#This Row],[Sub-Sector]],Table2[1M Return vs Nifty],"&gt;=5")/Table3[[#This Row],[Count]]</f>
        <v>0.33333333333333331</v>
      </c>
      <c r="F50" s="1">
        <f>COUNTIFS(Table2[Sub-Sector],Table3[[#This Row],[Sub-Sector]],Table2[6M Return vs Nifty],"&gt;=10")/Table3[[#This Row],[Count]]</f>
        <v>0</v>
      </c>
      <c r="G50" s="1">
        <f>COUNTIFS(Table2[Sub-Sector],Table3[[#This Row],[Sub-Sector]],Table2[1Y Return vs Nifty],"&gt;=10")/Table3[[#This Row],[Count]]</f>
        <v>0.66666666666666663</v>
      </c>
      <c r="H50" s="1">
        <f>COUNTIFS(Table2[Sub-Sector],Table3[[#This Row],[Sub-Sector]],Table2[RSI Exponential â€“ 14D],"&gt;=50")/Table3[[#This Row],[Count]]</f>
        <v>0.66666666666666663</v>
      </c>
      <c r="I50" s="1">
        <f>COUNTIFS(Table2[Sub-Sector],Table3[[#This Row],[Sub-Sector]],Table2[Relative Volume],"&gt;=1")/Table3[[#This Row],[Count]]</f>
        <v>0.66666666666666663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1</v>
      </c>
      <c r="M50" s="1">
        <f>COUNTIFS(Table2[Sub-Sector],Table3[[#This Row],[Sub-Sector]],Table2[% Away From Current Week High],"&lt;=0.05")/Table3[[#This Row],[Count]]</f>
        <v>0.66666666666666663</v>
      </c>
      <c r="N50" s="1">
        <f>COUNTIFS(Table2[Sub-Sector],Table3[[#This Row],[Sub-Sector]],Table2[% Away From Current Month Low],"&gt;=0.05")/Table3[[#This Row],[Count]]</f>
        <v>1</v>
      </c>
      <c r="O50" s="1">
        <f>COUNTIFS(Table2[Sub-Sector],Table3[[#This Row],[Sub-Sector]],Table2[% Away From Current Month High],"&lt;=0.05")/Table3[[#This Row],[Count]]</f>
        <v>0.33333333333333331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0.66666666666666663</v>
      </c>
      <c r="S50" s="1">
        <f>COUNTIFS(Table2[Sub-Sector],Table3[[#This Row],[Sub-Sector]],Table2[% Price above 50 EMA],"&gt;=0")/Table3[[#This Row],[Count]]</f>
        <v>0.33333333333333331</v>
      </c>
      <c r="T50" s="1">
        <f>COUNTIFS(Table2[Sub-Sector],Table3[[#This Row],[Sub-Sector]],Table2[% Price above 200 EMA],"&gt;=0")/Table3[[#This Row],[Count]]</f>
        <v>0.66666666666666663</v>
      </c>
      <c r="U50" s="1">
        <f>COUNTIFS(Table2[Sub-Sector],Table3[[#This Row],[Sub-Sector]],Table2[Rate of Change - Zone],"Positive")/Table3[[#This Row],[Count]]</f>
        <v>0.33333333333333331</v>
      </c>
      <c r="V50" s="1">
        <f>COUNTIFS(Table2[Sub-Sector],Table3[[#This Row],[Sub-Sector]],Table2[Sharpe Ratio],"&gt;=0.10")/Table3[[#This Row],[Count]]</f>
        <v>0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</v>
      </c>
      <c r="X50">
        <f>_xlfn.RANK.AVG(Table3[[#This Row],[Score]],Table3[Score],1)</f>
        <v>35.5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</v>
      </c>
      <c r="Z50">
        <f>_xlfn.RANK.AVG(Table3[[#This Row],[Score 2 ]],Table3[[Score 2 ]],1)</f>
        <v>48.5</v>
      </c>
    </row>
    <row r="51" spans="1:26" x14ac:dyDescent="0.3">
      <c r="A51" t="s">
        <v>48</v>
      </c>
      <c r="B51">
        <f>COUNTIFS(Table2[Sub-Sector],Table3[[#This Row],[Sub-Sector]])</f>
        <v>26</v>
      </c>
      <c r="C51" s="1">
        <f>COUNTIFS(Table2[Sub-Sector],Table3[[#This Row],[Sub-Sector]],Table2[Uptrend],"Uptrend")/Table3[[#This Row],[Count]]</f>
        <v>0.34615384615384615</v>
      </c>
      <c r="D51" s="1">
        <f>COUNTIFS(Table2[Sub-Sector],Table3[[#This Row],[Sub-Sector]],Table2[1W Return vs Nifty],"&gt;=5")/Table3[[#This Row],[Count]]</f>
        <v>7.6923076923076927E-2</v>
      </c>
      <c r="E51" s="1">
        <f>COUNTIFS(Table2[Sub-Sector],Table3[[#This Row],[Sub-Sector]],Table2[1M Return vs Nifty],"&gt;=5")/Table3[[#This Row],[Count]]</f>
        <v>3.8461538461538464E-2</v>
      </c>
      <c r="F51" s="1">
        <f>COUNTIFS(Table2[Sub-Sector],Table3[[#This Row],[Sub-Sector]],Table2[6M Return vs Nifty],"&gt;=10")/Table3[[#This Row],[Count]]</f>
        <v>0.46153846153846156</v>
      </c>
      <c r="G51" s="1">
        <f>COUNTIFS(Table2[Sub-Sector],Table3[[#This Row],[Sub-Sector]],Table2[1Y Return vs Nifty],"&gt;=10")/Table3[[#This Row],[Count]]</f>
        <v>0.65384615384615385</v>
      </c>
      <c r="H51" s="1">
        <f>COUNTIFS(Table2[Sub-Sector],Table3[[#This Row],[Sub-Sector]],Table2[RSI Exponential â€“ 14D],"&gt;=50")/Table3[[#This Row],[Count]]</f>
        <v>0.34615384615384615</v>
      </c>
      <c r="I51" s="1">
        <f>COUNTIFS(Table2[Sub-Sector],Table3[[#This Row],[Sub-Sector]],Table2[Relative Volume],"&gt;=1")/Table3[[#This Row],[Count]]</f>
        <v>0.30769230769230771</v>
      </c>
      <c r="J51" s="1">
        <f>COUNTIFS(Table2[Sub-Sector],Table3[[#This Row],[Sub-Sector]],Table2[% Away From Day Low],"&gt;=0.05")/Table3[[#This Row],[Count]]</f>
        <v>3.8461538461538464E-2</v>
      </c>
      <c r="K51" s="1">
        <f>COUNTIFS(Table2[Sub-Sector],Table3[[#This Row],[Sub-Sector]],Table2[% Away From Day High],"&lt;=0.05")/Table3[[#This Row],[Count]]</f>
        <v>0.96153846153846156</v>
      </c>
      <c r="L51" s="1">
        <f>COUNTIFS(Table2[Sub-Sector],Table3[[#This Row],[Sub-Sector]],Table2[% Away From Current Week Low],"&gt;=0.05")/Table3[[#This Row],[Count]]</f>
        <v>0.76923076923076927</v>
      </c>
      <c r="M51" s="1">
        <f>COUNTIFS(Table2[Sub-Sector],Table3[[#This Row],[Sub-Sector]],Table2[% Away From Current Week High],"&lt;=0.05")/Table3[[#This Row],[Count]]</f>
        <v>0.84615384615384615</v>
      </c>
      <c r="N51" s="1">
        <f>COUNTIFS(Table2[Sub-Sector],Table3[[#This Row],[Sub-Sector]],Table2[% Away From Current Month Low],"&gt;=0.05")/Table3[[#This Row],[Count]]</f>
        <v>0.80769230769230771</v>
      </c>
      <c r="O51" s="1">
        <f>COUNTIFS(Table2[Sub-Sector],Table3[[#This Row],[Sub-Sector]],Table2[% Away From Current Month High],"&lt;=0.05")/Table3[[#This Row],[Count]]</f>
        <v>0.53846153846153844</v>
      </c>
      <c r="P51" s="1">
        <f>COUNTIFS(Table2[Sub-Sector],Table3[[#This Row],[Sub-Sector]],Table2[% Away From 52W High],"&lt;=10")/Table3[[#This Row],[Count]]</f>
        <v>0.15384615384615385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0.34615384615384615</v>
      </c>
      <c r="S51" s="1">
        <f>COUNTIFS(Table2[Sub-Sector],Table3[[#This Row],[Sub-Sector]],Table2[% Price above 50 EMA],"&gt;=0")/Table3[[#This Row],[Count]]</f>
        <v>0.34615384615384615</v>
      </c>
      <c r="T51" s="1">
        <f>COUNTIFS(Table2[Sub-Sector],Table3[[#This Row],[Sub-Sector]],Table2[% Price above 200 EMA],"&gt;=0")/Table3[[#This Row],[Count]]</f>
        <v>0.69230769230769229</v>
      </c>
      <c r="U51" s="1">
        <f>COUNTIFS(Table2[Sub-Sector],Table3[[#This Row],[Sub-Sector]],Table2[Rate of Change - Zone],"Positive")/Table3[[#This Row],[Count]]</f>
        <v>0.26923076923076922</v>
      </c>
      <c r="V51" s="1">
        <f>COUNTIFS(Table2[Sub-Sector],Table3[[#This Row],[Sub-Sector]],Table2[Sharpe Ratio],"&gt;=0.10")/Table3[[#This Row],[Count]]</f>
        <v>0.65384615384615385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393</v>
      </c>
      <c r="X51">
        <f>_xlfn.RANK.AVG(Table3[[#This Row],[Score]],Table3[Score],1)</f>
        <v>47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51">
        <f>_xlfn.RANK.AVG(Table3[[#This Row],[Score 2 ]],Table3[[Score 2 ]],1)</f>
        <v>50</v>
      </c>
    </row>
    <row r="52" spans="1:26" x14ac:dyDescent="0.3">
      <c r="A52" t="s">
        <v>556</v>
      </c>
      <c r="B52">
        <f>COUNTIFS(Table2[Sub-Sector],Table3[[#This Row],[Sub-Sector]])</f>
        <v>9</v>
      </c>
      <c r="C52" s="1">
        <f>COUNTIFS(Table2[Sub-Sector],Table3[[#This Row],[Sub-Sector]],Table2[Uptrend],"Uptrend")/Table3[[#This Row],[Count]]</f>
        <v>0.66666666666666663</v>
      </c>
      <c r="D52" s="1">
        <f>COUNTIFS(Table2[Sub-Sector],Table3[[#This Row],[Sub-Sector]],Table2[1W Return vs Nifty],"&gt;=5")/Table3[[#This Row],[Count]]</f>
        <v>0.1111111111111111</v>
      </c>
      <c r="E52" s="1">
        <f>COUNTIFS(Table2[Sub-Sector],Table3[[#This Row],[Sub-Sector]],Table2[1M Return vs Nifty],"&gt;=5")/Table3[[#This Row],[Count]]</f>
        <v>0.44444444444444442</v>
      </c>
      <c r="F52" s="1">
        <f>COUNTIFS(Table2[Sub-Sector],Table3[[#This Row],[Sub-Sector]],Table2[6M Return vs Nifty],"&gt;=10")/Table3[[#This Row],[Count]]</f>
        <v>0.44444444444444442</v>
      </c>
      <c r="G52" s="1">
        <f>COUNTIFS(Table2[Sub-Sector],Table3[[#This Row],[Sub-Sector]],Table2[1Y Return vs Nifty],"&gt;=10")/Table3[[#This Row],[Count]]</f>
        <v>0.44444444444444442</v>
      </c>
      <c r="H52" s="1">
        <f>COUNTIFS(Table2[Sub-Sector],Table3[[#This Row],[Sub-Sector]],Table2[RSI Exponential â€“ 14D],"&gt;=50")/Table3[[#This Row],[Count]]</f>
        <v>0.44444444444444442</v>
      </c>
      <c r="I52" s="1">
        <f>COUNTIFS(Table2[Sub-Sector],Table3[[#This Row],[Sub-Sector]],Table2[Relative Volume],"&gt;=1")/Table3[[#This Row],[Count]]</f>
        <v>0.44444444444444442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0.88888888888888884</v>
      </c>
      <c r="L52" s="1">
        <f>COUNTIFS(Table2[Sub-Sector],Table3[[#This Row],[Sub-Sector]],Table2[% Away From Current Week Low],"&gt;=0.05")/Table3[[#This Row],[Count]]</f>
        <v>0.66666666666666663</v>
      </c>
      <c r="M52" s="1">
        <f>COUNTIFS(Table2[Sub-Sector],Table3[[#This Row],[Sub-Sector]],Table2[% Away From Current Week High],"&lt;=0.05")/Table3[[#This Row],[Count]]</f>
        <v>0.77777777777777779</v>
      </c>
      <c r="N52" s="1">
        <f>COUNTIFS(Table2[Sub-Sector],Table3[[#This Row],[Sub-Sector]],Table2[% Away From Current Month Low],"&gt;=0.05")/Table3[[#This Row],[Count]]</f>
        <v>0.77777777777777779</v>
      </c>
      <c r="O52" s="1">
        <f>COUNTIFS(Table2[Sub-Sector],Table3[[#This Row],[Sub-Sector]],Table2[% Away From Current Month High],"&lt;=0.05")/Table3[[#This Row],[Count]]</f>
        <v>0.22222222222222221</v>
      </c>
      <c r="P52" s="1">
        <f>COUNTIFS(Table2[Sub-Sector],Table3[[#This Row],[Sub-Sector]],Table2[% Away From 52W High],"&lt;=10")/Table3[[#This Row],[Count]]</f>
        <v>0.55555555555555558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0.44444444444444442</v>
      </c>
      <c r="S52" s="1">
        <f>COUNTIFS(Table2[Sub-Sector],Table3[[#This Row],[Sub-Sector]],Table2[% Price above 50 EMA],"&gt;=0")/Table3[[#This Row],[Count]]</f>
        <v>0.66666666666666663</v>
      </c>
      <c r="T52" s="1">
        <f>COUNTIFS(Table2[Sub-Sector],Table3[[#This Row],[Sub-Sector]],Table2[% Price above 200 EMA],"&gt;=0")/Table3[[#This Row],[Count]]</f>
        <v>0.77777777777777779</v>
      </c>
      <c r="U52" s="1">
        <f>COUNTIFS(Table2[Sub-Sector],Table3[[#This Row],[Sub-Sector]],Table2[Rate of Change - Zone],"Positive")/Table3[[#This Row],[Count]]</f>
        <v>0.33333333333333331</v>
      </c>
      <c r="V52" s="1">
        <f>COUNTIFS(Table2[Sub-Sector],Table3[[#This Row],[Sub-Sector]],Table2[Sharpe Ratio],"&gt;=0.10")/Table3[[#This Row],[Count]]</f>
        <v>0.22222222222222221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312</v>
      </c>
      <c r="X52">
        <f>_xlfn.RANK.AVG(Table3[[#This Row],[Score]],Table3[Score],1)</f>
        <v>26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52">
        <f>_xlfn.RANK.AVG(Table3[[#This Row],[Score 2 ]],Table3[[Score 2 ]],1)</f>
        <v>51</v>
      </c>
    </row>
    <row r="53" spans="1:26" x14ac:dyDescent="0.3">
      <c r="A53" t="s">
        <v>109</v>
      </c>
      <c r="B53">
        <f>COUNTIFS(Table2[Sub-Sector],Table3[[#This Row],[Sub-Sector]])</f>
        <v>4</v>
      </c>
      <c r="C53" s="1">
        <f>COUNTIFS(Table2[Sub-Sector],Table3[[#This Row],[Sub-Sector]],Table2[Uptrend],"Uptrend")/Table3[[#This Row],[Count]]</f>
        <v>0.5</v>
      </c>
      <c r="D53" s="1">
        <f>COUNTIFS(Table2[Sub-Sector],Table3[[#This Row],[Sub-Sector]],Table2[1W Return vs Nifty],"&gt;=5")/Table3[[#This Row],[Count]]</f>
        <v>0.25</v>
      </c>
      <c r="E53" s="1">
        <f>COUNTIFS(Table2[Sub-Sector],Table3[[#This Row],[Sub-Sector]],Table2[1M Return vs Nifty],"&gt;=5")/Table3[[#This Row],[Count]]</f>
        <v>0.25</v>
      </c>
      <c r="F53" s="1">
        <f>COUNTIFS(Table2[Sub-Sector],Table3[[#This Row],[Sub-Sector]],Table2[6M Return vs Nifty],"&gt;=10")/Table3[[#This Row],[Count]]</f>
        <v>0.25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0.25</v>
      </c>
      <c r="I53" s="1">
        <f>COUNTIFS(Table2[Sub-Sector],Table3[[#This Row],[Sub-Sector]],Table2[Relative Volume],"&gt;=1")/Table3[[#This Row],[Count]]</f>
        <v>0.25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0.25</v>
      </c>
      <c r="M53" s="1">
        <f>COUNTIFS(Table2[Sub-Sector],Table3[[#This Row],[Sub-Sector]],Table2[% Away From Current Week High],"&lt;=0.05")/Table3[[#This Row],[Count]]</f>
        <v>0.75</v>
      </c>
      <c r="N53" s="1">
        <f>COUNTIFS(Table2[Sub-Sector],Table3[[#This Row],[Sub-Sector]],Table2[% Away From Current Month Low],"&gt;=0.05")/Table3[[#This Row],[Count]]</f>
        <v>0.25</v>
      </c>
      <c r="O53" s="1">
        <f>COUNTIFS(Table2[Sub-Sector],Table3[[#This Row],[Sub-Sector]],Table2[% Away From Current Month High],"&lt;=0.05")/Table3[[#This Row],[Count]]</f>
        <v>0.25</v>
      </c>
      <c r="P53" s="1">
        <f>COUNTIFS(Table2[Sub-Sector],Table3[[#This Row],[Sub-Sector]],Table2[% Away From 52W High],"&lt;=10")/Table3[[#This Row],[Count]]</f>
        <v>0.25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0.25</v>
      </c>
      <c r="S53" s="1">
        <f>COUNTIFS(Table2[Sub-Sector],Table3[[#This Row],[Sub-Sector]],Table2[% Price above 50 EMA],"&gt;=0")/Table3[[#This Row],[Count]]</f>
        <v>0.25</v>
      </c>
      <c r="T53" s="1">
        <f>COUNTIFS(Table2[Sub-Sector],Table3[[#This Row],[Sub-Sector]],Table2[% Price above 200 EMA],"&gt;=0")/Table3[[#This Row],[Count]]</f>
        <v>0.75</v>
      </c>
      <c r="U53" s="1">
        <f>COUNTIFS(Table2[Sub-Sector],Table3[[#This Row],[Sub-Sector]],Table2[Rate of Change - Zone],"Positive")/Table3[[#This Row],[Count]]</f>
        <v>0.25</v>
      </c>
      <c r="V53" s="1">
        <f>COUNTIFS(Table2[Sub-Sector],Table3[[#This Row],[Sub-Sector]],Table2[Sharpe Ratio],"&gt;=0.10")/Table3[[#This Row],[Count]]</f>
        <v>0.75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347</v>
      </c>
      <c r="X53">
        <f>_xlfn.RANK.AVG(Table3[[#This Row],[Score]],Table3[Score],1)</f>
        <v>37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53">
        <f>_xlfn.RANK.AVG(Table3[[#This Row],[Score 2 ]],Table3[[Score 2 ]],1)</f>
        <v>52</v>
      </c>
    </row>
    <row r="54" spans="1:26" x14ac:dyDescent="0.3">
      <c r="A54" t="s">
        <v>57</v>
      </c>
      <c r="B54">
        <f>COUNTIFS(Table2[Sub-Sector],Table3[[#This Row],[Sub-Sector]])</f>
        <v>4</v>
      </c>
      <c r="C54" s="1">
        <f>COUNTIFS(Table2[Sub-Sector],Table3[[#This Row],[Sub-Sector]],Table2[Uptrend],"Uptrend")/Table3[[#This Row],[Count]]</f>
        <v>0.75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0.25</v>
      </c>
      <c r="F54" s="1">
        <f>COUNTIFS(Table2[Sub-Sector],Table3[[#This Row],[Sub-Sector]],Table2[6M Return vs Nifty],"&gt;=10")/Table3[[#This Row],[Count]]</f>
        <v>0.25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0</v>
      </c>
      <c r="I54" s="1">
        <f>COUNTIFS(Table2[Sub-Sector],Table3[[#This Row],[Sub-Sector]],Table2[Relative Volume],"&gt;=1")/Table3[[#This Row],[Count]]</f>
        <v>0.5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0.5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0.5</v>
      </c>
      <c r="O54" s="1">
        <f>COUNTIFS(Table2[Sub-Sector],Table3[[#This Row],[Sub-Sector]],Table2[% Away From Current Month High],"&lt;=0.05")/Table3[[#This Row],[Count]]</f>
        <v>0.5</v>
      </c>
      <c r="P54" s="1">
        <f>COUNTIFS(Table2[Sub-Sector],Table3[[#This Row],[Sub-Sector]],Table2[% Away From 52W High],"&lt;=10")/Table3[[#This Row],[Count]]</f>
        <v>0.25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</v>
      </c>
      <c r="S54" s="1">
        <f>COUNTIFS(Table2[Sub-Sector],Table3[[#This Row],[Sub-Sector]],Table2[% Price above 50 EMA],"&gt;=0")/Table3[[#This Row],[Count]]</f>
        <v>0.5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0</v>
      </c>
      <c r="V54" s="1">
        <f>COUNTIFS(Table2[Sub-Sector],Table3[[#This Row],[Sub-Sector]],Table2[Sharpe Ratio],"&gt;=0.10")/Table3[[#This Row],[Count]]</f>
        <v>0.5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</v>
      </c>
      <c r="X54">
        <f>_xlfn.RANK.AVG(Table3[[#This Row],[Score]],Table3[Score],1)</f>
        <v>44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54">
        <f>_xlfn.RANK.AVG(Table3[[#This Row],[Score 2 ]],Table3[[Score 2 ]],1)</f>
        <v>53</v>
      </c>
    </row>
    <row r="55" spans="1:26" x14ac:dyDescent="0.3">
      <c r="A55" t="s">
        <v>159</v>
      </c>
      <c r="B55">
        <f>COUNTIFS(Table2[Sub-Sector],Table3[[#This Row],[Sub-Sector]])</f>
        <v>1</v>
      </c>
      <c r="C55" s="1">
        <f>COUNTIFS(Table2[Sub-Sector],Table3[[#This Row],[Sub-Sector]],Table2[Uptrend],"Uptrend")/Table3[[#This Row],[Count]]</f>
        <v>1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1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0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1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1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1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1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0</v>
      </c>
      <c r="V55" s="1">
        <f>COUNTIFS(Table2[Sub-Sector],Table3[[#This Row],[Sub-Sector]],Table2[Sharpe Ratio],"&gt;=0.10")/Table3[[#This Row],[Count]]</f>
        <v>1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411.5</v>
      </c>
      <c r="X55">
        <f>_xlfn.RANK.AVG(Table3[[#This Row],[Score]],Table3[Score],1)</f>
        <v>54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55">
        <f>_xlfn.RANK.AVG(Table3[[#This Row],[Score 2 ]],Table3[[Score 2 ]],1)</f>
        <v>54.5</v>
      </c>
    </row>
    <row r="56" spans="1:26" x14ac:dyDescent="0.3">
      <c r="A56" t="s">
        <v>1754</v>
      </c>
      <c r="B56">
        <f>COUNTIFS(Table2[Sub-Sector],Table3[[#This Row],[Sub-Sector]])</f>
        <v>1</v>
      </c>
      <c r="C56" s="1">
        <f>COUNTIFS(Table2[Sub-Sector],Table3[[#This Row],[Sub-Sector]],Table2[Uptrend],"Uptrend")/Table3[[#This Row],[Count]]</f>
        <v>0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1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0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1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1</v>
      </c>
      <c r="O56" s="1">
        <f>COUNTIFS(Table2[Sub-Sector],Table3[[#This Row],[Sub-Sector]],Table2[% Away From Current Month High],"&lt;=0.05")/Table3[[#This Row],[Count]]</f>
        <v>0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</v>
      </c>
      <c r="S56" s="1">
        <f>COUNTIFS(Table2[Sub-Sector],Table3[[#This Row],[Sub-Sector]],Table2[% Price above 50 EMA],"&gt;=0")/Table3[[#This Row],[Count]]</f>
        <v>0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0</v>
      </c>
      <c r="V56" s="1">
        <f>COUNTIFS(Table2[Sub-Sector],Table3[[#This Row],[Sub-Sector]],Table2[Sharpe Ratio],"&gt;=0.10")/Table3[[#This Row],[Count]]</f>
        <v>0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509.5</v>
      </c>
      <c r="X56">
        <f>_xlfn.RANK.AVG(Table3[[#This Row],[Score]],Table3[Score],1)</f>
        <v>82.5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56">
        <f>_xlfn.RANK.AVG(Table3[[#This Row],[Score 2 ]],Table3[[Score 2 ]],1)</f>
        <v>54.5</v>
      </c>
    </row>
    <row r="57" spans="1:26" x14ac:dyDescent="0.3">
      <c r="A57" t="s">
        <v>181</v>
      </c>
      <c r="B57">
        <f>COUNTIFS(Table2[Sub-Sector],Table3[[#This Row],[Sub-Sector]])</f>
        <v>6</v>
      </c>
      <c r="C57" s="1">
        <f>COUNTIFS(Table2[Sub-Sector],Table3[[#This Row],[Sub-Sector]],Table2[Uptrend],"Uptrend")/Table3[[#This Row],[Count]]</f>
        <v>0.66666666666666663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0.16666666666666666</v>
      </c>
      <c r="G57" s="1">
        <f>COUNTIFS(Table2[Sub-Sector],Table3[[#This Row],[Sub-Sector]],Table2[1Y Return vs Nifty],"&gt;=10")/Table3[[#This Row],[Count]]</f>
        <v>0.66666666666666663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0.33333333333333331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0.5</v>
      </c>
      <c r="P57" s="1">
        <f>COUNTIFS(Table2[Sub-Sector],Table3[[#This Row],[Sub-Sector]],Table2[% Away From 52W High],"&lt;=10")/Table3[[#This Row],[Count]]</f>
        <v>0.5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</v>
      </c>
      <c r="S57" s="1">
        <f>COUNTIFS(Table2[Sub-Sector],Table3[[#This Row],[Sub-Sector]],Table2[% Price above 50 EMA],"&gt;=0")/Table3[[#This Row],[Count]]</f>
        <v>0.5</v>
      </c>
      <c r="T57" s="1">
        <f>COUNTIFS(Table2[Sub-Sector],Table3[[#This Row],[Sub-Sector]],Table2[% Price above 200 EMA],"&gt;=0")/Table3[[#This Row],[Count]]</f>
        <v>0.83333333333333337</v>
      </c>
      <c r="U57" s="1">
        <f>COUNTIFS(Table2[Sub-Sector],Table3[[#This Row],[Sub-Sector]],Table2[Rate of Change - Zone],"Positive")/Table3[[#This Row],[Count]]</f>
        <v>0.33333333333333331</v>
      </c>
      <c r="V57" s="1">
        <f>COUNTIFS(Table2[Sub-Sector],Table3[[#This Row],[Sub-Sector]],Table2[Sharpe Ratio],"&gt;=0.10")/Table3[[#This Row],[Count]]</f>
        <v>0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444.5</v>
      </c>
      <c r="X57">
        <f>_xlfn.RANK.AVG(Table3[[#This Row],[Score]],Table3[Score],1)</f>
        <v>65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57">
        <f>_xlfn.RANK.AVG(Table3[[#This Row],[Score 2 ]],Table3[[Score 2 ]],1)</f>
        <v>56</v>
      </c>
    </row>
    <row r="58" spans="1:26" x14ac:dyDescent="0.3">
      <c r="A58" t="s">
        <v>149</v>
      </c>
      <c r="B58">
        <f>COUNTIFS(Table2[Sub-Sector],Table3[[#This Row],[Sub-Sector]])</f>
        <v>1</v>
      </c>
      <c r="C58" s="1">
        <f>COUNTIFS(Table2[Sub-Sector],Table3[[#This Row],[Sub-Sector]],Table2[Uptrend],"Uptrend")/Table3[[#This Row],[Count]]</f>
        <v>0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0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1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1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1</v>
      </c>
      <c r="O58" s="1">
        <f>COUNTIFS(Table2[Sub-Sector],Table3[[#This Row],[Sub-Sector]],Table2[% Away From Current Month High],"&lt;=0.05")/Table3[[#This Row],[Count]]</f>
        <v>1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0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1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</v>
      </c>
      <c r="X58">
        <f>_xlfn.RANK.AVG(Table3[[#This Row],[Score]],Table3[Score],1)</f>
        <v>84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8">
        <f>_xlfn.RANK.AVG(Table3[[#This Row],[Score 2 ]],Table3[[Score 2 ]],1)</f>
        <v>57.5</v>
      </c>
    </row>
    <row r="59" spans="1:26" x14ac:dyDescent="0.3">
      <c r="A59" t="s">
        <v>641</v>
      </c>
      <c r="B59">
        <f>COUNTIFS(Table2[Sub-Sector],Table3[[#This Row],[Sub-Sector]])</f>
        <v>1</v>
      </c>
      <c r="C59" s="1">
        <f>COUNTIFS(Table2[Sub-Sector],Table3[[#This Row],[Sub-Sector]],Table2[Uptrend],"Uptrend")/Table3[[#This Row],[Count]]</f>
        <v>1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0</v>
      </c>
      <c r="G59" s="1">
        <f>COUNTIFS(Table2[Sub-Sector],Table3[[#This Row],[Sub-Sector]],Table2[1Y Return vs Nifty],"&gt;=10")/Table3[[#This Row],[Count]]</f>
        <v>1</v>
      </c>
      <c r="H59" s="1">
        <f>COUNTIFS(Table2[Sub-Sector],Table3[[#This Row],[Sub-Sector]],Table2[RSI Exponential â€“ 14D],"&gt;=50")/Table3[[#This Row],[Count]]</f>
        <v>0</v>
      </c>
      <c r="I59" s="1">
        <f>COUNTIFS(Table2[Sub-Sector],Table3[[#This Row],[Sub-Sector]],Table2[Relative Volume],"&gt;=1")/Table3[[#This Row],[Count]]</f>
        <v>1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0</v>
      </c>
      <c r="N59" s="1">
        <f>COUNTIFS(Table2[Sub-Sector],Table3[[#This Row],[Sub-Sector]],Table2[% Away From Current Month Low],"&gt;=0.05")/Table3[[#This Row],[Count]]</f>
        <v>0</v>
      </c>
      <c r="O59" s="1">
        <f>COUNTIFS(Table2[Sub-Sector],Table3[[#This Row],[Sub-Sector]],Table2[% Away From Current Month High],"&lt;=0.05")/Table3[[#This Row],[Count]]</f>
        <v>0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</v>
      </c>
      <c r="S59" s="1">
        <f>COUNTIFS(Table2[Sub-Sector],Table3[[#This Row],[Sub-Sector]],Table2[% Price above 50 EMA],"&gt;=0")/Table3[[#This Row],[Count]]</f>
        <v>0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0</v>
      </c>
      <c r="V59" s="1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</v>
      </c>
      <c r="X59">
        <f>_xlfn.RANK.AVG(Table3[[#This Row],[Score]],Table3[Score],1)</f>
        <v>55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9">
        <f>_xlfn.RANK.AVG(Table3[[#This Row],[Score 2 ]],Table3[[Score 2 ]],1)</f>
        <v>57.5</v>
      </c>
    </row>
    <row r="60" spans="1:26" x14ac:dyDescent="0.3">
      <c r="A60" t="s">
        <v>1559</v>
      </c>
      <c r="B60">
        <f>COUNTIFS(Table2[Sub-Sector],Table3[[#This Row],[Sub-Sector]])</f>
        <v>1</v>
      </c>
      <c r="C60" s="1">
        <f>COUNTIFS(Table2[Sub-Sector],Table3[[#This Row],[Sub-Sector]],Table2[Uptrend],"Uptrend")/Table3[[#This Row],[Count]]</f>
        <v>0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1</v>
      </c>
      <c r="F60" s="1">
        <f>COUNTIFS(Table2[Sub-Sector],Table3[[#This Row],[Sub-Sector]],Table2[6M Return vs Nifty],"&gt;=10")/Table3[[#This Row],[Count]]</f>
        <v>0</v>
      </c>
      <c r="G60" s="1">
        <f>COUNTIFS(Table2[Sub-Sector],Table3[[#This Row],[Sub-Sector]],Table2[1Y Return vs Nifty],"&gt;=10")/Table3[[#This Row],[Count]]</f>
        <v>0</v>
      </c>
      <c r="H60" s="1">
        <f>COUNTIFS(Table2[Sub-Sector],Table3[[#This Row],[Sub-Sector]],Table2[RSI Exponential â€“ 14D],"&gt;=50")/Table3[[#This Row],[Count]]</f>
        <v>1</v>
      </c>
      <c r="I60" s="1">
        <f>COUNTIFS(Table2[Sub-Sector],Table3[[#This Row],[Sub-Sector]],Table2[Relative Volume],"&gt;=1")/Table3[[#This Row],[Count]]</f>
        <v>1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1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1</v>
      </c>
      <c r="O60" s="1">
        <f>COUNTIFS(Table2[Sub-Sector],Table3[[#This Row],[Sub-Sector]],Table2[% Away From Current Month High],"&lt;=0.05")/Table3[[#This Row],[Count]]</f>
        <v>1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1</v>
      </c>
      <c r="S60" s="1">
        <f>COUNTIFS(Table2[Sub-Sector],Table3[[#This Row],[Sub-Sector]],Table2[% Price above 50 EMA],"&gt;=0")/Table3[[#This Row],[Count]]</f>
        <v>1</v>
      </c>
      <c r="T60" s="1">
        <f>COUNTIFS(Table2[Sub-Sector],Table3[[#This Row],[Sub-Sector]],Table2[% Price above 200 EMA],"&gt;=0")/Table3[[#This Row],[Count]]</f>
        <v>0</v>
      </c>
      <c r="U60" s="1">
        <f>COUNTIFS(Table2[Sub-Sector],Table3[[#This Row],[Sub-Sector]],Table2[Rate of Change - Zone],"Positive")/Table3[[#This Row],[Count]]</f>
        <v>1</v>
      </c>
      <c r="V60" s="1">
        <f>COUNTIFS(Table2[Sub-Sector],Table3[[#This Row],[Sub-Sector]],Table2[Sharpe Ratio],"&gt;=0.10")/Table3[[#This Row],[Count]]</f>
        <v>0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</v>
      </c>
      <c r="X60">
        <f>_xlfn.RANK.AVG(Table3[[#This Row],[Score]],Table3[Score],1)</f>
        <v>59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60">
        <f>_xlfn.RANK.AVG(Table3[[#This Row],[Score 2 ]],Table3[[Score 2 ]],1)</f>
        <v>59</v>
      </c>
    </row>
    <row r="61" spans="1:26" x14ac:dyDescent="0.3">
      <c r="A61" t="s">
        <v>532</v>
      </c>
      <c r="B61">
        <f>COUNTIFS(Table2[Sub-Sector],Table3[[#This Row],[Sub-Sector]])</f>
        <v>5</v>
      </c>
      <c r="C61" s="1">
        <f>COUNTIFS(Table2[Sub-Sector],Table3[[#This Row],[Sub-Sector]],Table2[Uptrend],"Uptrend")/Table3[[#This Row],[Count]]</f>
        <v>0.2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0.2</v>
      </c>
      <c r="F61" s="1">
        <f>COUNTIFS(Table2[Sub-Sector],Table3[[#This Row],[Sub-Sector]],Table2[6M Return vs Nifty],"&gt;=10")/Table3[[#This Row],[Count]]</f>
        <v>0.2</v>
      </c>
      <c r="G61" s="1">
        <f>COUNTIFS(Table2[Sub-Sector],Table3[[#This Row],[Sub-Sector]],Table2[1Y Return vs Nifty],"&gt;=10")/Table3[[#This Row],[Count]]</f>
        <v>0.2</v>
      </c>
      <c r="H61" s="1">
        <f>COUNTIFS(Table2[Sub-Sector],Table3[[#This Row],[Sub-Sector]],Table2[RSI Exponential â€“ 14D],"&gt;=50")/Table3[[#This Row],[Count]]</f>
        <v>0.4</v>
      </c>
      <c r="I61" s="1">
        <f>COUNTIFS(Table2[Sub-Sector],Table3[[#This Row],[Sub-Sector]],Table2[Relative Volume],"&gt;=1")/Table3[[#This Row],[Count]]</f>
        <v>0.6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0.4</v>
      </c>
      <c r="M61" s="1">
        <f>COUNTIFS(Table2[Sub-Sector],Table3[[#This Row],[Sub-Sector]],Table2[% Away From Current Week High],"&lt;=0.05")/Table3[[#This Row],[Count]]</f>
        <v>0.8</v>
      </c>
      <c r="N61" s="1">
        <f>COUNTIFS(Table2[Sub-Sector],Table3[[#This Row],[Sub-Sector]],Table2[% Away From Current Month Low],"&gt;=0.05")/Table3[[#This Row],[Count]]</f>
        <v>0.4</v>
      </c>
      <c r="O61" s="1">
        <f>COUNTIFS(Table2[Sub-Sector],Table3[[#This Row],[Sub-Sector]],Table2[% Away From Current Month High],"&lt;=0.05")/Table3[[#This Row],[Count]]</f>
        <v>0.6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0.4</v>
      </c>
      <c r="S61" s="1">
        <f>COUNTIFS(Table2[Sub-Sector],Table3[[#This Row],[Sub-Sector]],Table2[% Price above 50 EMA],"&gt;=0")/Table3[[#This Row],[Count]]</f>
        <v>0.4</v>
      </c>
      <c r="T61" s="1">
        <f>COUNTIFS(Table2[Sub-Sector],Table3[[#This Row],[Sub-Sector]],Table2[% Price above 200 EMA],"&gt;=0")/Table3[[#This Row],[Count]]</f>
        <v>0.6</v>
      </c>
      <c r="U61" s="1">
        <f>COUNTIFS(Table2[Sub-Sector],Table3[[#This Row],[Sub-Sector]],Table2[Rate of Change - Zone],"Positive")/Table3[[#This Row],[Count]]</f>
        <v>0.4</v>
      </c>
      <c r="V61" s="1">
        <f>COUNTIFS(Table2[Sub-Sector],Table3[[#This Row],[Sub-Sector]],Table2[Sharpe Ratio],"&gt;=0.10")/Table3[[#This Row],[Count]]</f>
        <v>0.4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61">
        <f>_xlfn.RANK.AVG(Table3[[#This Row],[Score]],Table3[Score],1)</f>
        <v>72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61">
        <f>_xlfn.RANK.AVG(Table3[[#This Row],[Score 2 ]],Table3[[Score 2 ]],1)</f>
        <v>60</v>
      </c>
    </row>
    <row r="62" spans="1:26" x14ac:dyDescent="0.3">
      <c r="A62" t="s">
        <v>86</v>
      </c>
      <c r="B62">
        <f>COUNTIFS(Table2[Sub-Sector],Table3[[#This Row],[Sub-Sector]])</f>
        <v>3</v>
      </c>
      <c r="C62" s="1">
        <f>COUNTIFS(Table2[Sub-Sector],Table3[[#This Row],[Sub-Sector]],Table2[Uptrend],"Uptrend")/Table3[[#This Row],[Count]]</f>
        <v>0.33333333333333331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</v>
      </c>
      <c r="F62" s="1">
        <f>COUNTIFS(Table2[Sub-Sector],Table3[[#This Row],[Sub-Sector]],Table2[6M Return vs Nifty],"&gt;=10")/Table3[[#This Row],[Count]]</f>
        <v>0.33333333333333331</v>
      </c>
      <c r="G62" s="1">
        <f>COUNTIFS(Table2[Sub-Sector],Table3[[#This Row],[Sub-Sector]],Table2[1Y Return vs Nifty],"&gt;=10")/Table3[[#This Row],[Count]]</f>
        <v>1</v>
      </c>
      <c r="H62" s="1">
        <f>COUNTIFS(Table2[Sub-Sector],Table3[[#This Row],[Sub-Sector]],Table2[RSI Exponential â€“ 14D],"&gt;=50")/Table3[[#This Row],[Count]]</f>
        <v>0</v>
      </c>
      <c r="I62" s="1">
        <f>COUNTIFS(Table2[Sub-Sector],Table3[[#This Row],[Sub-Sector]],Table2[Relative Volume],"&gt;=1")/Table3[[#This Row],[Count]]</f>
        <v>0.33333333333333331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0.66666666666666663</v>
      </c>
      <c r="M62" s="1">
        <f>COUNTIFS(Table2[Sub-Sector],Table3[[#This Row],[Sub-Sector]],Table2[% Away From Current Week High],"&lt;=0.05")/Table3[[#This Row],[Count]]</f>
        <v>0.66666666666666663</v>
      </c>
      <c r="N62" s="1">
        <f>COUNTIFS(Table2[Sub-Sector],Table3[[#This Row],[Sub-Sector]],Table2[% Away From Current Month Low],"&gt;=0.05")/Table3[[#This Row],[Count]]</f>
        <v>0.66666666666666663</v>
      </c>
      <c r="O62" s="1">
        <f>COUNTIFS(Table2[Sub-Sector],Table3[[#This Row],[Sub-Sector]],Table2[% Away From Current Month High],"&lt;=0.05")/Table3[[#This Row],[Count]]</f>
        <v>0.66666666666666663</v>
      </c>
      <c r="P62" s="1">
        <f>COUNTIFS(Table2[Sub-Sector],Table3[[#This Row],[Sub-Sector]],Table2[% Away From 52W High],"&lt;=10")/Table3[[#This Row],[Count]]</f>
        <v>0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</v>
      </c>
      <c r="S62" s="1">
        <f>COUNTIFS(Table2[Sub-Sector],Table3[[#This Row],[Sub-Sector]],Table2[% Price above 50 EMA],"&gt;=0")/Table3[[#This Row],[Count]]</f>
        <v>0</v>
      </c>
      <c r="T62" s="1">
        <f>COUNTIFS(Table2[Sub-Sector],Table3[[#This Row],[Sub-Sector]],Table2[% Price above 200 EMA],"&gt;=0")/Table3[[#This Row],[Count]]</f>
        <v>1</v>
      </c>
      <c r="U62" s="1">
        <f>COUNTIFS(Table2[Sub-Sector],Table3[[#This Row],[Sub-Sector]],Table2[Rate of Change - Zone],"Positive")/Table3[[#This Row],[Count]]</f>
        <v>0</v>
      </c>
      <c r="V62" s="1">
        <f>COUNTIFS(Table2[Sub-Sector],Table3[[#This Row],[Sub-Sector]],Table2[Sharpe Ratio],"&gt;=0.10")/Table3[[#This Row],[Count]]</f>
        <v>0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</v>
      </c>
      <c r="X62">
        <f>_xlfn.RANK.AVG(Table3[[#This Row],[Score]],Table3[Score],1)</f>
        <v>79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62">
        <f>_xlfn.RANK.AVG(Table3[[#This Row],[Score 2 ]],Table3[[Score 2 ]],1)</f>
        <v>61</v>
      </c>
    </row>
    <row r="63" spans="1:26" x14ac:dyDescent="0.3">
      <c r="A63" t="s">
        <v>1003</v>
      </c>
      <c r="B63">
        <f>COUNTIFS(Table2[Sub-Sector],Table3[[#This Row],[Sub-Sector]])</f>
        <v>2</v>
      </c>
      <c r="C63" s="1">
        <f>COUNTIFS(Table2[Sub-Sector],Table3[[#This Row],[Sub-Sector]],Table2[Uptrend],"Uptrend")/Table3[[#This Row],[Count]]</f>
        <v>0.5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0.5</v>
      </c>
      <c r="F63" s="1">
        <f>COUNTIFS(Table2[Sub-Sector],Table3[[#This Row],[Sub-Sector]],Table2[6M Return vs Nifty],"&gt;=10")/Table3[[#This Row],[Count]]</f>
        <v>0.5</v>
      </c>
      <c r="G63" s="1">
        <f>COUNTIFS(Table2[Sub-Sector],Table3[[#This Row],[Sub-Sector]],Table2[1Y Return vs Nifty],"&gt;=10")/Table3[[#This Row],[Count]]</f>
        <v>0.5</v>
      </c>
      <c r="H63" s="1">
        <f>COUNTIFS(Table2[Sub-Sector],Table3[[#This Row],[Sub-Sector]],Table2[RSI Exponential â€“ 14D],"&gt;=50")/Table3[[#This Row],[Count]]</f>
        <v>0.5</v>
      </c>
      <c r="I63" s="1">
        <f>COUNTIFS(Table2[Sub-Sector],Table3[[#This Row],[Sub-Sector]],Table2[Relative Volume],"&gt;=1")/Table3[[#This Row],[Count]]</f>
        <v>0.5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0.5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0.5</v>
      </c>
      <c r="O63" s="1">
        <f>COUNTIFS(Table2[Sub-Sector],Table3[[#This Row],[Sub-Sector]],Table2[% Away From Current Month High],"&lt;=0.05")/Table3[[#This Row],[Count]]</f>
        <v>0</v>
      </c>
      <c r="P63" s="1">
        <f>COUNTIFS(Table2[Sub-Sector],Table3[[#This Row],[Sub-Sector]],Table2[% Away From 52W High],"&lt;=10")/Table3[[#This Row],[Count]]</f>
        <v>0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0.5</v>
      </c>
      <c r="S63" s="1">
        <f>COUNTIFS(Table2[Sub-Sector],Table3[[#This Row],[Sub-Sector]],Table2[% Price above 50 EMA],"&gt;=0")/Table3[[#This Row],[Count]]</f>
        <v>0.5</v>
      </c>
      <c r="T63" s="1">
        <f>COUNTIFS(Table2[Sub-Sector],Table3[[#This Row],[Sub-Sector]],Table2[% Price above 200 EMA],"&gt;=0")/Table3[[#This Row],[Count]]</f>
        <v>0.5</v>
      </c>
      <c r="U63" s="1">
        <f>COUNTIFS(Table2[Sub-Sector],Table3[[#This Row],[Sub-Sector]],Table2[Rate of Change - Zone],"Positive")/Table3[[#This Row],[Count]]</f>
        <v>0</v>
      </c>
      <c r="V63" s="1">
        <f>COUNTIFS(Table2[Sub-Sector],Table3[[#This Row],[Sub-Sector]],Table2[Sharpe Ratio],"&gt;=0.10")/Table3[[#This Row],[Count]]</f>
        <v>0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401.5</v>
      </c>
      <c r="X63">
        <f>_xlfn.RANK.AVG(Table3[[#This Row],[Score]],Table3[Score],1)</f>
        <v>50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63">
        <f>_xlfn.RANK.AVG(Table3[[#This Row],[Score 2 ]],Table3[[Score 2 ]],1)</f>
        <v>62</v>
      </c>
    </row>
    <row r="64" spans="1:26" x14ac:dyDescent="0.3">
      <c r="A64" t="s">
        <v>195</v>
      </c>
      <c r="B64">
        <f>COUNTIFS(Table2[Sub-Sector],Table3[[#This Row],[Sub-Sector]])</f>
        <v>9</v>
      </c>
      <c r="C64" s="1">
        <f>COUNTIFS(Table2[Sub-Sector],Table3[[#This Row],[Sub-Sector]],Table2[Uptrend],"Uptrend")/Table3[[#This Row],[Count]]</f>
        <v>0.33333333333333331</v>
      </c>
      <c r="D64" s="1">
        <f>COUNTIFS(Table2[Sub-Sector],Table3[[#This Row],[Sub-Sector]],Table2[1W Return vs Nifty],"&gt;=5")/Table3[[#This Row],[Count]]</f>
        <v>0.1111111111111111</v>
      </c>
      <c r="E64" s="1">
        <f>COUNTIFS(Table2[Sub-Sector],Table3[[#This Row],[Sub-Sector]],Table2[1M Return vs Nifty],"&gt;=5")/Table3[[#This Row],[Count]]</f>
        <v>0</v>
      </c>
      <c r="F64" s="1">
        <f>COUNTIFS(Table2[Sub-Sector],Table3[[#This Row],[Sub-Sector]],Table2[6M Return vs Nifty],"&gt;=10")/Table3[[#This Row],[Count]]</f>
        <v>0.44444444444444442</v>
      </c>
      <c r="G64" s="1">
        <f>COUNTIFS(Table2[Sub-Sector],Table3[[#This Row],[Sub-Sector]],Table2[1Y Return vs Nifty],"&gt;=10")/Table3[[#This Row],[Count]]</f>
        <v>0.33333333333333331</v>
      </c>
      <c r="H64" s="1">
        <f>COUNTIFS(Table2[Sub-Sector],Table3[[#This Row],[Sub-Sector]],Table2[RSI Exponential â€“ 14D],"&gt;=50")/Table3[[#This Row],[Count]]</f>
        <v>0.22222222222222221</v>
      </c>
      <c r="I64" s="1">
        <f>COUNTIFS(Table2[Sub-Sector],Table3[[#This Row],[Sub-Sector]],Table2[Relative Volume],"&gt;=1")/Table3[[#This Row],[Count]]</f>
        <v>0.44444444444444442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0.1111111111111111</v>
      </c>
      <c r="M64" s="1">
        <f>COUNTIFS(Table2[Sub-Sector],Table3[[#This Row],[Sub-Sector]],Table2[% Away From Current Week High],"&lt;=0.05")/Table3[[#This Row],[Count]]</f>
        <v>0.88888888888888884</v>
      </c>
      <c r="N64" s="1">
        <f>COUNTIFS(Table2[Sub-Sector],Table3[[#This Row],[Sub-Sector]],Table2[% Away From Current Month Low],"&gt;=0.05")/Table3[[#This Row],[Count]]</f>
        <v>0.1111111111111111</v>
      </c>
      <c r="O64" s="1">
        <f>COUNTIFS(Table2[Sub-Sector],Table3[[#This Row],[Sub-Sector]],Table2[% Away From Current Month High],"&lt;=0.05")/Table3[[#This Row],[Count]]</f>
        <v>0.33333333333333331</v>
      </c>
      <c r="P64" s="1">
        <f>COUNTIFS(Table2[Sub-Sector],Table3[[#This Row],[Sub-Sector]],Table2[% Away From 52W High],"&lt;=10")/Table3[[#This Row],[Count]]</f>
        <v>0.33333333333333331</v>
      </c>
      <c r="Q64" s="1">
        <f>COUNTIFS(Table2[Sub-Sector],Table3[[#This Row],[Sub-Sector]],Table2[% Away From 52W Low],"&gt;=10")/Table3[[#This Row],[Count]]</f>
        <v>0.88888888888888884</v>
      </c>
      <c r="R64" s="1">
        <f>COUNTIFS(Table2[Sub-Sector],Table3[[#This Row],[Sub-Sector]],Table2[% Price above 20 EMA],"&gt;=0")/Table3[[#This Row],[Count]]</f>
        <v>0.22222222222222221</v>
      </c>
      <c r="S64" s="1">
        <f>COUNTIFS(Table2[Sub-Sector],Table3[[#This Row],[Sub-Sector]],Table2[% Price above 50 EMA],"&gt;=0")/Table3[[#This Row],[Count]]</f>
        <v>0.44444444444444442</v>
      </c>
      <c r="T64" s="1">
        <f>COUNTIFS(Table2[Sub-Sector],Table3[[#This Row],[Sub-Sector]],Table2[% Price above 200 EMA],"&gt;=0")/Table3[[#This Row],[Count]]</f>
        <v>0.66666666666666663</v>
      </c>
      <c r="U64" s="1">
        <f>COUNTIFS(Table2[Sub-Sector],Table3[[#This Row],[Sub-Sector]],Table2[Rate of Change - Zone],"Positive")/Table3[[#This Row],[Count]]</f>
        <v>0.22222222222222221</v>
      </c>
      <c r="V64" s="1">
        <f>COUNTIFS(Table2[Sub-Sector],Table3[[#This Row],[Sub-Sector]],Table2[Sharpe Ratio],"&gt;=0.10")/Table3[[#This Row],[Count]]</f>
        <v>0.1111111111111111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</v>
      </c>
      <c r="X64">
        <f>_xlfn.RANK.AVG(Table3[[#This Row],[Score]],Table3[Score],1)</f>
        <v>67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64">
        <f>_xlfn.RANK.AVG(Table3[[#This Row],[Score 2 ]],Table3[[Score 2 ]],1)</f>
        <v>63</v>
      </c>
    </row>
    <row r="65" spans="1:26" x14ac:dyDescent="0.3">
      <c r="A65" t="s">
        <v>122</v>
      </c>
      <c r="B65">
        <f>COUNTIFS(Table2[Sub-Sector],Table3[[#This Row],[Sub-Sector]])</f>
        <v>9</v>
      </c>
      <c r="C65" s="1">
        <f>COUNTIFS(Table2[Sub-Sector],Table3[[#This Row],[Sub-Sector]],Table2[Uptrend],"Uptrend")/Table3[[#This Row],[Count]]</f>
        <v>0.77777777777777779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0.33333333333333331</v>
      </c>
      <c r="F65" s="1">
        <f>COUNTIFS(Table2[Sub-Sector],Table3[[#This Row],[Sub-Sector]],Table2[6M Return vs Nifty],"&gt;=10")/Table3[[#This Row],[Count]]</f>
        <v>0.77777777777777779</v>
      </c>
      <c r="G65" s="1">
        <f>COUNTIFS(Table2[Sub-Sector],Table3[[#This Row],[Sub-Sector]],Table2[1Y Return vs Nifty],"&gt;=10")/Table3[[#This Row],[Count]]</f>
        <v>0.44444444444444442</v>
      </c>
      <c r="H65" s="1">
        <f>COUNTIFS(Table2[Sub-Sector],Table3[[#This Row],[Sub-Sector]],Table2[RSI Exponential â€“ 14D],"&gt;=50")/Table3[[#This Row],[Count]]</f>
        <v>0.22222222222222221</v>
      </c>
      <c r="I65" s="1">
        <f>COUNTIFS(Table2[Sub-Sector],Table3[[#This Row],[Sub-Sector]],Table2[Relative Volume],"&gt;=1")/Table3[[#This Row],[Count]]</f>
        <v>0.22222222222222221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0.22222222222222221</v>
      </c>
      <c r="M65" s="1">
        <f>COUNTIFS(Table2[Sub-Sector],Table3[[#This Row],[Sub-Sector]],Table2[% Away From Current Week High],"&lt;=0.05")/Table3[[#This Row],[Count]]</f>
        <v>0.77777777777777779</v>
      </c>
      <c r="N65" s="1">
        <f>COUNTIFS(Table2[Sub-Sector],Table3[[#This Row],[Sub-Sector]],Table2[% Away From Current Month Low],"&gt;=0.05")/Table3[[#This Row],[Count]]</f>
        <v>0.22222222222222221</v>
      </c>
      <c r="O65" s="1">
        <f>COUNTIFS(Table2[Sub-Sector],Table3[[#This Row],[Sub-Sector]],Table2[% Away From Current Month High],"&lt;=0.05")/Table3[[#This Row],[Count]]</f>
        <v>0.33333333333333331</v>
      </c>
      <c r="P65" s="1">
        <f>COUNTIFS(Table2[Sub-Sector],Table3[[#This Row],[Sub-Sector]],Table2[% Away From 52W High],"&lt;=10")/Table3[[#This Row],[Count]]</f>
        <v>0.22222222222222221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0.33333333333333331</v>
      </c>
      <c r="S65" s="1">
        <f>COUNTIFS(Table2[Sub-Sector],Table3[[#This Row],[Sub-Sector]],Table2[% Price above 50 EMA],"&gt;=0")/Table3[[#This Row],[Count]]</f>
        <v>0.55555555555555558</v>
      </c>
      <c r="T65" s="1">
        <f>COUNTIFS(Table2[Sub-Sector],Table3[[#This Row],[Sub-Sector]],Table2[% Price above 200 EMA],"&gt;=0")/Table3[[#This Row],[Count]]</f>
        <v>0.88888888888888884</v>
      </c>
      <c r="U65" s="1">
        <f>COUNTIFS(Table2[Sub-Sector],Table3[[#This Row],[Sub-Sector]],Table2[Rate of Change - Zone],"Positive")/Table3[[#This Row],[Count]]</f>
        <v>0.1111111111111111</v>
      </c>
      <c r="V65" s="1">
        <f>COUNTIFS(Table2[Sub-Sector],Table3[[#This Row],[Sub-Sector]],Table2[Sharpe Ratio],"&gt;=0.10")/Table3[[#This Row],[Count]]</f>
        <v>0.1111111111111111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386</v>
      </c>
      <c r="X65">
        <f>_xlfn.RANK.AVG(Table3[[#This Row],[Score]],Table3[Score],1)</f>
        <v>45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5">
        <f>_xlfn.RANK.AVG(Table3[[#This Row],[Score 2 ]],Table3[[Score 2 ]],1)</f>
        <v>64</v>
      </c>
    </row>
    <row r="66" spans="1:26" x14ac:dyDescent="0.3">
      <c r="A66" t="s">
        <v>21</v>
      </c>
      <c r="B66">
        <f>COUNTIFS(Table2[Sub-Sector],Table3[[#This Row],[Sub-Sector]])</f>
        <v>21</v>
      </c>
      <c r="C66" s="1">
        <f>COUNTIFS(Table2[Sub-Sector],Table3[[#This Row],[Sub-Sector]],Table2[Uptrend],"Uptrend")/Table3[[#This Row],[Count]]</f>
        <v>0.47619047619047616</v>
      </c>
      <c r="D66" s="1">
        <f>COUNTIFS(Table2[Sub-Sector],Table3[[#This Row],[Sub-Sector]],Table2[1W Return vs Nifty],"&gt;=5")/Table3[[#This Row],[Count]]</f>
        <v>0.14285714285714285</v>
      </c>
      <c r="E66" s="1">
        <f>COUNTIFS(Table2[Sub-Sector],Table3[[#This Row],[Sub-Sector]],Table2[1M Return vs Nifty],"&gt;=5")/Table3[[#This Row],[Count]]</f>
        <v>9.5238095238095233E-2</v>
      </c>
      <c r="F66" s="1">
        <f>COUNTIFS(Table2[Sub-Sector],Table3[[#This Row],[Sub-Sector]],Table2[6M Return vs Nifty],"&gt;=10")/Table3[[#This Row],[Count]]</f>
        <v>0.2857142857142857</v>
      </c>
      <c r="G66" s="1">
        <f>COUNTIFS(Table2[Sub-Sector],Table3[[#This Row],[Sub-Sector]],Table2[1Y Return vs Nifty],"&gt;=10")/Table3[[#This Row],[Count]]</f>
        <v>0.23809523809523808</v>
      </c>
      <c r="H66" s="1">
        <f>COUNTIFS(Table2[Sub-Sector],Table3[[#This Row],[Sub-Sector]],Table2[RSI Exponential â€“ 14D],"&gt;=50")/Table3[[#This Row],[Count]]</f>
        <v>0.47619047619047616</v>
      </c>
      <c r="I66" s="1">
        <f>COUNTIFS(Table2[Sub-Sector],Table3[[#This Row],[Sub-Sector]],Table2[Relative Volume],"&gt;=1")/Table3[[#This Row],[Count]]</f>
        <v>0.33333333333333331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0.14285714285714285</v>
      </c>
      <c r="M66" s="1">
        <f>COUNTIFS(Table2[Sub-Sector],Table3[[#This Row],[Sub-Sector]],Table2[% Away From Current Week High],"&lt;=0.05")/Table3[[#This Row],[Count]]</f>
        <v>0.8571428571428571</v>
      </c>
      <c r="N66" s="1">
        <f>COUNTIFS(Table2[Sub-Sector],Table3[[#This Row],[Sub-Sector]],Table2[% Away From Current Month Low],"&gt;=0.05")/Table3[[#This Row],[Count]]</f>
        <v>0.14285714285714285</v>
      </c>
      <c r="O66" s="1">
        <f>COUNTIFS(Table2[Sub-Sector],Table3[[#This Row],[Sub-Sector]],Table2[% Away From Current Month High],"&lt;=0.05")/Table3[[#This Row],[Count]]</f>
        <v>0.80952380952380953</v>
      </c>
      <c r="P66" s="1">
        <f>COUNTIFS(Table2[Sub-Sector],Table3[[#This Row],[Sub-Sector]],Table2[% Away From 52W High],"&lt;=10")/Table3[[#This Row],[Count]]</f>
        <v>0.33333333333333331</v>
      </c>
      <c r="Q66" s="1">
        <f>COUNTIFS(Table2[Sub-Sector],Table3[[#This Row],[Sub-Sector]],Table2[% Away From 52W Low],"&gt;=10")/Table3[[#This Row],[Count]]</f>
        <v>0.90476190476190477</v>
      </c>
      <c r="R66" s="1">
        <f>COUNTIFS(Table2[Sub-Sector],Table3[[#This Row],[Sub-Sector]],Table2[% Price above 20 EMA],"&gt;=0")/Table3[[#This Row],[Count]]</f>
        <v>0.47619047619047616</v>
      </c>
      <c r="S66" s="1">
        <f>COUNTIFS(Table2[Sub-Sector],Table3[[#This Row],[Sub-Sector]],Table2[% Price above 50 EMA],"&gt;=0")/Table3[[#This Row],[Count]]</f>
        <v>0.42857142857142855</v>
      </c>
      <c r="T66" s="1">
        <f>COUNTIFS(Table2[Sub-Sector],Table3[[#This Row],[Sub-Sector]],Table2[% Price above 200 EMA],"&gt;=0")/Table3[[#This Row],[Count]]</f>
        <v>0.7142857142857143</v>
      </c>
      <c r="U66" s="1">
        <f>COUNTIFS(Table2[Sub-Sector],Table3[[#This Row],[Sub-Sector]],Table2[Rate of Change - Zone],"Positive")/Table3[[#This Row],[Count]]</f>
        <v>0.47619047619047616</v>
      </c>
      <c r="V66" s="1">
        <f>COUNTIFS(Table2[Sub-Sector],Table3[[#This Row],[Sub-Sector]],Table2[Sharpe Ratio],"&gt;=0.10")/Table3[[#This Row],[Count]]</f>
        <v>9.5238095238095233E-2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</v>
      </c>
      <c r="X66">
        <f>_xlfn.RANK.AVG(Table3[[#This Row],[Score]],Table3[Score],1)</f>
        <v>51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6">
        <f>_xlfn.RANK.AVG(Table3[[#This Row],[Score 2 ]],Table3[[Score 2 ]],1)</f>
        <v>65</v>
      </c>
    </row>
    <row r="67" spans="1:26" x14ac:dyDescent="0.3">
      <c r="A67" t="s">
        <v>18</v>
      </c>
      <c r="B67">
        <f>COUNTIFS(Table2[Sub-Sector],Table3[[#This Row],[Sub-Sector]])</f>
        <v>6</v>
      </c>
      <c r="C67" s="1">
        <f>COUNTIFS(Table2[Sub-Sector],Table3[[#This Row],[Sub-Sector]],Table2[Uptrend],"Uptrend")/Table3[[#This Row],[Count]]</f>
        <v>0.33333333333333331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0.16666666666666666</v>
      </c>
      <c r="G67" s="1">
        <f>COUNTIFS(Table2[Sub-Sector],Table3[[#This Row],[Sub-Sector]],Table2[1Y Return vs Nifty],"&gt;=10")/Table3[[#This Row],[Count]]</f>
        <v>0.83333333333333337</v>
      </c>
      <c r="H67" s="1">
        <f>COUNTIFS(Table2[Sub-Sector],Table3[[#This Row],[Sub-Sector]],Table2[RSI Exponential â€“ 14D],"&gt;=50")/Table3[[#This Row],[Count]]</f>
        <v>0</v>
      </c>
      <c r="I67" s="1">
        <f>COUNTIFS(Table2[Sub-Sector],Table3[[#This Row],[Sub-Sector]],Table2[Relative Volume],"&gt;=1")/Table3[[#This Row],[Count]]</f>
        <v>0.5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0.66666666666666663</v>
      </c>
      <c r="N67" s="1">
        <f>COUNTIFS(Table2[Sub-Sector],Table3[[#This Row],[Sub-Sector]],Table2[% Away From Current Month Low],"&gt;=0.05")/Table3[[#This Row],[Count]]</f>
        <v>0</v>
      </c>
      <c r="O67" s="1">
        <f>COUNTIFS(Table2[Sub-Sector],Table3[[#This Row],[Sub-Sector]],Table2[% Away From Current Month High],"&lt;=0.05")/Table3[[#This Row],[Count]]</f>
        <v>0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</v>
      </c>
      <c r="S67" s="1">
        <f>COUNTIFS(Table2[Sub-Sector],Table3[[#This Row],[Sub-Sector]],Table2[% Price above 50 EMA],"&gt;=0")/Table3[[#This Row],[Count]]</f>
        <v>0</v>
      </c>
      <c r="T67" s="1">
        <f>COUNTIFS(Table2[Sub-Sector],Table3[[#This Row],[Sub-Sector]],Table2[% Price above 200 EMA],"&gt;=0")/Table3[[#This Row],[Count]]</f>
        <v>0.66666666666666663</v>
      </c>
      <c r="U67" s="1">
        <f>COUNTIFS(Table2[Sub-Sector],Table3[[#This Row],[Sub-Sector]],Table2[Rate of Change - Zone],"Positive")/Table3[[#This Row],[Count]]</f>
        <v>0</v>
      </c>
      <c r="V67" s="1">
        <f>COUNTIFS(Table2[Sub-Sector],Table3[[#This Row],[Sub-Sector]],Table2[Sharpe Ratio],"&gt;=0.10")/Table3[[#This Row],[Count]]</f>
        <v>0.33333333333333331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</v>
      </c>
      <c r="X67">
        <f>_xlfn.RANK.AVG(Table3[[#This Row],[Score]],Table3[Score],1)</f>
        <v>80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67">
        <f>_xlfn.RANK.AVG(Table3[[#This Row],[Score 2 ]],Table3[[Score 2 ]],1)</f>
        <v>66</v>
      </c>
    </row>
    <row r="68" spans="1:26" x14ac:dyDescent="0.3">
      <c r="A68" t="s">
        <v>236</v>
      </c>
      <c r="B68">
        <f>COUNTIFS(Table2[Sub-Sector],Table3[[#This Row],[Sub-Sector]])</f>
        <v>3</v>
      </c>
      <c r="C68" s="1">
        <f>COUNTIFS(Table2[Sub-Sector],Table3[[#This Row],[Sub-Sector]],Table2[Uptrend],"Uptrend")/Table3[[#This Row],[Count]]</f>
        <v>0.66666666666666663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0.33333333333333331</v>
      </c>
      <c r="G68" s="1">
        <f>COUNTIFS(Table2[Sub-Sector],Table3[[#This Row],[Sub-Sector]],Table2[1Y Return vs Nifty],"&gt;=10")/Table3[[#This Row],[Count]]</f>
        <v>0.33333333333333331</v>
      </c>
      <c r="H68" s="1">
        <f>COUNTIFS(Table2[Sub-Sector],Table3[[#This Row],[Sub-Sector]],Table2[RSI Exponential â€“ 14D],"&gt;=50")/Table3[[#This Row],[Count]]</f>
        <v>0</v>
      </c>
      <c r="I68" s="1">
        <f>COUNTIFS(Table2[Sub-Sector],Table3[[#This Row],[Sub-Sector]],Table2[Relative Volume],"&gt;=1")/Table3[[#This Row],[Count]]</f>
        <v>0.33333333333333331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0.66666666666666663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0.66666666666666663</v>
      </c>
      <c r="O68" s="1">
        <f>COUNTIFS(Table2[Sub-Sector],Table3[[#This Row],[Sub-Sector]],Table2[% Away From Current Month High],"&lt;=0.05")/Table3[[#This Row],[Count]]</f>
        <v>0.33333333333333331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0.33333333333333331</v>
      </c>
      <c r="S68" s="1">
        <f>COUNTIFS(Table2[Sub-Sector],Table3[[#This Row],[Sub-Sector]],Table2[% Price above 50 EMA],"&gt;=0")/Table3[[#This Row],[Count]]</f>
        <v>0.33333333333333331</v>
      </c>
      <c r="T68" s="1">
        <f>COUNTIFS(Table2[Sub-Sector],Table3[[#This Row],[Sub-Sector]],Table2[% Price above 200 EMA],"&gt;=0")/Table3[[#This Row],[Count]]</f>
        <v>1</v>
      </c>
      <c r="U68" s="1">
        <f>COUNTIFS(Table2[Sub-Sector],Table3[[#This Row],[Sub-Sector]],Table2[Rate of Change - Zone],"Positive")/Table3[[#This Row],[Count]]</f>
        <v>0.33333333333333331</v>
      </c>
      <c r="V68" s="1">
        <f>COUNTIFS(Table2[Sub-Sector],Table3[[#This Row],[Sub-Sector]],Table2[Sharpe Ratio],"&gt;=0.10")/Table3[[#This Row],[Count]]</f>
        <v>0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466</v>
      </c>
      <c r="X68">
        <f>_xlfn.RANK.AVG(Table3[[#This Row],[Score]],Table3[Score],1)</f>
        <v>73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68">
        <f>_xlfn.RANK.AVG(Table3[[#This Row],[Score 2 ]],Table3[[Score 2 ]],1)</f>
        <v>67</v>
      </c>
    </row>
    <row r="69" spans="1:26" x14ac:dyDescent="0.3">
      <c r="A69" t="s">
        <v>37</v>
      </c>
      <c r="B69">
        <f>COUNTIFS(Table2[Sub-Sector],Table3[[#This Row],[Sub-Sector]])</f>
        <v>3</v>
      </c>
      <c r="C69" s="1">
        <f>COUNTIFS(Table2[Sub-Sector],Table3[[#This Row],[Sub-Sector]],Table2[Uptrend],"Uptrend")/Table3[[#This Row],[Count]]</f>
        <v>0.66666666666666663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</v>
      </c>
      <c r="F69" s="1">
        <f>COUNTIFS(Table2[Sub-Sector],Table3[[#This Row],[Sub-Sector]],Table2[6M Return vs Nifty],"&gt;=10")/Table3[[#This Row],[Count]]</f>
        <v>0.66666666666666663</v>
      </c>
      <c r="G69" s="1">
        <f>COUNTIFS(Table2[Sub-Sector],Table3[[#This Row],[Sub-Sector]],Table2[1Y Return vs Nifty],"&gt;=10")/Table3[[#This Row],[Count]]</f>
        <v>0.33333333333333331</v>
      </c>
      <c r="H69" s="1">
        <f>COUNTIFS(Table2[Sub-Sector],Table3[[#This Row],[Sub-Sector]],Table2[RSI Exponential â€“ 14D],"&gt;=50")/Table3[[#This Row],[Count]]</f>
        <v>0.33333333333333331</v>
      </c>
      <c r="I69" s="1">
        <f>COUNTIFS(Table2[Sub-Sector],Table3[[#This Row],[Sub-Sector]],Table2[Relative Volume],"&gt;=1")/Table3[[#This Row],[Count]]</f>
        <v>0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</v>
      </c>
      <c r="O69" s="1">
        <f>COUNTIFS(Table2[Sub-Sector],Table3[[#This Row],[Sub-Sector]],Table2[% Away From Current Month High],"&lt;=0.05")/Table3[[#This Row],[Count]]</f>
        <v>0.33333333333333331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0.33333333333333331</v>
      </c>
      <c r="S69" s="1">
        <f>COUNTIFS(Table2[Sub-Sector],Table3[[#This Row],[Sub-Sector]],Table2[% Price above 50 EMA],"&gt;=0")/Table3[[#This Row],[Count]]</f>
        <v>0</v>
      </c>
      <c r="T69" s="1">
        <f>COUNTIFS(Table2[Sub-Sector],Table3[[#This Row],[Sub-Sector]],Table2[% Price above 200 EMA],"&gt;=0")/Table3[[#This Row],[Count]]</f>
        <v>1</v>
      </c>
      <c r="U69" s="1">
        <f>COUNTIFS(Table2[Sub-Sector],Table3[[#This Row],[Sub-Sector]],Table2[Rate of Change - Zone],"Positive")/Table3[[#This Row],[Count]]</f>
        <v>0.33333333333333331</v>
      </c>
      <c r="V69" s="1">
        <f>COUNTIFS(Table2[Sub-Sector],Table3[[#This Row],[Sub-Sector]],Table2[Sharpe Ratio],"&gt;=0.10")/Table3[[#This Row],[Count]]</f>
        <v>0.33333333333333331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471.5</v>
      </c>
      <c r="X69">
        <f>_xlfn.RANK.AVG(Table3[[#This Row],[Score]],Table3[Score],1)</f>
        <v>75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69">
        <f>_xlfn.RANK.AVG(Table3[[#This Row],[Score 2 ]],Table3[[Score 2 ]],1)</f>
        <v>68</v>
      </c>
    </row>
    <row r="70" spans="1:26" x14ac:dyDescent="0.3">
      <c r="A70" t="s">
        <v>773</v>
      </c>
      <c r="B70">
        <f>COUNTIFS(Table2[Sub-Sector],Table3[[#This Row],[Sub-Sector]])</f>
        <v>5</v>
      </c>
      <c r="C70" s="1">
        <f>COUNTIFS(Table2[Sub-Sector],Table3[[#This Row],[Sub-Sector]],Table2[Uptrend],"Uptrend")/Table3[[#This Row],[Count]]</f>
        <v>0.2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0.4</v>
      </c>
      <c r="G70" s="1">
        <f>COUNTIFS(Table2[Sub-Sector],Table3[[#This Row],[Sub-Sector]],Table2[1Y Return vs Nifty],"&gt;=10")/Table3[[#This Row],[Count]]</f>
        <v>1</v>
      </c>
      <c r="H70" s="1">
        <f>COUNTIFS(Table2[Sub-Sector],Table3[[#This Row],[Sub-Sector]],Table2[RSI Exponential â€“ 14D],"&gt;=50")/Table3[[#This Row],[Count]]</f>
        <v>0.2</v>
      </c>
      <c r="I70" s="1">
        <f>COUNTIFS(Table2[Sub-Sector],Table3[[#This Row],[Sub-Sector]],Table2[Relative Volume],"&gt;=1")/Table3[[#This Row],[Count]]</f>
        <v>0.2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0.6</v>
      </c>
      <c r="M70" s="1">
        <f>COUNTIFS(Table2[Sub-Sector],Table3[[#This Row],[Sub-Sector]],Table2[% Away From Current Week High],"&lt;=0.05")/Table3[[#This Row],[Count]]</f>
        <v>0.6</v>
      </c>
      <c r="N70" s="1">
        <f>COUNTIFS(Table2[Sub-Sector],Table3[[#This Row],[Sub-Sector]],Table2[% Away From Current Month Low],"&gt;=0.05")/Table3[[#This Row],[Count]]</f>
        <v>0.6</v>
      </c>
      <c r="O70" s="1">
        <f>COUNTIFS(Table2[Sub-Sector],Table3[[#This Row],[Sub-Sector]],Table2[% Away From Current Month High],"&lt;=0.05")/Table3[[#This Row],[Count]]</f>
        <v>0.4</v>
      </c>
      <c r="P70" s="1">
        <f>COUNTIFS(Table2[Sub-Sector],Table3[[#This Row],[Sub-Sector]],Table2[% Away From 52W High],"&lt;=10")/Table3[[#This Row],[Count]]</f>
        <v>0.2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0.2</v>
      </c>
      <c r="S70" s="1">
        <f>COUNTIFS(Table2[Sub-Sector],Table3[[#This Row],[Sub-Sector]],Table2[% Price above 50 EMA],"&gt;=0")/Table3[[#This Row],[Count]]</f>
        <v>0.2</v>
      </c>
      <c r="T70" s="1">
        <f>COUNTIFS(Table2[Sub-Sector],Table3[[#This Row],[Sub-Sector]],Table2[% Price above 200 EMA],"&gt;=0")/Table3[[#This Row],[Count]]</f>
        <v>0.6</v>
      </c>
      <c r="U70" s="1">
        <f>COUNTIFS(Table2[Sub-Sector],Table3[[#This Row],[Sub-Sector]],Table2[Rate of Change - Zone],"Positive")/Table3[[#This Row],[Count]]</f>
        <v>0</v>
      </c>
      <c r="V70" s="1">
        <f>COUNTIFS(Table2[Sub-Sector],Table3[[#This Row],[Sub-Sector]],Table2[Sharpe Ratio],"&gt;=0.10")/Table3[[#This Row],[Count]]</f>
        <v>1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</v>
      </c>
      <c r="X70">
        <f>_xlfn.RANK.AVG(Table3[[#This Row],[Score]],Table3[Score],1)</f>
        <v>89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70">
        <f>_xlfn.RANK.AVG(Table3[[#This Row],[Score 2 ]],Table3[[Score 2 ]],1)</f>
        <v>69.5</v>
      </c>
    </row>
    <row r="71" spans="1:26" x14ac:dyDescent="0.3">
      <c r="A71" t="s">
        <v>458</v>
      </c>
      <c r="B71">
        <f>COUNTIFS(Table2[Sub-Sector],Table3[[#This Row],[Sub-Sector]])</f>
        <v>10</v>
      </c>
      <c r="C71" s="1">
        <f>COUNTIFS(Table2[Sub-Sector],Table3[[#This Row],[Sub-Sector]],Table2[Uptrend],"Uptrend")/Table3[[#This Row],[Count]]</f>
        <v>0.6</v>
      </c>
      <c r="D71" s="1">
        <f>COUNTIFS(Table2[Sub-Sector],Table3[[#This Row],[Sub-Sector]],Table2[1W Return vs Nifty],"&gt;=5")/Table3[[#This Row],[Count]]</f>
        <v>0.1</v>
      </c>
      <c r="E71" s="1">
        <f>COUNTIFS(Table2[Sub-Sector],Table3[[#This Row],[Sub-Sector]],Table2[1M Return vs Nifty],"&gt;=5")/Table3[[#This Row],[Count]]</f>
        <v>0.5</v>
      </c>
      <c r="F71" s="1">
        <f>COUNTIFS(Table2[Sub-Sector],Table3[[#This Row],[Sub-Sector]],Table2[6M Return vs Nifty],"&gt;=10")/Table3[[#This Row],[Count]]</f>
        <v>0.4</v>
      </c>
      <c r="G71" s="1">
        <f>COUNTIFS(Table2[Sub-Sector],Table3[[#This Row],[Sub-Sector]],Table2[1Y Return vs Nifty],"&gt;=10")/Table3[[#This Row],[Count]]</f>
        <v>0.3</v>
      </c>
      <c r="H71" s="1">
        <f>COUNTIFS(Table2[Sub-Sector],Table3[[#This Row],[Sub-Sector]],Table2[RSI Exponential â€“ 14D],"&gt;=50")/Table3[[#This Row],[Count]]</f>
        <v>0.3</v>
      </c>
      <c r="I71" s="1">
        <f>COUNTIFS(Table2[Sub-Sector],Table3[[#This Row],[Sub-Sector]],Table2[Relative Volume],"&gt;=1")/Table3[[#This Row],[Count]]</f>
        <v>0.3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0.5</v>
      </c>
      <c r="M71" s="1">
        <f>COUNTIFS(Table2[Sub-Sector],Table3[[#This Row],[Sub-Sector]],Table2[% Away From Current Week High],"&lt;=0.05")/Table3[[#This Row],[Count]]</f>
        <v>0.6</v>
      </c>
      <c r="N71" s="1">
        <f>COUNTIFS(Table2[Sub-Sector],Table3[[#This Row],[Sub-Sector]],Table2[% Away From Current Month Low],"&gt;=0.05")/Table3[[#This Row],[Count]]</f>
        <v>0.5</v>
      </c>
      <c r="O71" s="1">
        <f>COUNTIFS(Table2[Sub-Sector],Table3[[#This Row],[Sub-Sector]],Table2[% Away From Current Month High],"&lt;=0.05")/Table3[[#This Row],[Count]]</f>
        <v>0.5</v>
      </c>
      <c r="P71" s="1">
        <f>COUNTIFS(Table2[Sub-Sector],Table3[[#This Row],[Sub-Sector]],Table2[% Away From 52W High],"&lt;=10")/Table3[[#This Row],[Count]]</f>
        <v>0.2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0.3</v>
      </c>
      <c r="S71" s="1">
        <f>COUNTIFS(Table2[Sub-Sector],Table3[[#This Row],[Sub-Sector]],Table2[% Price above 50 EMA],"&gt;=0")/Table3[[#This Row],[Count]]</f>
        <v>0.5</v>
      </c>
      <c r="T71" s="1">
        <f>COUNTIFS(Table2[Sub-Sector],Table3[[#This Row],[Sub-Sector]],Table2[% Price above 200 EMA],"&gt;=0")/Table3[[#This Row],[Count]]</f>
        <v>0.9</v>
      </c>
      <c r="U71" s="1">
        <f>COUNTIFS(Table2[Sub-Sector],Table3[[#This Row],[Sub-Sector]],Table2[Rate of Change - Zone],"Positive")/Table3[[#This Row],[Count]]</f>
        <v>0.3</v>
      </c>
      <c r="V71" s="1">
        <f>COUNTIFS(Table2[Sub-Sector],Table3[[#This Row],[Sub-Sector]],Table2[Sharpe Ratio],"&gt;=0.10")/Table3[[#This Row],[Count]]</f>
        <v>0.4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</v>
      </c>
      <c r="X71">
        <f>_xlfn.RANK.AVG(Table3[[#This Row],[Score]],Table3[Score],1)</f>
        <v>40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71">
        <f>_xlfn.RANK.AVG(Table3[[#This Row],[Score 2 ]],Table3[[Score 2 ]],1)</f>
        <v>69.5</v>
      </c>
    </row>
    <row r="72" spans="1:26" x14ac:dyDescent="0.3">
      <c r="A72" t="s">
        <v>202</v>
      </c>
      <c r="B72">
        <f>COUNTIFS(Table2[Sub-Sector],Table3[[#This Row],[Sub-Sector]])</f>
        <v>2</v>
      </c>
      <c r="C72" s="1">
        <f>COUNTIFS(Table2[Sub-Sector],Table3[[#This Row],[Sub-Sector]],Table2[Uptrend],"Uptrend")/Table3[[#This Row],[Count]]</f>
        <v>0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0.5</v>
      </c>
      <c r="G72" s="1">
        <f>COUNTIFS(Table2[Sub-Sector],Table3[[#This Row],[Sub-Sector]],Table2[1Y Return vs Nifty],"&gt;=10")/Table3[[#This Row],[Count]]</f>
        <v>0</v>
      </c>
      <c r="H72" s="1">
        <f>COUNTIFS(Table2[Sub-Sector],Table3[[#This Row],[Sub-Sector]],Table2[RSI Exponential â€“ 14D],"&gt;=50")/Table3[[#This Row],[Count]]</f>
        <v>0</v>
      </c>
      <c r="I72" s="1">
        <f>COUNTIFS(Table2[Sub-Sector],Table3[[#This Row],[Sub-Sector]],Table2[Relative Volume],"&gt;=1")/Table3[[#This Row],[Count]]</f>
        <v>1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0</v>
      </c>
      <c r="O72" s="1">
        <f>COUNTIFS(Table2[Sub-Sector],Table3[[#This Row],[Sub-Sector]],Table2[% Away From Current Month High],"&lt;=0.05")/Table3[[#This Row],[Count]]</f>
        <v>0</v>
      </c>
      <c r="P72" s="1">
        <f>COUNTIFS(Table2[Sub-Sector],Table3[[#This Row],[Sub-Sector]],Table2[% Away From 52W High],"&lt;=10")/Table3[[#This Row],[Count]]</f>
        <v>0.5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</v>
      </c>
      <c r="S72" s="1">
        <f>COUNTIFS(Table2[Sub-Sector],Table3[[#This Row],[Sub-Sector]],Table2[% Price above 50 EMA],"&gt;=0")/Table3[[#This Row],[Count]]</f>
        <v>0</v>
      </c>
      <c r="T72" s="1">
        <f>COUNTIFS(Table2[Sub-Sector],Table3[[#This Row],[Sub-Sector]],Table2[% Price above 200 EMA],"&gt;=0")/Table3[[#This Row],[Count]]</f>
        <v>1</v>
      </c>
      <c r="U72" s="1">
        <f>COUNTIFS(Table2[Sub-Sector],Table3[[#This Row],[Sub-Sector]],Table2[Rate of Change - Zone],"Positive")/Table3[[#This Row],[Count]]</f>
        <v>0</v>
      </c>
      <c r="V72" s="1">
        <f>COUNTIFS(Table2[Sub-Sector],Table3[[#This Row],[Sub-Sector]],Table2[Sharpe Ratio],"&gt;=0.10")/Table3[[#This Row],[Count]]</f>
        <v>0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545</v>
      </c>
      <c r="X72">
        <f>_xlfn.RANK.AVG(Table3[[#This Row],[Score]],Table3[Score],1)</f>
        <v>93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2">
        <f>_xlfn.RANK.AVG(Table3[[#This Row],[Score 2 ]],Table3[[Score 2 ]],1)</f>
        <v>71</v>
      </c>
    </row>
    <row r="73" spans="1:26" x14ac:dyDescent="0.3">
      <c r="A73" t="s">
        <v>1052</v>
      </c>
      <c r="B73">
        <f>COUNTIFS(Table2[Sub-Sector],Table3[[#This Row],[Sub-Sector]])</f>
        <v>2</v>
      </c>
      <c r="C73" s="1">
        <f>COUNTIFS(Table2[Sub-Sector],Table3[[#This Row],[Sub-Sector]],Table2[Uptrend],"Uptrend")/Table3[[#This Row],[Count]]</f>
        <v>0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</v>
      </c>
      <c r="F73" s="1">
        <f>COUNTIFS(Table2[Sub-Sector],Table3[[#This Row],[Sub-Sector]],Table2[6M Return vs Nifty],"&gt;=10")/Table3[[#This Row],[Count]]</f>
        <v>0.5</v>
      </c>
      <c r="G73" s="1">
        <f>COUNTIFS(Table2[Sub-Sector],Table3[[#This Row],[Sub-Sector]],Table2[1Y Return vs Nifty],"&gt;=10")/Table3[[#This Row],[Count]]</f>
        <v>1</v>
      </c>
      <c r="H73" s="1">
        <f>COUNTIFS(Table2[Sub-Sector],Table3[[#This Row],[Sub-Sector]],Table2[RSI Exponential â€“ 14D],"&gt;=50")/Table3[[#This Row],[Count]]</f>
        <v>0.5</v>
      </c>
      <c r="I73" s="1">
        <f>COUNTIFS(Table2[Sub-Sector],Table3[[#This Row],[Sub-Sector]],Table2[Relative Volume],"&gt;=1")/Table3[[#This Row],[Count]]</f>
        <v>0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1</v>
      </c>
      <c r="M73" s="1">
        <f>COUNTIFS(Table2[Sub-Sector],Table3[[#This Row],[Sub-Sector]],Table2[% Away From Current Week High],"&lt;=0.05")/Table3[[#This Row],[Count]]</f>
        <v>0.5</v>
      </c>
      <c r="N73" s="1">
        <f>COUNTIFS(Table2[Sub-Sector],Table3[[#This Row],[Sub-Sector]],Table2[% Away From Current Month Low],"&gt;=0.05")/Table3[[#This Row],[Count]]</f>
        <v>1</v>
      </c>
      <c r="O73" s="1">
        <f>COUNTIFS(Table2[Sub-Sector],Table3[[#This Row],[Sub-Sector]],Table2[% Away From Current Month High],"&lt;=0.05")/Table3[[#This Row],[Count]]</f>
        <v>0.5</v>
      </c>
      <c r="P73" s="1">
        <f>COUNTIFS(Table2[Sub-Sector],Table3[[#This Row],[Sub-Sector]],Table2[% Away From 52W High],"&lt;=10")/Table3[[#This Row],[Count]]</f>
        <v>0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</v>
      </c>
      <c r="S73" s="1">
        <f>COUNTIFS(Table2[Sub-Sector],Table3[[#This Row],[Sub-Sector]],Table2[% Price above 50 EMA],"&gt;=0")/Table3[[#This Row],[Count]]</f>
        <v>0</v>
      </c>
      <c r="T73" s="1">
        <f>COUNTIFS(Table2[Sub-Sector],Table3[[#This Row],[Sub-Sector]],Table2[% Price above 200 EMA],"&gt;=0")/Table3[[#This Row],[Count]]</f>
        <v>0.5</v>
      </c>
      <c r="U73" s="1">
        <f>COUNTIFS(Table2[Sub-Sector],Table3[[#This Row],[Sub-Sector]],Table2[Rate of Change - Zone],"Positive")/Table3[[#This Row],[Count]]</f>
        <v>0</v>
      </c>
      <c r="V73" s="1">
        <f>COUNTIFS(Table2[Sub-Sector],Table3[[#This Row],[Sub-Sector]],Table2[Sharpe Ratio],"&gt;=0.10")/Table3[[#This Row],[Count]]</f>
        <v>1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547.5</v>
      </c>
      <c r="X73">
        <f>_xlfn.RANK.AVG(Table3[[#This Row],[Score]],Table3[Score],1)</f>
        <v>94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</v>
      </c>
      <c r="Z73">
        <f>_xlfn.RANK.AVG(Table3[[#This Row],[Score 2 ]],Table3[[Score 2 ]],1)</f>
        <v>72.5</v>
      </c>
    </row>
    <row r="74" spans="1:26" x14ac:dyDescent="0.3">
      <c r="A74" t="s">
        <v>933</v>
      </c>
      <c r="B74">
        <f>COUNTIFS(Table2[Sub-Sector],Table3[[#This Row],[Sub-Sector]])</f>
        <v>2</v>
      </c>
      <c r="C74" s="1">
        <f>COUNTIFS(Table2[Sub-Sector],Table3[[#This Row],[Sub-Sector]],Table2[Uptrend],"Uptrend")/Table3[[#This Row],[Count]]</f>
        <v>0.5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0.5</v>
      </c>
      <c r="F74" s="1">
        <f>COUNTIFS(Table2[Sub-Sector],Table3[[#This Row],[Sub-Sector]],Table2[6M Return vs Nifty],"&gt;=10")/Table3[[#This Row],[Count]]</f>
        <v>0.5</v>
      </c>
      <c r="G74" s="1">
        <f>COUNTIFS(Table2[Sub-Sector],Table3[[#This Row],[Sub-Sector]],Table2[1Y Return vs Nifty],"&gt;=10")/Table3[[#This Row],[Count]]</f>
        <v>1</v>
      </c>
      <c r="H74" s="1">
        <f>COUNTIFS(Table2[Sub-Sector],Table3[[#This Row],[Sub-Sector]],Table2[RSI Exponential â€“ 14D],"&gt;=50")/Table3[[#This Row],[Count]]</f>
        <v>0.5</v>
      </c>
      <c r="I74" s="1">
        <f>COUNTIFS(Table2[Sub-Sector],Table3[[#This Row],[Sub-Sector]],Table2[Relative Volume],"&gt;=1")/Table3[[#This Row],[Count]]</f>
        <v>0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1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1</v>
      </c>
      <c r="O74" s="1">
        <f>COUNTIFS(Table2[Sub-Sector],Table3[[#This Row],[Sub-Sector]],Table2[% Away From Current Month High],"&lt;=0.05")/Table3[[#This Row],[Count]]</f>
        <v>1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0.5</v>
      </c>
      <c r="S74" s="1">
        <f>COUNTIFS(Table2[Sub-Sector],Table3[[#This Row],[Sub-Sector]],Table2[% Price above 50 EMA],"&gt;=0")/Table3[[#This Row],[Count]]</f>
        <v>0.5</v>
      </c>
      <c r="T74" s="1">
        <f>COUNTIFS(Table2[Sub-Sector],Table3[[#This Row],[Sub-Sector]],Table2[% Price above 200 EMA],"&gt;=0")/Table3[[#This Row],[Count]]</f>
        <v>1</v>
      </c>
      <c r="U74" s="1">
        <f>COUNTIFS(Table2[Sub-Sector],Table3[[#This Row],[Sub-Sector]],Table2[Rate of Change - Zone],"Positive")/Table3[[#This Row],[Count]]</f>
        <v>0</v>
      </c>
      <c r="V74" s="1">
        <f>COUNTIFS(Table2[Sub-Sector],Table3[[#This Row],[Sub-Sector]],Table2[Sharpe Ratio],"&gt;=0.10")/Table3[[#This Row],[Count]]</f>
        <v>0.5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425.5</v>
      </c>
      <c r="X74">
        <f>_xlfn.RANK.AVG(Table3[[#This Row],[Score]],Table3[Score],1)</f>
        <v>60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</v>
      </c>
      <c r="Z74">
        <f>_xlfn.RANK.AVG(Table3[[#This Row],[Score 2 ]],Table3[[Score 2 ]],1)</f>
        <v>72.5</v>
      </c>
    </row>
    <row r="75" spans="1:26" x14ac:dyDescent="0.3">
      <c r="A75" t="s">
        <v>239</v>
      </c>
      <c r="B75">
        <f>COUNTIFS(Table2[Sub-Sector],Table3[[#This Row],[Sub-Sector]])</f>
        <v>5</v>
      </c>
      <c r="C75" s="1">
        <f>COUNTIFS(Table2[Sub-Sector],Table3[[#This Row],[Sub-Sector]],Table2[Uptrend],"Uptrend")/Table3[[#This Row],[Count]]</f>
        <v>0.8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0.2</v>
      </c>
      <c r="F75" s="1">
        <f>COUNTIFS(Table2[Sub-Sector],Table3[[#This Row],[Sub-Sector]],Table2[6M Return vs Nifty],"&gt;=10")/Table3[[#This Row],[Count]]</f>
        <v>0.6</v>
      </c>
      <c r="G75" s="1">
        <f>COUNTIFS(Table2[Sub-Sector],Table3[[#This Row],[Sub-Sector]],Table2[1Y Return vs Nifty],"&gt;=10")/Table3[[#This Row],[Count]]</f>
        <v>0.6</v>
      </c>
      <c r="H75" s="1">
        <f>COUNTIFS(Table2[Sub-Sector],Table3[[#This Row],[Sub-Sector]],Table2[RSI Exponential â€“ 14D],"&gt;=50")/Table3[[#This Row],[Count]]</f>
        <v>0.4</v>
      </c>
      <c r="I75" s="1">
        <f>COUNTIFS(Table2[Sub-Sector],Table3[[#This Row],[Sub-Sector]],Table2[Relative Volume],"&gt;=1")/Table3[[#This Row],[Count]]</f>
        <v>0.2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0.4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0.4</v>
      </c>
      <c r="O75" s="1">
        <f>COUNTIFS(Table2[Sub-Sector],Table3[[#This Row],[Sub-Sector]],Table2[% Away From Current Month High],"&lt;=0.05")/Table3[[#This Row],[Count]]</f>
        <v>0.6</v>
      </c>
      <c r="P75" s="1">
        <f>COUNTIFS(Table2[Sub-Sector],Table3[[#This Row],[Sub-Sector]],Table2[% Away From 52W High],"&lt;=10")/Table3[[#This Row],[Count]]</f>
        <v>0.6</v>
      </c>
      <c r="Q75" s="1">
        <f>COUNTIFS(Table2[Sub-Sector],Table3[[#This Row],[Sub-Sector]],Table2[% Away From 52W Low],"&gt;=10")/Table3[[#This Row],[Count]]</f>
        <v>0.8</v>
      </c>
      <c r="R75" s="1">
        <f>COUNTIFS(Table2[Sub-Sector],Table3[[#This Row],[Sub-Sector]],Table2[% Price above 20 EMA],"&gt;=0")/Table3[[#This Row],[Count]]</f>
        <v>0.4</v>
      </c>
      <c r="S75" s="1">
        <f>COUNTIFS(Table2[Sub-Sector],Table3[[#This Row],[Sub-Sector]],Table2[% Price above 50 EMA],"&gt;=0")/Table3[[#This Row],[Count]]</f>
        <v>0.8</v>
      </c>
      <c r="T75" s="1">
        <f>COUNTIFS(Table2[Sub-Sector],Table3[[#This Row],[Sub-Sector]],Table2[% Price above 200 EMA],"&gt;=0")/Table3[[#This Row],[Count]]</f>
        <v>0.8</v>
      </c>
      <c r="U75" s="1">
        <f>COUNTIFS(Table2[Sub-Sector],Table3[[#This Row],[Sub-Sector]],Table2[Rate of Change - Zone],"Positive")/Table3[[#This Row],[Count]]</f>
        <v>0</v>
      </c>
      <c r="V75" s="1">
        <f>COUNTIFS(Table2[Sub-Sector],Table3[[#This Row],[Sub-Sector]],Table2[Sharpe Ratio],"&gt;=0.10")/Table3[[#This Row],[Count]]</f>
        <v>0.2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</v>
      </c>
      <c r="X75">
        <f>_xlfn.RANK.AVG(Table3[[#This Row],[Score]],Table3[Score],1)</f>
        <v>62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75">
        <f>_xlfn.RANK.AVG(Table3[[#This Row],[Score 2 ]],Table3[[Score 2 ]],1)</f>
        <v>74</v>
      </c>
    </row>
    <row r="76" spans="1:26" x14ac:dyDescent="0.3">
      <c r="A76" t="s">
        <v>880</v>
      </c>
      <c r="B76">
        <f>COUNTIFS(Table2[Sub-Sector],Table3[[#This Row],[Sub-Sector]])</f>
        <v>3</v>
      </c>
      <c r="C76" s="1">
        <f>COUNTIFS(Table2[Sub-Sector],Table3[[#This Row],[Sub-Sector]],Table2[Uptrend],"Uptrend")/Table3[[#This Row],[Count]]</f>
        <v>0.33333333333333331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</v>
      </c>
      <c r="F76" s="1">
        <f>COUNTIFS(Table2[Sub-Sector],Table3[[#This Row],[Sub-Sector]],Table2[6M Return vs Nifty],"&gt;=10")/Table3[[#This Row],[Count]]</f>
        <v>0.33333333333333331</v>
      </c>
      <c r="G76" s="1">
        <f>COUNTIFS(Table2[Sub-Sector],Table3[[#This Row],[Sub-Sector]],Table2[1Y Return vs Nifty],"&gt;=10")/Table3[[#This Row],[Count]]</f>
        <v>0.66666666666666663</v>
      </c>
      <c r="H76" s="1">
        <f>COUNTIFS(Table2[Sub-Sector],Table3[[#This Row],[Sub-Sector]],Table2[RSI Exponential â€“ 14D],"&gt;=50")/Table3[[#This Row],[Count]]</f>
        <v>0</v>
      </c>
      <c r="I76" s="1">
        <f>COUNTIFS(Table2[Sub-Sector],Table3[[#This Row],[Sub-Sector]],Table2[Relative Volume],"&gt;=1")/Table3[[#This Row],[Count]]</f>
        <v>0.33333333333333331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0.66666666666666663</v>
      </c>
      <c r="M76" s="1">
        <f>COUNTIFS(Table2[Sub-Sector],Table3[[#This Row],[Sub-Sector]],Table2[% Away From Current Week High],"&lt;=0.05")/Table3[[#This Row],[Count]]</f>
        <v>1</v>
      </c>
      <c r="N76" s="1">
        <f>COUNTIFS(Table2[Sub-Sector],Table3[[#This Row],[Sub-Sector]],Table2[% Away From Current Month Low],"&gt;=0.05")/Table3[[#This Row],[Count]]</f>
        <v>0.66666666666666663</v>
      </c>
      <c r="O76" s="1">
        <f>COUNTIFS(Table2[Sub-Sector],Table3[[#This Row],[Sub-Sector]],Table2[% Away From Current Month High],"&lt;=0.05")/Table3[[#This Row],[Count]]</f>
        <v>0.33333333333333331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</v>
      </c>
      <c r="S76" s="1">
        <f>COUNTIFS(Table2[Sub-Sector],Table3[[#This Row],[Sub-Sector]],Table2[% Price above 50 EMA],"&gt;=0")/Table3[[#This Row],[Count]]</f>
        <v>0</v>
      </c>
      <c r="T76" s="1">
        <f>COUNTIFS(Table2[Sub-Sector],Table3[[#This Row],[Sub-Sector]],Table2[% Price above 200 EMA],"&gt;=0")/Table3[[#This Row],[Count]]</f>
        <v>0.33333333333333331</v>
      </c>
      <c r="U76" s="1">
        <f>COUNTIFS(Table2[Sub-Sector],Table3[[#This Row],[Sub-Sector]],Table2[Rate of Change - Zone],"Positive")/Table3[[#This Row],[Count]]</f>
        <v>0</v>
      </c>
      <c r="V76" s="1">
        <f>COUNTIFS(Table2[Sub-Sector],Table3[[#This Row],[Sub-Sector]],Table2[Sharpe Ratio],"&gt;=0.10")/Table3[[#This Row],[Count]]</f>
        <v>0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76">
        <f>_xlfn.RANK.AVG(Table3[[#This Row],[Score]],Table3[Score],1)</f>
        <v>87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76">
        <f>_xlfn.RANK.AVG(Table3[[#This Row],[Score 2 ]],Table3[[Score 2 ]],1)</f>
        <v>75</v>
      </c>
    </row>
    <row r="77" spans="1:26" x14ac:dyDescent="0.3">
      <c r="A77" t="s">
        <v>80</v>
      </c>
      <c r="B77">
        <f>COUNTIFS(Table2[Sub-Sector],Table3[[#This Row],[Sub-Sector]])</f>
        <v>17</v>
      </c>
      <c r="C77" s="1">
        <f>COUNTIFS(Table2[Sub-Sector],Table3[[#This Row],[Sub-Sector]],Table2[Uptrend],"Uptrend")/Table3[[#This Row],[Count]]</f>
        <v>0.29411764705882354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0.11764705882352941</v>
      </c>
      <c r="G77" s="1">
        <f>COUNTIFS(Table2[Sub-Sector],Table3[[#This Row],[Sub-Sector]],Table2[1Y Return vs Nifty],"&gt;=10")/Table3[[#This Row],[Count]]</f>
        <v>0.23529411764705882</v>
      </c>
      <c r="H77" s="1">
        <f>COUNTIFS(Table2[Sub-Sector],Table3[[#This Row],[Sub-Sector]],Table2[RSI Exponential â€“ 14D],"&gt;=50")/Table3[[#This Row],[Count]]</f>
        <v>0.23529411764705882</v>
      </c>
      <c r="I77" s="1">
        <f>COUNTIFS(Table2[Sub-Sector],Table3[[#This Row],[Sub-Sector]],Table2[Relative Volume],"&gt;=1")/Table3[[#This Row],[Count]]</f>
        <v>0.29411764705882354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0.94117647058823528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0.52941176470588236</v>
      </c>
      <c r="N77" s="1">
        <f>COUNTIFS(Table2[Sub-Sector],Table3[[#This Row],[Sub-Sector]],Table2[% Away From Current Month Low],"&gt;=0.05")/Table3[[#This Row],[Count]]</f>
        <v>5.8823529411764705E-2</v>
      </c>
      <c r="O77" s="1">
        <f>COUNTIFS(Table2[Sub-Sector],Table3[[#This Row],[Sub-Sector]],Table2[% Away From Current Month High],"&lt;=0.05")/Table3[[#This Row],[Count]]</f>
        <v>0.41176470588235292</v>
      </c>
      <c r="P77" s="1">
        <f>COUNTIFS(Table2[Sub-Sector],Table3[[#This Row],[Sub-Sector]],Table2[% Away From 52W High],"&lt;=10")/Table3[[#This Row],[Count]]</f>
        <v>0.17647058823529413</v>
      </c>
      <c r="Q77" s="1">
        <f>COUNTIFS(Table2[Sub-Sector],Table3[[#This Row],[Sub-Sector]],Table2[% Away From 52W Low],"&gt;=10")/Table3[[#This Row],[Count]]</f>
        <v>0.82352941176470584</v>
      </c>
      <c r="R77" s="1">
        <f>COUNTIFS(Table2[Sub-Sector],Table3[[#This Row],[Sub-Sector]],Table2[% Price above 20 EMA],"&gt;=0")/Table3[[#This Row],[Count]]</f>
        <v>0.17647058823529413</v>
      </c>
      <c r="S77" s="1">
        <f>COUNTIFS(Table2[Sub-Sector],Table3[[#This Row],[Sub-Sector]],Table2[% Price above 50 EMA],"&gt;=0")/Table3[[#This Row],[Count]]</f>
        <v>0.29411764705882354</v>
      </c>
      <c r="T77" s="1">
        <f>COUNTIFS(Table2[Sub-Sector],Table3[[#This Row],[Sub-Sector]],Table2[% Price above 200 EMA],"&gt;=0")/Table3[[#This Row],[Count]]</f>
        <v>0.58823529411764708</v>
      </c>
      <c r="U77" s="1">
        <f>COUNTIFS(Table2[Sub-Sector],Table3[[#This Row],[Sub-Sector]],Table2[Rate of Change - Zone],"Positive")/Table3[[#This Row],[Count]]</f>
        <v>0.41176470588235292</v>
      </c>
      <c r="V77" s="1">
        <f>COUNTIFS(Table2[Sub-Sector],Table3[[#This Row],[Sub-Sector]],Table2[Sharpe Ratio],"&gt;=0.10")/Table3[[#This Row],[Count]]</f>
        <v>0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</v>
      </c>
      <c r="X77">
        <f>_xlfn.RANK.AVG(Table3[[#This Row],[Score]],Table3[Score],1)</f>
        <v>91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</v>
      </c>
      <c r="Z77">
        <f>_xlfn.RANK.AVG(Table3[[#This Row],[Score 2 ]],Table3[[Score 2 ]],1)</f>
        <v>76</v>
      </c>
    </row>
    <row r="78" spans="1:26" x14ac:dyDescent="0.3">
      <c r="A78" t="s">
        <v>284</v>
      </c>
      <c r="B78">
        <f>COUNTIFS(Table2[Sub-Sector],Table3[[#This Row],[Sub-Sector]])</f>
        <v>12</v>
      </c>
      <c r="C78" s="1">
        <f>COUNTIFS(Table2[Sub-Sector],Table3[[#This Row],[Sub-Sector]],Table2[Uptrend],"Uptrend")/Table3[[#This Row],[Count]]</f>
        <v>0.66666666666666663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0.16666666666666666</v>
      </c>
      <c r="F78" s="1">
        <f>COUNTIFS(Table2[Sub-Sector],Table3[[#This Row],[Sub-Sector]],Table2[6M Return vs Nifty],"&gt;=10")/Table3[[#This Row],[Count]]</f>
        <v>0.33333333333333331</v>
      </c>
      <c r="G78" s="1">
        <f>COUNTIFS(Table2[Sub-Sector],Table3[[#This Row],[Sub-Sector]],Table2[1Y Return vs Nifty],"&gt;=10")/Table3[[#This Row],[Count]]</f>
        <v>0.41666666666666669</v>
      </c>
      <c r="H78" s="1">
        <f>COUNTIFS(Table2[Sub-Sector],Table3[[#This Row],[Sub-Sector]],Table2[RSI Exponential â€“ 14D],"&gt;=50")/Table3[[#This Row],[Count]]</f>
        <v>0.58333333333333337</v>
      </c>
      <c r="I78" s="1">
        <f>COUNTIFS(Table2[Sub-Sector],Table3[[#This Row],[Sub-Sector]],Table2[Relative Volume],"&gt;=1")/Table3[[#This Row],[Count]]</f>
        <v>0.25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0.25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0.25</v>
      </c>
      <c r="O78" s="1">
        <f>COUNTIFS(Table2[Sub-Sector],Table3[[#This Row],[Sub-Sector]],Table2[% Away From Current Month High],"&lt;=0.05")/Table3[[#This Row],[Count]]</f>
        <v>0.83333333333333337</v>
      </c>
      <c r="P78" s="1">
        <f>COUNTIFS(Table2[Sub-Sector],Table3[[#This Row],[Sub-Sector]],Table2[% Away From 52W High],"&lt;=10")/Table3[[#This Row],[Count]]</f>
        <v>0.25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0.58333333333333337</v>
      </c>
      <c r="S78" s="1">
        <f>COUNTIFS(Table2[Sub-Sector],Table3[[#This Row],[Sub-Sector]],Table2[% Price above 50 EMA],"&gt;=0")/Table3[[#This Row],[Count]]</f>
        <v>0.5</v>
      </c>
      <c r="T78" s="1">
        <f>COUNTIFS(Table2[Sub-Sector],Table3[[#This Row],[Sub-Sector]],Table2[% Price above 200 EMA],"&gt;=0")/Table3[[#This Row],[Count]]</f>
        <v>0.75</v>
      </c>
      <c r="U78" s="1">
        <f>COUNTIFS(Table2[Sub-Sector],Table3[[#This Row],[Sub-Sector]],Table2[Rate of Change - Zone],"Positive")/Table3[[#This Row],[Count]]</f>
        <v>0.25</v>
      </c>
      <c r="V78" s="1">
        <f>COUNTIFS(Table2[Sub-Sector],Table3[[#This Row],[Sub-Sector]],Table2[Sharpe Ratio],"&gt;=0.10")/Table3[[#This Row],[Count]]</f>
        <v>0.25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</v>
      </c>
      <c r="X78">
        <f>_xlfn.RANK.AVG(Table3[[#This Row],[Score]],Table3[Score],1)</f>
        <v>70.5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276.5</v>
      </c>
      <c r="Z78">
        <f>_xlfn.RANK.AVG(Table3[[#This Row],[Score 2 ]],Table3[[Score 2 ]],1)</f>
        <v>77</v>
      </c>
    </row>
    <row r="79" spans="1:26" x14ac:dyDescent="0.3">
      <c r="A79" t="s">
        <v>620</v>
      </c>
      <c r="B79">
        <f>COUNTIFS(Table2[Sub-Sector],Table3[[#This Row],[Sub-Sector]])</f>
        <v>3</v>
      </c>
      <c r="C79" s="1">
        <f>COUNTIFS(Table2[Sub-Sector],Table3[[#This Row],[Sub-Sector]],Table2[Uptrend],"Uptrend")/Table3[[#This Row],[Count]]</f>
        <v>0.33333333333333331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0.33333333333333331</v>
      </c>
      <c r="G79" s="1">
        <f>COUNTIFS(Table2[Sub-Sector],Table3[[#This Row],[Sub-Sector]],Table2[1Y Return vs Nifty],"&gt;=10")/Table3[[#This Row],[Count]]</f>
        <v>0</v>
      </c>
      <c r="H79" s="1">
        <f>COUNTIFS(Table2[Sub-Sector],Table3[[#This Row],[Sub-Sector]],Table2[RSI Exponential â€“ 14D],"&gt;=50")/Table3[[#This Row],[Count]]</f>
        <v>0</v>
      </c>
      <c r="I79" s="1">
        <f>COUNTIFS(Table2[Sub-Sector],Table3[[#This Row],[Sub-Sector]],Table2[Relative Volume],"&gt;=1")/Table3[[#This Row],[Count]]</f>
        <v>0.33333333333333331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</v>
      </c>
      <c r="O79" s="1">
        <f>COUNTIFS(Table2[Sub-Sector],Table3[[#This Row],[Sub-Sector]],Table2[% Away From Current Month High],"&lt;=0.05")/Table3[[#This Row],[Count]]</f>
        <v>0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0.33333333333333331</v>
      </c>
      <c r="R79" s="1">
        <f>COUNTIFS(Table2[Sub-Sector],Table3[[#This Row],[Sub-Sector]],Table2[% Price above 20 EMA],"&gt;=0")/Table3[[#This Row],[Count]]</f>
        <v>0</v>
      </c>
      <c r="S79" s="1">
        <f>COUNTIFS(Table2[Sub-Sector],Table3[[#This Row],[Sub-Sector]],Table2[% Price above 50 EMA],"&gt;=0")/Table3[[#This Row],[Count]]</f>
        <v>0</v>
      </c>
      <c r="T79" s="1">
        <f>COUNTIFS(Table2[Sub-Sector],Table3[[#This Row],[Sub-Sector]],Table2[% Price above 200 EMA],"&gt;=0")/Table3[[#This Row],[Count]]</f>
        <v>0.33333333333333331</v>
      </c>
      <c r="U79" s="1">
        <f>COUNTIFS(Table2[Sub-Sector],Table3[[#This Row],[Sub-Sector]],Table2[Rate of Change - Zone],"Positive")/Table3[[#This Row],[Count]]</f>
        <v>0.33333333333333331</v>
      </c>
      <c r="V79" s="1">
        <f>COUNTIFS(Table2[Sub-Sector],Table3[[#This Row],[Sub-Sector]],Table2[Sharpe Ratio],"&gt;=0.10")/Table3[[#This Row],[Count]]</f>
        <v>0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</v>
      </c>
      <c r="X79">
        <f>_xlfn.RANK.AVG(Table3[[#This Row],[Score]],Table3[Score],1)</f>
        <v>90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278.5</v>
      </c>
      <c r="Z79">
        <f>_xlfn.RANK.AVG(Table3[[#This Row],[Score 2 ]],Table3[[Score 2 ]],1)</f>
        <v>78</v>
      </c>
    </row>
    <row r="80" spans="1:26" x14ac:dyDescent="0.3">
      <c r="A80" t="s">
        <v>368</v>
      </c>
      <c r="B80">
        <f>COUNTIFS(Table2[Sub-Sector],Table3[[#This Row],[Sub-Sector]])</f>
        <v>2</v>
      </c>
      <c r="C80" s="1">
        <f>COUNTIFS(Table2[Sub-Sector],Table3[[#This Row],[Sub-Sector]],Table2[Uptrend],"Uptrend")/Table3[[#This Row],[Count]]</f>
        <v>0.5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1</v>
      </c>
      <c r="G80" s="1">
        <f>COUNTIFS(Table2[Sub-Sector],Table3[[#This Row],[Sub-Sector]],Table2[1Y Return vs Nifty],"&gt;=10")/Table3[[#This Row],[Count]]</f>
        <v>0.5</v>
      </c>
      <c r="H80" s="1">
        <f>COUNTIFS(Table2[Sub-Sector],Table3[[#This Row],[Sub-Sector]],Table2[RSI Exponential â€“ 14D],"&gt;=50")/Table3[[#This Row],[Count]]</f>
        <v>0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0.5</v>
      </c>
      <c r="M80" s="1">
        <f>COUNTIFS(Table2[Sub-Sector],Table3[[#This Row],[Sub-Sector]],Table2[% Away From Current Week High],"&lt;=0.05")/Table3[[#This Row],[Count]]</f>
        <v>0.5</v>
      </c>
      <c r="N80" s="1">
        <f>COUNTIFS(Table2[Sub-Sector],Table3[[#This Row],[Sub-Sector]],Table2[% Away From Current Month Low],"&gt;=0.05")/Table3[[#This Row],[Count]]</f>
        <v>0.5</v>
      </c>
      <c r="O80" s="1">
        <f>COUNTIFS(Table2[Sub-Sector],Table3[[#This Row],[Sub-Sector]],Table2[% Away From Current Month High],"&lt;=0.05")/Table3[[#This Row],[Count]]</f>
        <v>0.5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</v>
      </c>
      <c r="S80" s="1">
        <f>COUNTIFS(Table2[Sub-Sector],Table3[[#This Row],[Sub-Sector]],Table2[% Price above 50 EMA],"&gt;=0")/Table3[[#This Row],[Count]]</f>
        <v>0.5</v>
      </c>
      <c r="T80" s="1">
        <f>COUNTIFS(Table2[Sub-Sector],Table3[[#This Row],[Sub-Sector]],Table2[% Price above 200 EMA],"&gt;=0")/Table3[[#This Row],[Count]]</f>
        <v>1</v>
      </c>
      <c r="U80" s="1">
        <f>COUNTIFS(Table2[Sub-Sector],Table3[[#This Row],[Sub-Sector]],Table2[Rate of Change - Zone],"Positive")/Table3[[#This Row],[Count]]</f>
        <v>0</v>
      </c>
      <c r="V80" s="1">
        <f>COUNTIFS(Table2[Sub-Sector],Table3[[#This Row],[Sub-Sector]],Table2[Sharpe Ratio],"&gt;=0.10")/Table3[[#This Row],[Count]]</f>
        <v>0.5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</v>
      </c>
      <c r="X80">
        <f>_xlfn.RANK.AVG(Table3[[#This Row],[Score]],Table3[Score],1)</f>
        <v>86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279.5</v>
      </c>
      <c r="Z80">
        <f>_xlfn.RANK.AVG(Table3[[#This Row],[Score 2 ]],Table3[[Score 2 ]],1)</f>
        <v>79</v>
      </c>
    </row>
    <row r="81" spans="1:26" x14ac:dyDescent="0.3">
      <c r="A81" t="s">
        <v>609</v>
      </c>
      <c r="B81">
        <f>COUNTIFS(Table2[Sub-Sector],Table3[[#This Row],[Sub-Sector]])</f>
        <v>13</v>
      </c>
      <c r="C81" s="1">
        <f>COUNTIFS(Table2[Sub-Sector],Table3[[#This Row],[Sub-Sector]],Table2[Uptrend],"Uptrend")/Table3[[#This Row],[Count]]</f>
        <v>0.30769230769230771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0.30769230769230771</v>
      </c>
      <c r="F81" s="1">
        <f>COUNTIFS(Table2[Sub-Sector],Table3[[#This Row],[Sub-Sector]],Table2[6M Return vs Nifty],"&gt;=10")/Table3[[#This Row],[Count]]</f>
        <v>0.23076923076923078</v>
      </c>
      <c r="G81" s="1">
        <f>COUNTIFS(Table2[Sub-Sector],Table3[[#This Row],[Sub-Sector]],Table2[1Y Return vs Nifty],"&gt;=10")/Table3[[#This Row],[Count]]</f>
        <v>0.53846153846153844</v>
      </c>
      <c r="H81" s="1">
        <f>COUNTIFS(Table2[Sub-Sector],Table3[[#This Row],[Sub-Sector]],Table2[RSI Exponential â€“ 14D],"&gt;=50")/Table3[[#This Row],[Count]]</f>
        <v>0.23076923076923078</v>
      </c>
      <c r="I81" s="1">
        <f>COUNTIFS(Table2[Sub-Sector],Table3[[#This Row],[Sub-Sector]],Table2[Relative Volume],"&gt;=1")/Table3[[#This Row],[Count]]</f>
        <v>0.23076923076923078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0.53846153846153844</v>
      </c>
      <c r="M81" s="1">
        <f>COUNTIFS(Table2[Sub-Sector],Table3[[#This Row],[Sub-Sector]],Table2[% Away From Current Week High],"&lt;=0.05")/Table3[[#This Row],[Count]]</f>
        <v>0.92307692307692313</v>
      </c>
      <c r="N81" s="1">
        <f>COUNTIFS(Table2[Sub-Sector],Table3[[#This Row],[Sub-Sector]],Table2[% Away From Current Month Low],"&gt;=0.05")/Table3[[#This Row],[Count]]</f>
        <v>0.53846153846153844</v>
      </c>
      <c r="O81" s="1">
        <f>COUNTIFS(Table2[Sub-Sector],Table3[[#This Row],[Sub-Sector]],Table2[% Away From Current Month High],"&lt;=0.05")/Table3[[#This Row],[Count]]</f>
        <v>0.38461538461538464</v>
      </c>
      <c r="P81" s="1">
        <f>COUNTIFS(Table2[Sub-Sector],Table3[[#This Row],[Sub-Sector]],Table2[% Away From 52W High],"&lt;=10")/Table3[[#This Row],[Count]]</f>
        <v>0.15384615384615385</v>
      </c>
      <c r="Q81" s="1">
        <f>COUNTIFS(Table2[Sub-Sector],Table3[[#This Row],[Sub-Sector]],Table2[% Away From 52W Low],"&gt;=10")/Table3[[#This Row],[Count]]</f>
        <v>0.92307692307692313</v>
      </c>
      <c r="R81" s="1">
        <f>COUNTIFS(Table2[Sub-Sector],Table3[[#This Row],[Sub-Sector]],Table2[% Price above 20 EMA],"&gt;=0")/Table3[[#This Row],[Count]]</f>
        <v>0.23076923076923078</v>
      </c>
      <c r="S81" s="1">
        <f>COUNTIFS(Table2[Sub-Sector],Table3[[#This Row],[Sub-Sector]],Table2[% Price above 50 EMA],"&gt;=0")/Table3[[#This Row],[Count]]</f>
        <v>0.30769230769230771</v>
      </c>
      <c r="T81" s="1">
        <f>COUNTIFS(Table2[Sub-Sector],Table3[[#This Row],[Sub-Sector]],Table2[% Price above 200 EMA],"&gt;=0")/Table3[[#This Row],[Count]]</f>
        <v>0.61538461538461542</v>
      </c>
      <c r="U81" s="1">
        <f>COUNTIFS(Table2[Sub-Sector],Table3[[#This Row],[Sub-Sector]],Table2[Rate of Change - Zone],"Positive")/Table3[[#This Row],[Count]]</f>
        <v>0.15384615384615385</v>
      </c>
      <c r="V81" s="1">
        <f>COUNTIFS(Table2[Sub-Sector],Table3[[#This Row],[Sub-Sector]],Table2[Sharpe Ratio],"&gt;=0.10")/Table3[[#This Row],[Count]]</f>
        <v>7.6923076923076927E-2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491.5</v>
      </c>
      <c r="X81">
        <f>_xlfn.RANK.AVG(Table3[[#This Row],[Score]],Table3[Score],1)</f>
        <v>78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</v>
      </c>
      <c r="Z81">
        <f>_xlfn.RANK.AVG(Table3[[#This Row],[Score 2 ]],Table3[[Score 2 ]],1)</f>
        <v>80</v>
      </c>
    </row>
    <row r="82" spans="1:26" x14ac:dyDescent="0.3">
      <c r="A82" t="s">
        <v>446</v>
      </c>
      <c r="B82">
        <f>COUNTIFS(Table2[Sub-Sector],Table3[[#This Row],[Sub-Sector]])</f>
        <v>17</v>
      </c>
      <c r="C82" s="1">
        <f>COUNTIFS(Table2[Sub-Sector],Table3[[#This Row],[Sub-Sector]],Table2[Uptrend],"Uptrend")/Table3[[#This Row],[Count]]</f>
        <v>0.6470588235294118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0.29411764705882354</v>
      </c>
      <c r="F82" s="1">
        <f>COUNTIFS(Table2[Sub-Sector],Table3[[#This Row],[Sub-Sector]],Table2[6M Return vs Nifty],"&gt;=10")/Table3[[#This Row],[Count]]</f>
        <v>0.41176470588235292</v>
      </c>
      <c r="G82" s="1">
        <f>COUNTIFS(Table2[Sub-Sector],Table3[[#This Row],[Sub-Sector]],Table2[1Y Return vs Nifty],"&gt;=10")/Table3[[#This Row],[Count]]</f>
        <v>0.23529411764705882</v>
      </c>
      <c r="H82" s="1">
        <f>COUNTIFS(Table2[Sub-Sector],Table3[[#This Row],[Sub-Sector]],Table2[RSI Exponential â€“ 14D],"&gt;=50")/Table3[[#This Row],[Count]]</f>
        <v>0.35294117647058826</v>
      </c>
      <c r="I82" s="1">
        <f>COUNTIFS(Table2[Sub-Sector],Table3[[#This Row],[Sub-Sector]],Table2[Relative Volume],"&gt;=1")/Table3[[#This Row],[Count]]</f>
        <v>0.17647058823529413</v>
      </c>
      <c r="J82" s="1">
        <f>COUNTIFS(Table2[Sub-Sector],Table3[[#This Row],[Sub-Sector]],Table2[% Away From Day Low],"&gt;=0.05")/Table3[[#This Row],[Count]]</f>
        <v>5.8823529411764705E-2</v>
      </c>
      <c r="K82" s="1">
        <f>COUNTIFS(Table2[Sub-Sector],Table3[[#This Row],[Sub-Sector]],Table2[% Away From Day High],"&lt;=0.05")/Table3[[#This Row],[Count]]</f>
        <v>0.94117647058823528</v>
      </c>
      <c r="L82" s="1">
        <f>COUNTIFS(Table2[Sub-Sector],Table3[[#This Row],[Sub-Sector]],Table2[% Away From Current Week Low],"&gt;=0.05")/Table3[[#This Row],[Count]]</f>
        <v>0.52941176470588236</v>
      </c>
      <c r="M82" s="1">
        <f>COUNTIFS(Table2[Sub-Sector],Table3[[#This Row],[Sub-Sector]],Table2[% Away From Current Week High],"&lt;=0.05")/Table3[[#This Row],[Count]]</f>
        <v>0.82352941176470584</v>
      </c>
      <c r="N82" s="1">
        <f>COUNTIFS(Table2[Sub-Sector],Table3[[#This Row],[Sub-Sector]],Table2[% Away From Current Month Low],"&gt;=0.05")/Table3[[#This Row],[Count]]</f>
        <v>0.52941176470588236</v>
      </c>
      <c r="O82" s="1">
        <f>COUNTIFS(Table2[Sub-Sector],Table3[[#This Row],[Sub-Sector]],Table2[% Away From Current Month High],"&lt;=0.05")/Table3[[#This Row],[Count]]</f>
        <v>0.23529411764705882</v>
      </c>
      <c r="P82" s="1">
        <f>COUNTIFS(Table2[Sub-Sector],Table3[[#This Row],[Sub-Sector]],Table2[% Away From 52W High],"&lt;=10")/Table3[[#This Row],[Count]]</f>
        <v>0.11764705882352941</v>
      </c>
      <c r="Q82" s="1">
        <f>COUNTIFS(Table2[Sub-Sector],Table3[[#This Row],[Sub-Sector]],Table2[% Away From 52W Low],"&gt;=10")/Table3[[#This Row],[Count]]</f>
        <v>0.94117647058823528</v>
      </c>
      <c r="R82" s="1">
        <f>COUNTIFS(Table2[Sub-Sector],Table3[[#This Row],[Sub-Sector]],Table2[% Price above 20 EMA],"&gt;=0")/Table3[[#This Row],[Count]]</f>
        <v>0.41176470588235292</v>
      </c>
      <c r="S82" s="1">
        <f>COUNTIFS(Table2[Sub-Sector],Table3[[#This Row],[Sub-Sector]],Table2[% Price above 50 EMA],"&gt;=0")/Table3[[#This Row],[Count]]</f>
        <v>0.52941176470588236</v>
      </c>
      <c r="T82" s="1">
        <f>COUNTIFS(Table2[Sub-Sector],Table3[[#This Row],[Sub-Sector]],Table2[% Price above 200 EMA],"&gt;=0")/Table3[[#This Row],[Count]]</f>
        <v>0.76470588235294112</v>
      </c>
      <c r="U82" s="1">
        <f>COUNTIFS(Table2[Sub-Sector],Table3[[#This Row],[Sub-Sector]],Table2[Rate of Change - Zone],"Positive")/Table3[[#This Row],[Count]]</f>
        <v>0.29411764705882354</v>
      </c>
      <c r="V82" s="1">
        <f>COUNTIFS(Table2[Sub-Sector],Table3[[#This Row],[Sub-Sector]],Table2[Sharpe Ratio],"&gt;=0.10")/Table3[[#This Row],[Count]]</f>
        <v>0.11764705882352941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455</v>
      </c>
      <c r="X82">
        <f>_xlfn.RANK.AVG(Table3[[#This Row],[Score]],Table3[Score],1)</f>
        <v>69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289.5</v>
      </c>
      <c r="Z82">
        <f>_xlfn.RANK.AVG(Table3[[#This Row],[Score 2 ]],Table3[[Score 2 ]],1)</f>
        <v>81</v>
      </c>
    </row>
    <row r="83" spans="1:26" x14ac:dyDescent="0.3">
      <c r="A83" t="s">
        <v>400</v>
      </c>
      <c r="B83">
        <f>COUNTIFS(Table2[Sub-Sector],Table3[[#This Row],[Sub-Sector]])</f>
        <v>6</v>
      </c>
      <c r="C83" s="1">
        <f>COUNTIFS(Table2[Sub-Sector],Table3[[#This Row],[Sub-Sector]],Table2[Uptrend],"Uptrend")/Table3[[#This Row],[Count]]</f>
        <v>0.66666666666666663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</v>
      </c>
      <c r="F83" s="1">
        <f>COUNTIFS(Table2[Sub-Sector],Table3[[#This Row],[Sub-Sector]],Table2[6M Return vs Nifty],"&gt;=10")/Table3[[#This Row],[Count]]</f>
        <v>0.33333333333333331</v>
      </c>
      <c r="G83" s="1">
        <f>COUNTIFS(Table2[Sub-Sector],Table3[[#This Row],[Sub-Sector]],Table2[1Y Return vs Nifty],"&gt;=10")/Table3[[#This Row],[Count]]</f>
        <v>0.5</v>
      </c>
      <c r="H83" s="1">
        <f>COUNTIFS(Table2[Sub-Sector],Table3[[#This Row],[Sub-Sector]],Table2[RSI Exponential â€“ 14D],"&gt;=50")/Table3[[#This Row],[Count]]</f>
        <v>0.16666666666666666</v>
      </c>
      <c r="I83" s="1">
        <f>COUNTIFS(Table2[Sub-Sector],Table3[[#This Row],[Sub-Sector]],Table2[Relative Volume],"&gt;=1")/Table3[[#This Row],[Count]]</f>
        <v>0.16666666666666666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0.16666666666666666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0.16666666666666666</v>
      </c>
      <c r="O83" s="1">
        <f>COUNTIFS(Table2[Sub-Sector],Table3[[#This Row],[Sub-Sector]],Table2[% Away From Current Month High],"&lt;=0.05")/Table3[[#This Row],[Count]]</f>
        <v>0.33333333333333331</v>
      </c>
      <c r="P83" s="1">
        <f>COUNTIFS(Table2[Sub-Sector],Table3[[#This Row],[Sub-Sector]],Table2[% Away From 52W High],"&lt;=10")/Table3[[#This Row],[Count]]</f>
        <v>0.33333333333333331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0.16666666666666666</v>
      </c>
      <c r="S83" s="1">
        <f>COUNTIFS(Table2[Sub-Sector],Table3[[#This Row],[Sub-Sector]],Table2[% Price above 50 EMA],"&gt;=0")/Table3[[#This Row],[Count]]</f>
        <v>0.5</v>
      </c>
      <c r="T83" s="1">
        <f>COUNTIFS(Table2[Sub-Sector],Table3[[#This Row],[Sub-Sector]],Table2[% Price above 200 EMA],"&gt;=0")/Table3[[#This Row],[Count]]</f>
        <v>0.83333333333333337</v>
      </c>
      <c r="U83" s="1">
        <f>COUNTIFS(Table2[Sub-Sector],Table3[[#This Row],[Sub-Sector]],Table2[Rate of Change - Zone],"Positive")/Table3[[#This Row],[Count]]</f>
        <v>0.16666666666666666</v>
      </c>
      <c r="V83" s="1">
        <f>COUNTIFS(Table2[Sub-Sector],Table3[[#This Row],[Sub-Sector]],Table2[Sharpe Ratio],"&gt;=0.10")/Table3[[#This Row],[Count]]</f>
        <v>0.5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509.5</v>
      </c>
      <c r="X83">
        <f>_xlfn.RANK.AVG(Table3[[#This Row],[Score]],Table3[Score],1)</f>
        <v>82.5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</v>
      </c>
      <c r="Z83">
        <f>_xlfn.RANK.AVG(Table3[[#This Row],[Score 2 ]],Table3[[Score 2 ]],1)</f>
        <v>82</v>
      </c>
    </row>
    <row r="84" spans="1:26" x14ac:dyDescent="0.3">
      <c r="A84" t="s">
        <v>726</v>
      </c>
      <c r="B84">
        <f>COUNTIFS(Table2[Sub-Sector],Table3[[#This Row],[Sub-Sector]])</f>
        <v>4</v>
      </c>
      <c r="C84" s="1">
        <f>COUNTIFS(Table2[Sub-Sector],Table3[[#This Row],[Sub-Sector]],Table2[Uptrend],"Uptrend")/Table3[[#This Row],[Count]]</f>
        <v>0.25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0.5</v>
      </c>
      <c r="G84" s="1">
        <f>COUNTIFS(Table2[Sub-Sector],Table3[[#This Row],[Sub-Sector]],Table2[1Y Return vs Nifty],"&gt;=10")/Table3[[#This Row],[Count]]</f>
        <v>0.25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0.25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0.75</v>
      </c>
      <c r="L84" s="1">
        <f>COUNTIFS(Table2[Sub-Sector],Table3[[#This Row],[Sub-Sector]],Table2[% Away From Current Week Low],"&gt;=0.05")/Table3[[#This Row],[Count]]</f>
        <v>0.75</v>
      </c>
      <c r="M84" s="1">
        <f>COUNTIFS(Table2[Sub-Sector],Table3[[#This Row],[Sub-Sector]],Table2[% Away From Current Week High],"&lt;=0.05")/Table3[[#This Row],[Count]]</f>
        <v>0.75</v>
      </c>
      <c r="N84" s="1">
        <f>COUNTIFS(Table2[Sub-Sector],Table3[[#This Row],[Sub-Sector]],Table2[% Away From Current Month Low],"&gt;=0.05")/Table3[[#This Row],[Count]]</f>
        <v>0.75</v>
      </c>
      <c r="O84" s="1">
        <f>COUNTIFS(Table2[Sub-Sector],Table3[[#This Row],[Sub-Sector]],Table2[% Away From Current Month High],"&lt;=0.05")/Table3[[#This Row],[Count]]</f>
        <v>0.25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0.75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</v>
      </c>
      <c r="T84" s="1">
        <f>COUNTIFS(Table2[Sub-Sector],Table3[[#This Row],[Sub-Sector]],Table2[% Price above 200 EMA],"&gt;=0")/Table3[[#This Row],[Count]]</f>
        <v>0.5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564</v>
      </c>
      <c r="X84">
        <f>_xlfn.RANK.AVG(Table3[[#This Row],[Score]],Table3[Score],1)</f>
        <v>97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299.5</v>
      </c>
      <c r="Z84">
        <f>_xlfn.RANK.AVG(Table3[[#This Row],[Score 2 ]],Table3[[Score 2 ]],1)</f>
        <v>83</v>
      </c>
    </row>
    <row r="85" spans="1:26" x14ac:dyDescent="0.3">
      <c r="A85" t="s">
        <v>589</v>
      </c>
      <c r="B85">
        <f>COUNTIFS(Table2[Sub-Sector],Table3[[#This Row],[Sub-Sector]])</f>
        <v>8</v>
      </c>
      <c r="C85" s="1">
        <f>COUNTIFS(Table2[Sub-Sector],Table3[[#This Row],[Sub-Sector]],Table2[Uptrend],"Uptrend")/Table3[[#This Row],[Count]]</f>
        <v>0.75</v>
      </c>
      <c r="D85" s="1">
        <f>COUNTIFS(Table2[Sub-Sector],Table3[[#This Row],[Sub-Sector]],Table2[1W Return vs Nifty],"&gt;=5")/Table3[[#This Row],[Count]]</f>
        <v>0.25</v>
      </c>
      <c r="E85" s="1">
        <f>COUNTIFS(Table2[Sub-Sector],Table3[[#This Row],[Sub-Sector]],Table2[1M Return vs Nifty],"&gt;=5")/Table3[[#This Row],[Count]]</f>
        <v>0.25</v>
      </c>
      <c r="F85" s="1">
        <f>COUNTIFS(Table2[Sub-Sector],Table3[[#This Row],[Sub-Sector]],Table2[6M Return vs Nifty],"&gt;=10")/Table3[[#This Row],[Count]]</f>
        <v>0.375</v>
      </c>
      <c r="G85" s="1">
        <f>COUNTIFS(Table2[Sub-Sector],Table3[[#This Row],[Sub-Sector]],Table2[1Y Return vs Nifty],"&gt;=10")/Table3[[#This Row],[Count]]</f>
        <v>0.125</v>
      </c>
      <c r="H85" s="1">
        <f>COUNTIFS(Table2[Sub-Sector],Table3[[#This Row],[Sub-Sector]],Table2[RSI Exponential â€“ 14D],"&gt;=50")/Table3[[#This Row],[Count]]</f>
        <v>0.25</v>
      </c>
      <c r="I85" s="1">
        <f>COUNTIFS(Table2[Sub-Sector],Table3[[#This Row],[Sub-Sector]],Table2[Relative Volume],"&gt;=1")/Table3[[#This Row],[Count]]</f>
        <v>0.25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0.875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0.75</v>
      </c>
      <c r="N85" s="1">
        <f>COUNTIFS(Table2[Sub-Sector],Table3[[#This Row],[Sub-Sector]],Table2[% Away From Current Month Low],"&gt;=0.05")/Table3[[#This Row],[Count]]</f>
        <v>0.25</v>
      </c>
      <c r="O85" s="1">
        <f>COUNTIFS(Table2[Sub-Sector],Table3[[#This Row],[Sub-Sector]],Table2[% Away From Current Month High],"&lt;=0.05")/Table3[[#This Row],[Count]]</f>
        <v>0.25</v>
      </c>
      <c r="P85" s="1">
        <f>COUNTIFS(Table2[Sub-Sector],Table3[[#This Row],[Sub-Sector]],Table2[% Away From 52W High],"&lt;=10")/Table3[[#This Row],[Count]]</f>
        <v>0.25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0.25</v>
      </c>
      <c r="S85" s="1">
        <f>COUNTIFS(Table2[Sub-Sector],Table3[[#This Row],[Sub-Sector]],Table2[% Price above 50 EMA],"&gt;=0")/Table3[[#This Row],[Count]]</f>
        <v>0.5</v>
      </c>
      <c r="T85" s="1">
        <f>COUNTIFS(Table2[Sub-Sector],Table3[[#This Row],[Sub-Sector]],Table2[% Price above 200 EMA],"&gt;=0")/Table3[[#This Row],[Count]]</f>
        <v>0.75</v>
      </c>
      <c r="U85" s="1">
        <f>COUNTIFS(Table2[Sub-Sector],Table3[[#This Row],[Sub-Sector]],Table2[Rate of Change - Zone],"Positive")/Table3[[#This Row],[Count]]</f>
        <v>0.125</v>
      </c>
      <c r="V85" s="1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</v>
      </c>
      <c r="X85">
        <f>_xlfn.RANK.AVG(Table3[[#This Row],[Score]],Table3[Score],1)</f>
        <v>49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300.5</v>
      </c>
      <c r="Z85">
        <f>_xlfn.RANK.AVG(Table3[[#This Row],[Score 2 ]],Table3[[Score 2 ]],1)</f>
        <v>84</v>
      </c>
    </row>
    <row r="86" spans="1:26" x14ac:dyDescent="0.3">
      <c r="A86" t="s">
        <v>40</v>
      </c>
      <c r="B86">
        <f>COUNTIFS(Table2[Sub-Sector],Table3[[#This Row],[Sub-Sector]])</f>
        <v>3</v>
      </c>
      <c r="C86" s="1">
        <f>COUNTIFS(Table2[Sub-Sector],Table3[[#This Row],[Sub-Sector]],Table2[Uptrend],"Uptrend")/Table3[[#This Row],[Count]]</f>
        <v>0.66666666666666663</v>
      </c>
      <c r="D86" s="1">
        <f>COUNTIFS(Table2[Sub-Sector],Table3[[#This Row],[Sub-Sector]],Table2[1W Return vs Nifty],"&gt;=5")/Table3[[#This Row],[Count]]</f>
        <v>0.33333333333333331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0.33333333333333331</v>
      </c>
      <c r="G86" s="1">
        <f>COUNTIFS(Table2[Sub-Sector],Table3[[#This Row],[Sub-Sector]],Table2[1Y Return vs Nifty],"&gt;=10")/Table3[[#This Row],[Count]]</f>
        <v>0.33333333333333331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0.33333333333333331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0.66666666666666663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0.66666666666666663</v>
      </c>
      <c r="O86" s="1">
        <f>COUNTIFS(Table2[Sub-Sector],Table3[[#This Row],[Sub-Sector]],Table2[% Away From Current Month High],"&lt;=0.05")/Table3[[#This Row],[Count]]</f>
        <v>0.66666666666666663</v>
      </c>
      <c r="P86" s="1">
        <f>COUNTIFS(Table2[Sub-Sector],Table3[[#This Row],[Sub-Sector]],Table2[% Away From 52W High],"&lt;=10")/Table3[[#This Row],[Count]]</f>
        <v>0.33333333333333331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0.33333333333333331</v>
      </c>
      <c r="S86" s="1">
        <f>COUNTIFS(Table2[Sub-Sector],Table3[[#This Row],[Sub-Sector]],Table2[% Price above 50 EMA],"&gt;=0")/Table3[[#This Row],[Count]]</f>
        <v>0.33333333333333331</v>
      </c>
      <c r="T86" s="1">
        <f>COUNTIFS(Table2[Sub-Sector],Table3[[#This Row],[Sub-Sector]],Table2[% Price above 200 EMA],"&gt;=0")/Table3[[#This Row],[Count]]</f>
        <v>1</v>
      </c>
      <c r="U86" s="1">
        <f>COUNTIFS(Table2[Sub-Sector],Table3[[#This Row],[Sub-Sector]],Table2[Rate of Change - Zone],"Positive")/Table3[[#This Row],[Count]]</f>
        <v>0</v>
      </c>
      <c r="V86" s="1">
        <f>COUNTIFS(Table2[Sub-Sector],Table3[[#This Row],[Sub-Sector]],Table2[Sharpe Ratio],"&gt;=0.10")/Table3[[#This Row],[Count]]</f>
        <v>0.66666666666666663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450</v>
      </c>
      <c r="X86">
        <f>_xlfn.RANK.AVG(Table3[[#This Row],[Score]],Table3[Score],1)</f>
        <v>68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</v>
      </c>
      <c r="Z86">
        <f>_xlfn.RANK.AVG(Table3[[#This Row],[Score 2 ]],Table3[[Score 2 ]],1)</f>
        <v>85</v>
      </c>
    </row>
    <row r="87" spans="1:26" x14ac:dyDescent="0.3">
      <c r="A87" t="s">
        <v>861</v>
      </c>
      <c r="B87">
        <f>COUNTIFS(Table2[Sub-Sector],Table3[[#This Row],[Sub-Sector]])</f>
        <v>2</v>
      </c>
      <c r="C87" s="1">
        <f>COUNTIFS(Table2[Sub-Sector],Table3[[#This Row],[Sub-Sector]],Table2[Uptrend],"Uptrend")/Table3[[#This Row],[Count]]</f>
        <v>0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</v>
      </c>
      <c r="G87" s="1">
        <f>COUNTIFS(Table2[Sub-Sector],Table3[[#This Row],[Sub-Sector]],Table2[1Y Return vs Nifty],"&gt;=10")/Table3[[#This Row],[Count]]</f>
        <v>0.5</v>
      </c>
      <c r="H87" s="1">
        <f>COUNTIFS(Table2[Sub-Sector],Table3[[#This Row],[Sub-Sector]],Table2[RSI Exponential â€“ 14D],"&gt;=50")/Table3[[#This Row],[Count]]</f>
        <v>0</v>
      </c>
      <c r="I87" s="1">
        <f>COUNTIFS(Table2[Sub-Sector],Table3[[#This Row],[Sub-Sector]],Table2[Relative Volume],"&gt;=1")/Table3[[#This Row],[Count]]</f>
        <v>0.5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1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1</v>
      </c>
      <c r="O87" s="1">
        <f>COUNTIFS(Table2[Sub-Sector],Table3[[#This Row],[Sub-Sector]],Table2[% Away From Current Month High],"&lt;=0.05")/Table3[[#This Row],[Count]]</f>
        <v>0.5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0.5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</v>
      </c>
      <c r="T87" s="1">
        <f>COUNTIFS(Table2[Sub-Sector],Table3[[#This Row],[Sub-Sector]],Table2[% Price above 200 EMA],"&gt;=0")/Table3[[#This Row],[Count]]</f>
        <v>0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0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586</v>
      </c>
      <c r="X87">
        <f>_xlfn.RANK.AVG(Table3[[#This Row],[Score]],Table3[Score],1)</f>
        <v>102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303.5</v>
      </c>
      <c r="Z87">
        <f>_xlfn.RANK.AVG(Table3[[#This Row],[Score 2 ]],Table3[[Score 2 ]],1)</f>
        <v>86</v>
      </c>
    </row>
    <row r="88" spans="1:26" x14ac:dyDescent="0.3">
      <c r="A88" t="s">
        <v>529</v>
      </c>
      <c r="B88">
        <f>COUNTIFS(Table2[Sub-Sector],Table3[[#This Row],[Sub-Sector]])</f>
        <v>5</v>
      </c>
      <c r="C88" s="1">
        <f>COUNTIFS(Table2[Sub-Sector],Table3[[#This Row],[Sub-Sector]],Table2[Uptrend],"Uptrend")/Table3[[#This Row],[Count]]</f>
        <v>0.8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0.4</v>
      </c>
      <c r="F88" s="1">
        <f>COUNTIFS(Table2[Sub-Sector],Table3[[#This Row],[Sub-Sector]],Table2[6M Return vs Nifty],"&gt;=10")/Table3[[#This Row],[Count]]</f>
        <v>0.2</v>
      </c>
      <c r="G88" s="1">
        <f>COUNTIFS(Table2[Sub-Sector],Table3[[#This Row],[Sub-Sector]],Table2[1Y Return vs Nifty],"&gt;=10")/Table3[[#This Row],[Count]]</f>
        <v>0</v>
      </c>
      <c r="H88" s="1">
        <f>COUNTIFS(Table2[Sub-Sector],Table3[[#This Row],[Sub-Sector]],Table2[RSI Exponential â€“ 14D],"&gt;=50")/Table3[[#This Row],[Count]]</f>
        <v>0.4</v>
      </c>
      <c r="I88" s="1">
        <f>COUNTIFS(Table2[Sub-Sector],Table3[[#This Row],[Sub-Sector]],Table2[Relative Volume],"&gt;=1")/Table3[[#This Row],[Count]]</f>
        <v>0.2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0.4</v>
      </c>
      <c r="M88" s="1">
        <f>COUNTIFS(Table2[Sub-Sector],Table3[[#This Row],[Sub-Sector]],Table2[% Away From Current Week High],"&lt;=0.05")/Table3[[#This Row],[Count]]</f>
        <v>0.8</v>
      </c>
      <c r="N88" s="1">
        <f>COUNTIFS(Table2[Sub-Sector],Table3[[#This Row],[Sub-Sector]],Table2[% Away From Current Month Low],"&gt;=0.05")/Table3[[#This Row],[Count]]</f>
        <v>0.4</v>
      </c>
      <c r="O88" s="1">
        <f>COUNTIFS(Table2[Sub-Sector],Table3[[#This Row],[Sub-Sector]],Table2[% Away From Current Month High],"&lt;=0.05")/Table3[[#This Row],[Count]]</f>
        <v>0.4</v>
      </c>
      <c r="P88" s="1">
        <f>COUNTIFS(Table2[Sub-Sector],Table3[[#This Row],[Sub-Sector]],Table2[% Away From 52W High],"&lt;=10")/Table3[[#This Row],[Count]]</f>
        <v>0.2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0.4</v>
      </c>
      <c r="S88" s="1">
        <f>COUNTIFS(Table2[Sub-Sector],Table3[[#This Row],[Sub-Sector]],Table2[% Price above 50 EMA],"&gt;=0")/Table3[[#This Row],[Count]]</f>
        <v>0.4</v>
      </c>
      <c r="T88" s="1">
        <f>COUNTIFS(Table2[Sub-Sector],Table3[[#This Row],[Sub-Sector]],Table2[% Price above 200 EMA],"&gt;=0")/Table3[[#This Row],[Count]]</f>
        <v>0.8</v>
      </c>
      <c r="U88" s="1">
        <f>COUNTIFS(Table2[Sub-Sector],Table3[[#This Row],[Sub-Sector]],Table2[Rate of Change - Zone],"Positive")/Table3[[#This Row],[Count]]</f>
        <v>0.4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445</v>
      </c>
      <c r="X88">
        <f>_xlfn.RANK.AVG(Table3[[#This Row],[Score]],Table3[Score],1)</f>
        <v>66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311.5</v>
      </c>
      <c r="Z88">
        <f>_xlfn.RANK.AVG(Table3[[#This Row],[Score 2 ]],Table3[[Score 2 ]],1)</f>
        <v>87</v>
      </c>
    </row>
    <row r="89" spans="1:26" x14ac:dyDescent="0.3">
      <c r="A89" t="s">
        <v>1987</v>
      </c>
      <c r="B89">
        <f>COUNTIFS(Table2[Sub-Sector],Table3[[#This Row],[Sub-Sector]])</f>
        <v>3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</v>
      </c>
      <c r="G89" s="1">
        <f>COUNTIFS(Table2[Sub-Sector],Table3[[#This Row],[Sub-Sector]],Table2[1Y Return vs Nifty],"&gt;=10")/Table3[[#This Row],[Count]]</f>
        <v>0</v>
      </c>
      <c r="H89" s="1">
        <f>COUNTIFS(Table2[Sub-Sector],Table3[[#This Row],[Sub-Sector]],Table2[RSI Exponential â€“ 14D],"&gt;=50")/Table3[[#This Row],[Count]]</f>
        <v>0</v>
      </c>
      <c r="I89" s="1">
        <f>COUNTIFS(Table2[Sub-Sector],Table3[[#This Row],[Sub-Sector]],Table2[Relative Volume],"&gt;=1")/Table3[[#This Row],[Count]]</f>
        <v>0.33333333333333331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0.33333333333333331</v>
      </c>
      <c r="M89" s="1">
        <f>COUNTIFS(Table2[Sub-Sector],Table3[[#This Row],[Sub-Sector]],Table2[% Away From Current Week High],"&lt;=0.05")/Table3[[#This Row],[Count]]</f>
        <v>0.66666666666666663</v>
      </c>
      <c r="N89" s="1">
        <f>COUNTIFS(Table2[Sub-Sector],Table3[[#This Row],[Sub-Sector]],Table2[% Away From Current Month Low],"&gt;=0.05")/Table3[[#This Row],[Count]]</f>
        <v>0.33333333333333331</v>
      </c>
      <c r="O89" s="1">
        <f>COUNTIFS(Table2[Sub-Sector],Table3[[#This Row],[Sub-Sector]],Table2[% Away From Current Month High],"&lt;=0.05")/Table3[[#This Row],[Count]]</f>
        <v>0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0</v>
      </c>
      <c r="U89" s="1">
        <f>COUNTIFS(Table2[Sub-Sector],Table3[[#This Row],[Sub-Sector]],Table2[Rate of Change - Zone],"Positive")/Table3[[#This Row],[Count]]</f>
        <v>0.33333333333333331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596.5</v>
      </c>
      <c r="X89">
        <f>_xlfn.RANK.AVG(Table3[[#This Row],[Score]],Table3[Score],1)</f>
        <v>104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</v>
      </c>
      <c r="Z89">
        <f>_xlfn.RANK.AVG(Table3[[#This Row],[Score 2 ]],Table3[[Score 2 ]],1)</f>
        <v>88</v>
      </c>
    </row>
    <row r="90" spans="1:26" x14ac:dyDescent="0.3">
      <c r="A90" t="s">
        <v>34</v>
      </c>
      <c r="B90">
        <f>COUNTIFS(Table2[Sub-Sector],Table3[[#This Row],[Sub-Sector]])</f>
        <v>11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0.18181818181818182</v>
      </c>
      <c r="H90" s="1">
        <f>COUNTIFS(Table2[Sub-Sector],Table3[[#This Row],[Sub-Sector]],Table2[RSI Exponential â€“ 14D],"&gt;=50")/Table3[[#This Row],[Count]]</f>
        <v>0.18181818181818182</v>
      </c>
      <c r="I90" s="1">
        <f>COUNTIFS(Table2[Sub-Sector],Table3[[#This Row],[Sub-Sector]],Table2[Relative Volume],"&gt;=1")/Table3[[#This Row],[Count]]</f>
        <v>0.45454545454545453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0.81818181818181823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0.45454545454545453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0.18181818181818182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0.27272727272727271</v>
      </c>
      <c r="U90" s="1">
        <f>COUNTIFS(Table2[Sub-Sector],Table3[[#This Row],[Sub-Sector]],Table2[Rate of Change - Zone],"Positive")/Table3[[#This Row],[Count]]</f>
        <v>9.0909090909090912E-2</v>
      </c>
      <c r="V90" s="1">
        <f>COUNTIFS(Table2[Sub-Sector],Table3[[#This Row],[Sub-Sector]],Table2[Sharpe Ratio],"&gt;=0.10")/Table3[[#This Row],[Count]]</f>
        <v>0.63636363636363635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598</v>
      </c>
      <c r="X90">
        <f>_xlfn.RANK.AVG(Table3[[#This Row],[Score]],Table3[Score],1)</f>
        <v>105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90">
        <f>_xlfn.RANK.AVG(Table3[[#This Row],[Score 2 ]],Table3[[Score 2 ]],1)</f>
        <v>89</v>
      </c>
    </row>
    <row r="91" spans="1:26" x14ac:dyDescent="0.3">
      <c r="A91" t="s">
        <v>1161</v>
      </c>
      <c r="B91">
        <f>COUNTIFS(Table2[Sub-Sector],Table3[[#This Row],[Sub-Sector]])</f>
        <v>2</v>
      </c>
      <c r="C91" s="1">
        <f>COUNTIFS(Table2[Sub-Sector],Table3[[#This Row],[Sub-Sector]],Table2[Uptrend],"Uptrend")/Table3[[#This Row],[Count]]</f>
        <v>0.5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0.5</v>
      </c>
      <c r="G91" s="1">
        <f>COUNTIFS(Table2[Sub-Sector],Table3[[#This Row],[Sub-Sector]],Table2[1Y Return vs Nifty],"&gt;=10")/Table3[[#This Row],[Count]]</f>
        <v>0.5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0.5</v>
      </c>
      <c r="L91" s="1">
        <f>COUNTIFS(Table2[Sub-Sector],Table3[[#This Row],[Sub-Sector]],Table2[% Away From Current Week Low],"&gt;=0.05")/Table3[[#This Row],[Count]]</f>
        <v>0.5</v>
      </c>
      <c r="M91" s="1">
        <f>COUNTIFS(Table2[Sub-Sector],Table3[[#This Row],[Sub-Sector]],Table2[% Away From Current Week High],"&lt;=0.05")/Table3[[#This Row],[Count]]</f>
        <v>0.5</v>
      </c>
      <c r="N91" s="1">
        <f>COUNTIFS(Table2[Sub-Sector],Table3[[#This Row],[Sub-Sector]],Table2[% Away From Current Month Low],"&gt;=0.05")/Table3[[#This Row],[Count]]</f>
        <v>0.5</v>
      </c>
      <c r="O91" s="1">
        <f>COUNTIFS(Table2[Sub-Sector],Table3[[#This Row],[Sub-Sector]],Table2[% Away From Current Month High],"&lt;=0.05")/Table3[[#This Row],[Count]]</f>
        <v>0.5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1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0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555</v>
      </c>
      <c r="X91">
        <f>_xlfn.RANK.AVG(Table3[[#This Row],[Score]],Table3[Score],1)</f>
        <v>95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317.5</v>
      </c>
      <c r="Z91">
        <f>_xlfn.RANK.AVG(Table3[[#This Row],[Score 2 ]],Table3[[Score 2 ]],1)</f>
        <v>90</v>
      </c>
    </row>
    <row r="92" spans="1:26" x14ac:dyDescent="0.3">
      <c r="A92" t="s">
        <v>69</v>
      </c>
      <c r="B92">
        <f>COUNTIFS(Table2[Sub-Sector],Table3[[#This Row],[Sub-Sector]])</f>
        <v>3</v>
      </c>
      <c r="C92" s="1">
        <f>COUNTIFS(Table2[Sub-Sector],Table3[[#This Row],[Sub-Sector]],Table2[Uptrend],"Uptrend")/Table3[[#This Row],[Count]]</f>
        <v>0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0.33333333333333331</v>
      </c>
      <c r="G92" s="1">
        <f>COUNTIFS(Table2[Sub-Sector],Table3[[#This Row],[Sub-Sector]],Table2[1Y Return vs Nifty],"&gt;=10")/Table3[[#This Row],[Count]]</f>
        <v>0.66666666666666663</v>
      </c>
      <c r="H92" s="1">
        <f>COUNTIFS(Table2[Sub-Sector],Table3[[#This Row],[Sub-Sector]],Table2[RSI Exponential â€“ 14D],"&gt;=50")/Table3[[#This Row],[Count]]</f>
        <v>0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0.33333333333333331</v>
      </c>
      <c r="M92" s="1">
        <f>COUNTIFS(Table2[Sub-Sector],Table3[[#This Row],[Sub-Sector]],Table2[% Away From Current Week High],"&lt;=0.05")/Table3[[#This Row],[Count]]</f>
        <v>0.66666666666666663</v>
      </c>
      <c r="N92" s="1">
        <f>COUNTIFS(Table2[Sub-Sector],Table3[[#This Row],[Sub-Sector]],Table2[% Away From Current Month Low],"&gt;=0.05")/Table3[[#This Row],[Count]]</f>
        <v>0.33333333333333331</v>
      </c>
      <c r="O92" s="1">
        <f>COUNTIFS(Table2[Sub-Sector],Table3[[#This Row],[Sub-Sector]],Table2[% Away From Current Month High],"&lt;=0.05")/Table3[[#This Row],[Count]]</f>
        <v>0.66666666666666663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</v>
      </c>
      <c r="S92" s="1">
        <f>COUNTIFS(Table2[Sub-Sector],Table3[[#This Row],[Sub-Sector]],Table2[% Price above 50 EMA],"&gt;=0")/Table3[[#This Row],[Count]]</f>
        <v>0</v>
      </c>
      <c r="T92" s="1">
        <f>COUNTIFS(Table2[Sub-Sector],Table3[[#This Row],[Sub-Sector]],Table2[% Price above 200 EMA],"&gt;=0")/Table3[[#This Row],[Count]]</f>
        <v>1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0.33333333333333331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604</v>
      </c>
      <c r="X92">
        <f>_xlfn.RANK.AVG(Table3[[#This Row],[Score]],Table3[Score],1)</f>
        <v>106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92">
        <f>_xlfn.RANK.AVG(Table3[[#This Row],[Score 2 ]],Table3[[Score 2 ]],1)</f>
        <v>92</v>
      </c>
    </row>
    <row r="93" spans="1:26" x14ac:dyDescent="0.3">
      <c r="A93" t="s">
        <v>54</v>
      </c>
      <c r="B93">
        <f>COUNTIFS(Table2[Sub-Sector],Table3[[#This Row],[Sub-Sector]])</f>
        <v>17</v>
      </c>
      <c r="C93" s="1">
        <f>COUNTIFS(Table2[Sub-Sector],Table3[[#This Row],[Sub-Sector]],Table2[Uptrend],"Uptrend")/Table3[[#This Row],[Count]]</f>
        <v>0.58823529411764708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0.11764705882352941</v>
      </c>
      <c r="F93" s="1">
        <f>COUNTIFS(Table2[Sub-Sector],Table3[[#This Row],[Sub-Sector]],Table2[6M Return vs Nifty],"&gt;=10")/Table3[[#This Row],[Count]]</f>
        <v>0.11764705882352941</v>
      </c>
      <c r="G93" s="1">
        <f>COUNTIFS(Table2[Sub-Sector],Table3[[#This Row],[Sub-Sector]],Table2[1Y Return vs Nifty],"&gt;=10")/Table3[[#This Row],[Count]]</f>
        <v>0.29411764705882354</v>
      </c>
      <c r="H93" s="1">
        <f>COUNTIFS(Table2[Sub-Sector],Table3[[#This Row],[Sub-Sector]],Table2[RSI Exponential â€“ 14D],"&gt;=50")/Table3[[#This Row],[Count]]</f>
        <v>5.8823529411764705E-2</v>
      </c>
      <c r="I93" s="1">
        <f>COUNTIFS(Table2[Sub-Sector],Table3[[#This Row],[Sub-Sector]],Table2[Relative Volume],"&gt;=1")/Table3[[#This Row],[Count]]</f>
        <v>0.23529411764705882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0.6470588235294118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0.23529411764705882</v>
      </c>
      <c r="P93" s="1">
        <f>COUNTIFS(Table2[Sub-Sector],Table3[[#This Row],[Sub-Sector]],Table2[% Away From 52W High],"&lt;=10")/Table3[[#This Row],[Count]]</f>
        <v>0.29411764705882354</v>
      </c>
      <c r="Q93" s="1">
        <f>COUNTIFS(Table2[Sub-Sector],Table3[[#This Row],[Sub-Sector]],Table2[% Away From 52W Low],"&gt;=10")/Table3[[#This Row],[Count]]</f>
        <v>0.76470588235294112</v>
      </c>
      <c r="R93" s="1">
        <f>COUNTIFS(Table2[Sub-Sector],Table3[[#This Row],[Sub-Sector]],Table2[% Price above 20 EMA],"&gt;=0")/Table3[[#This Row],[Count]]</f>
        <v>0.11764705882352941</v>
      </c>
      <c r="S93" s="1">
        <f>COUNTIFS(Table2[Sub-Sector],Table3[[#This Row],[Sub-Sector]],Table2[% Price above 50 EMA],"&gt;=0")/Table3[[#This Row],[Count]]</f>
        <v>0.47058823529411764</v>
      </c>
      <c r="T93" s="1">
        <f>COUNTIFS(Table2[Sub-Sector],Table3[[#This Row],[Sub-Sector]],Table2[% Price above 200 EMA],"&gt;=0")/Table3[[#This Row],[Count]]</f>
        <v>0.58823529411764708</v>
      </c>
      <c r="U93" s="1">
        <f>COUNTIFS(Table2[Sub-Sector],Table3[[#This Row],[Sub-Sector]],Table2[Rate of Change - Zone],"Positive")/Table3[[#This Row],[Count]]</f>
        <v>0.11764705882352941</v>
      </c>
      <c r="V93" s="1">
        <f>COUNTIFS(Table2[Sub-Sector],Table3[[#This Row],[Sub-Sector]],Table2[Sharpe Ratio],"&gt;=0.10")/Table3[[#This Row],[Count]]</f>
        <v>0.11764705882352941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</v>
      </c>
      <c r="X93">
        <f>_xlfn.RANK.AVG(Table3[[#This Row],[Score]],Table3[Score],1)</f>
        <v>85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93">
        <f>_xlfn.RANK.AVG(Table3[[#This Row],[Score 2 ]],Table3[[Score 2 ]],1)</f>
        <v>92</v>
      </c>
    </row>
    <row r="94" spans="1:26" x14ac:dyDescent="0.3">
      <c r="A94" t="s">
        <v>225</v>
      </c>
      <c r="B94">
        <f>COUNTIFS(Table2[Sub-Sector],Table3[[#This Row],[Sub-Sector]])</f>
        <v>3</v>
      </c>
      <c r="C94" s="1">
        <f>COUNTIFS(Table2[Sub-Sector],Table3[[#This Row],[Sub-Sector]],Table2[Uptrend],"Uptrend")/Table3[[#This Row],[Count]]</f>
        <v>0.66666666666666663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0.33333333333333331</v>
      </c>
      <c r="F94" s="1">
        <f>COUNTIFS(Table2[Sub-Sector],Table3[[#This Row],[Sub-Sector]],Table2[6M Return vs Nifty],"&gt;=10")/Table3[[#This Row],[Count]]</f>
        <v>0.33333333333333331</v>
      </c>
      <c r="G94" s="1">
        <f>COUNTIFS(Table2[Sub-Sector],Table3[[#This Row],[Sub-Sector]],Table2[1Y Return vs Nifty],"&gt;=10")/Table3[[#This Row],[Count]]</f>
        <v>0.66666666666666663</v>
      </c>
      <c r="H94" s="1">
        <f>COUNTIFS(Table2[Sub-Sector],Table3[[#This Row],[Sub-Sector]],Table2[RSI Exponential â€“ 14D],"&gt;=50")/Table3[[#This Row],[Count]]</f>
        <v>0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0.66666666666666663</v>
      </c>
      <c r="M94" s="1">
        <f>COUNTIFS(Table2[Sub-Sector],Table3[[#This Row],[Sub-Sector]],Table2[% Away From Current Week High],"&lt;=0.05")/Table3[[#This Row],[Count]]</f>
        <v>0.66666666666666663</v>
      </c>
      <c r="N94" s="1">
        <f>COUNTIFS(Table2[Sub-Sector],Table3[[#This Row],[Sub-Sector]],Table2[% Away From Current Month Low],"&gt;=0.05")/Table3[[#This Row],[Count]]</f>
        <v>0.66666666666666663</v>
      </c>
      <c r="O94" s="1">
        <f>COUNTIFS(Table2[Sub-Sector],Table3[[#This Row],[Sub-Sector]],Table2[% Away From Current Month High],"&lt;=0.05")/Table3[[#This Row],[Count]]</f>
        <v>0</v>
      </c>
      <c r="P94" s="1">
        <f>COUNTIFS(Table2[Sub-Sector],Table3[[#This Row],[Sub-Sector]],Table2[% Away From 52W High],"&lt;=10")/Table3[[#This Row],[Count]]</f>
        <v>0.33333333333333331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0.33333333333333331</v>
      </c>
      <c r="S94" s="1">
        <f>COUNTIFS(Table2[Sub-Sector],Table3[[#This Row],[Sub-Sector]],Table2[% Price above 50 EMA],"&gt;=0")/Table3[[#This Row],[Count]]</f>
        <v>0.33333333333333331</v>
      </c>
      <c r="T94" s="1">
        <f>COUNTIFS(Table2[Sub-Sector],Table3[[#This Row],[Sub-Sector]],Table2[% Price above 200 EMA],"&gt;=0")/Table3[[#This Row],[Count]]</f>
        <v>0.66666666666666663</v>
      </c>
      <c r="U94" s="1">
        <f>COUNTIFS(Table2[Sub-Sector],Table3[[#This Row],[Sub-Sector]],Table2[Rate of Change - Zone],"Positive")/Table3[[#This Row],[Count]]</f>
        <v>0</v>
      </c>
      <c r="V94" s="1">
        <f>COUNTIFS(Table2[Sub-Sector],Table3[[#This Row],[Sub-Sector]],Table2[Sharpe Ratio],"&gt;=0.10")/Table3[[#This Row],[Count]]</f>
        <v>0.66666666666666663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</v>
      </c>
      <c r="X94">
        <f>_xlfn.RANK.AVG(Table3[[#This Row],[Score]],Table3[Score],1)</f>
        <v>76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94">
        <f>_xlfn.RANK.AVG(Table3[[#This Row],[Score 2 ]],Table3[[Score 2 ]],1)</f>
        <v>92</v>
      </c>
    </row>
    <row r="95" spans="1:26" x14ac:dyDescent="0.3">
      <c r="A95" t="s">
        <v>507</v>
      </c>
      <c r="B95">
        <f>COUNTIFS(Table2[Sub-Sector],Table3[[#This Row],[Sub-Sector]])</f>
        <v>1</v>
      </c>
      <c r="C95" s="1">
        <f>COUNTIFS(Table2[Sub-Sector],Table3[[#This Row],[Sub-Sector]],Table2[Uptrend],"Uptrend")/Table3[[#This Row],[Count]]</f>
        <v>1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1</v>
      </c>
      <c r="F95" s="1">
        <f>COUNTIFS(Table2[Sub-Sector],Table3[[#This Row],[Sub-Sector]],Table2[6M Return vs Nifty],"&gt;=10")/Table3[[#This Row],[Count]]</f>
        <v>1</v>
      </c>
      <c r="G95" s="1">
        <f>COUNTIFS(Table2[Sub-Sector],Table3[[#This Row],[Sub-Sector]],Table2[1Y Return vs Nifty],"&gt;=10")/Table3[[#This Row],[Count]]</f>
        <v>0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0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1</v>
      </c>
      <c r="T95" s="1">
        <f>COUNTIFS(Table2[Sub-Sector],Table3[[#This Row],[Sub-Sector]],Table2[% Price above 200 EMA],"&gt;=0")/Table3[[#This Row],[Count]]</f>
        <v>1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1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</v>
      </c>
      <c r="X95">
        <f>_xlfn.RANK.AVG(Table3[[#This Row],[Score]],Table3[Score],1)</f>
        <v>57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95">
        <f>_xlfn.RANK.AVG(Table3[[#This Row],[Score 2 ]],Table3[[Score 2 ]],1)</f>
        <v>95</v>
      </c>
    </row>
    <row r="96" spans="1:26" x14ac:dyDescent="0.3">
      <c r="A96" t="s">
        <v>1400</v>
      </c>
      <c r="B96">
        <f>COUNTIFS(Table2[Sub-Sector],Table3[[#This Row],[Sub-Sector]])</f>
        <v>1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1</v>
      </c>
      <c r="G96" s="1">
        <f>COUNTIFS(Table2[Sub-Sector],Table3[[#This Row],[Sub-Sector]],Table2[1Y Return vs Nifty],"&gt;=10")/Table3[[#This Row],[Count]]</f>
        <v>0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1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1</v>
      </c>
      <c r="O96" s="1">
        <f>COUNTIFS(Table2[Sub-Sector],Table3[[#This Row],[Sub-Sector]],Table2[% Away From Current Month High],"&lt;=0.05")/Table3[[#This Row],[Count]]</f>
        <v>1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1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1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605</v>
      </c>
      <c r="X96">
        <f>_xlfn.RANK.AVG(Table3[[#This Row],[Score]],Table3[Score],1)</f>
        <v>107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96">
        <f>_xlfn.RANK.AVG(Table3[[#This Row],[Score 2 ]],Table3[[Score 2 ]],1)</f>
        <v>95</v>
      </c>
    </row>
    <row r="97" spans="1:26" x14ac:dyDescent="0.3">
      <c r="A97" t="s">
        <v>526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1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1</v>
      </c>
      <c r="G97" s="1">
        <f>COUNTIFS(Table2[Sub-Sector],Table3[[#This Row],[Sub-Sector]],Table2[1Y Return vs Nifty],"&gt;=10")/Table3[[#This Row],[Count]]</f>
        <v>0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1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</v>
      </c>
      <c r="X97">
        <f>_xlfn.RANK.AVG(Table3[[#This Row],[Score]],Table3[Score],1)</f>
        <v>81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97">
        <f>_xlfn.RANK.AVG(Table3[[#This Row],[Score 2 ]],Table3[[Score 2 ]],1)</f>
        <v>95</v>
      </c>
    </row>
    <row r="98" spans="1:26" x14ac:dyDescent="0.3">
      <c r="A98" t="s">
        <v>545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1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1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1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607.5</v>
      </c>
      <c r="X98">
        <f>_xlfn.RANK.AVG(Table3[[#This Row],[Score]],Table3[Score],1)</f>
        <v>110.5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</v>
      </c>
      <c r="Z98">
        <f>_xlfn.RANK.AVG(Table3[[#This Row],[Score 2 ]],Table3[[Score 2 ]],1)</f>
        <v>97.5</v>
      </c>
    </row>
    <row r="99" spans="1:26" x14ac:dyDescent="0.3">
      <c r="A99" t="s">
        <v>1210</v>
      </c>
      <c r="B99">
        <f>COUNTIFS(Table2[Sub-Sector],Table3[[#This Row],[Sub-Sector]])</f>
        <v>2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0.5</v>
      </c>
      <c r="I99" s="1">
        <f>COUNTIFS(Table2[Sub-Sector],Table3[[#This Row],[Sub-Sector]],Table2[Relative Volume],"&gt;=1")/Table3[[#This Row],[Count]]</f>
        <v>1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1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1</v>
      </c>
      <c r="O99" s="1">
        <f>COUNTIFS(Table2[Sub-Sector],Table3[[#This Row],[Sub-Sector]],Table2[% Away From Current Month High],"&lt;=0.05")/Table3[[#This Row],[Count]]</f>
        <v>0.5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0</v>
      </c>
      <c r="R99" s="1">
        <f>COUNTIFS(Table2[Sub-Sector],Table3[[#This Row],[Sub-Sector]],Table2[% Price above 20 EMA],"&gt;=0")/Table3[[#This Row],[Count]]</f>
        <v>0.5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0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607.5</v>
      </c>
      <c r="X99">
        <f>_xlfn.RANK.AVG(Table3[[#This Row],[Score]],Table3[Score],1)</f>
        <v>110.5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</v>
      </c>
      <c r="Z99">
        <f>_xlfn.RANK.AVG(Table3[[#This Row],[Score 2 ]],Table3[[Score 2 ]],1)</f>
        <v>97.5</v>
      </c>
    </row>
    <row r="100" spans="1:26" x14ac:dyDescent="0.3">
      <c r="A100" t="s">
        <v>449</v>
      </c>
      <c r="B100">
        <f>COUNTIFS(Table2[Sub-Sector],Table3[[#This Row],[Sub-Sector]])</f>
        <v>9</v>
      </c>
      <c r="C100" s="1">
        <f>COUNTIFS(Table2[Sub-Sector],Table3[[#This Row],[Sub-Sector]],Table2[Uptrend],"Uptrend")/Table3[[#This Row],[Count]]</f>
        <v>0.33333333333333331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0.22222222222222221</v>
      </c>
      <c r="F100" s="1">
        <f>COUNTIFS(Table2[Sub-Sector],Table3[[#This Row],[Sub-Sector]],Table2[6M Return vs Nifty],"&gt;=10")/Table3[[#This Row],[Count]]</f>
        <v>0.1111111111111111</v>
      </c>
      <c r="G100" s="1">
        <f>COUNTIFS(Table2[Sub-Sector],Table3[[#This Row],[Sub-Sector]],Table2[1Y Return vs Nifty],"&gt;=10")/Table3[[#This Row],[Count]]</f>
        <v>0.22222222222222221</v>
      </c>
      <c r="H100" s="1">
        <f>COUNTIFS(Table2[Sub-Sector],Table3[[#This Row],[Sub-Sector]],Table2[RSI Exponential â€“ 14D],"&gt;=50")/Table3[[#This Row],[Count]]</f>
        <v>0.22222222222222221</v>
      </c>
      <c r="I100" s="1">
        <f>COUNTIFS(Table2[Sub-Sector],Table3[[#This Row],[Sub-Sector]],Table2[Relative Volume],"&gt;=1")/Table3[[#This Row],[Count]]</f>
        <v>0.22222222222222221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0.33333333333333331</v>
      </c>
      <c r="M100" s="1">
        <f>COUNTIFS(Table2[Sub-Sector],Table3[[#This Row],[Sub-Sector]],Table2[% Away From Current Week High],"&lt;=0.05")/Table3[[#This Row],[Count]]</f>
        <v>0.88888888888888884</v>
      </c>
      <c r="N100" s="1">
        <f>COUNTIFS(Table2[Sub-Sector],Table3[[#This Row],[Sub-Sector]],Table2[% Away From Current Month Low],"&gt;=0.05")/Table3[[#This Row],[Count]]</f>
        <v>0.33333333333333331</v>
      </c>
      <c r="O100" s="1">
        <f>COUNTIFS(Table2[Sub-Sector],Table3[[#This Row],[Sub-Sector]],Table2[% Away From Current Month High],"&lt;=0.05")/Table3[[#This Row],[Count]]</f>
        <v>0.33333333333333331</v>
      </c>
      <c r="P100" s="1">
        <f>COUNTIFS(Table2[Sub-Sector],Table3[[#This Row],[Sub-Sector]],Table2[% Away From 52W High],"&lt;=10")/Table3[[#This Row],[Count]]</f>
        <v>0.1111111111111111</v>
      </c>
      <c r="Q100" s="1">
        <f>COUNTIFS(Table2[Sub-Sector],Table3[[#This Row],[Sub-Sector]],Table2[% Away From 52W Low],"&gt;=10")/Table3[[#This Row],[Count]]</f>
        <v>0.66666666666666663</v>
      </c>
      <c r="R100" s="1">
        <f>COUNTIFS(Table2[Sub-Sector],Table3[[#This Row],[Sub-Sector]],Table2[% Price above 20 EMA],"&gt;=0")/Table3[[#This Row],[Count]]</f>
        <v>0.33333333333333331</v>
      </c>
      <c r="S100" s="1">
        <f>COUNTIFS(Table2[Sub-Sector],Table3[[#This Row],[Sub-Sector]],Table2[% Price above 50 EMA],"&gt;=0")/Table3[[#This Row],[Count]]</f>
        <v>0.22222222222222221</v>
      </c>
      <c r="T100" s="1">
        <f>COUNTIFS(Table2[Sub-Sector],Table3[[#This Row],[Sub-Sector]],Table2[% Price above 200 EMA],"&gt;=0")/Table3[[#This Row],[Count]]</f>
        <v>0.66666666666666663</v>
      </c>
      <c r="U100" s="1">
        <f>COUNTIFS(Table2[Sub-Sector],Table3[[#This Row],[Sub-Sector]],Table2[Rate of Change - Zone],"Positive")/Table3[[#This Row],[Count]]</f>
        <v>0.22222222222222221</v>
      </c>
      <c r="V100" s="1">
        <f>COUNTIFS(Table2[Sub-Sector],Table3[[#This Row],[Sub-Sector]],Table2[Sharpe Ratio],"&gt;=0.10")/Table3[[#This Row],[Count]]</f>
        <v>0.44444444444444442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</v>
      </c>
      <c r="X100">
        <f>_xlfn.RANK.AVG(Table3[[#This Row],[Score]],Table3[Score],1)</f>
        <v>92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100">
        <f>_xlfn.RANK.AVG(Table3[[#This Row],[Score 2 ]],Table3[[Score 2 ]],1)</f>
        <v>99</v>
      </c>
    </row>
    <row r="101" spans="1:26" x14ac:dyDescent="0.3">
      <c r="A101" t="s">
        <v>434</v>
      </c>
      <c r="B101">
        <f>COUNTIFS(Table2[Sub-Sector],Table3[[#This Row],[Sub-Sector]])</f>
        <v>11</v>
      </c>
      <c r="C101" s="1">
        <f>COUNTIFS(Table2[Sub-Sector],Table3[[#This Row],[Sub-Sector]],Table2[Uptrend],"Uptrend")/Table3[[#This Row],[Count]]</f>
        <v>0.27272727272727271</v>
      </c>
      <c r="D101" s="1">
        <f>COUNTIFS(Table2[Sub-Sector],Table3[[#This Row],[Sub-Sector]],Table2[1W Return vs Nifty],"&gt;=5")/Table3[[#This Row],[Count]]</f>
        <v>9.0909090909090912E-2</v>
      </c>
      <c r="E101" s="1">
        <f>COUNTIFS(Table2[Sub-Sector],Table3[[#This Row],[Sub-Sector]],Table2[1M Return vs Nifty],"&gt;=5")/Table3[[#This Row],[Count]]</f>
        <v>0.27272727272727271</v>
      </c>
      <c r="F101" s="1">
        <f>COUNTIFS(Table2[Sub-Sector],Table3[[#This Row],[Sub-Sector]],Table2[6M Return vs Nifty],"&gt;=10")/Table3[[#This Row],[Count]]</f>
        <v>9.0909090909090912E-2</v>
      </c>
      <c r="G101" s="1">
        <f>COUNTIFS(Table2[Sub-Sector],Table3[[#This Row],[Sub-Sector]],Table2[1Y Return vs Nifty],"&gt;=10")/Table3[[#This Row],[Count]]</f>
        <v>0.18181818181818182</v>
      </c>
      <c r="H101" s="1">
        <f>COUNTIFS(Table2[Sub-Sector],Table3[[#This Row],[Sub-Sector]],Table2[RSI Exponential â€“ 14D],"&gt;=50")/Table3[[#This Row],[Count]]</f>
        <v>0.27272727272727271</v>
      </c>
      <c r="I101" s="1">
        <f>COUNTIFS(Table2[Sub-Sector],Table3[[#This Row],[Sub-Sector]],Table2[Relative Volume],"&gt;=1")/Table3[[#This Row],[Count]]</f>
        <v>0.18181818181818182</v>
      </c>
      <c r="J101" s="1">
        <f>COUNTIFS(Table2[Sub-Sector],Table3[[#This Row],[Sub-Sector]],Table2[% Away From Day Low],"&gt;=0.05")/Table3[[#This Row],[Count]]</f>
        <v>9.0909090909090912E-2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0.36363636363636365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0.36363636363636365</v>
      </c>
      <c r="O101" s="1">
        <f>COUNTIFS(Table2[Sub-Sector],Table3[[#This Row],[Sub-Sector]],Table2[% Away From Current Month High],"&lt;=0.05")/Table3[[#This Row],[Count]]</f>
        <v>0.54545454545454541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0.63636363636363635</v>
      </c>
      <c r="R101" s="1">
        <f>COUNTIFS(Table2[Sub-Sector],Table3[[#This Row],[Sub-Sector]],Table2[% Price above 20 EMA],"&gt;=0")/Table3[[#This Row],[Count]]</f>
        <v>0.27272727272727271</v>
      </c>
      <c r="S101" s="1">
        <f>COUNTIFS(Table2[Sub-Sector],Table3[[#This Row],[Sub-Sector]],Table2[% Price above 50 EMA],"&gt;=0")/Table3[[#This Row],[Count]]</f>
        <v>0.27272727272727271</v>
      </c>
      <c r="T101" s="1">
        <f>COUNTIFS(Table2[Sub-Sector],Table3[[#This Row],[Sub-Sector]],Table2[% Price above 200 EMA],"&gt;=0")/Table3[[#This Row],[Count]]</f>
        <v>0.36363636363636365</v>
      </c>
      <c r="U101" s="1">
        <f>COUNTIFS(Table2[Sub-Sector],Table3[[#This Row],[Sub-Sector]],Table2[Rate of Change - Zone],"Positive")/Table3[[#This Row],[Count]]</f>
        <v>0.27272727272727271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486.5</v>
      </c>
      <c r="X101">
        <f>_xlfn.RANK.AVG(Table3[[#This Row],[Score]],Table3[Score],1)</f>
        <v>77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101">
        <f>_xlfn.RANK.AVG(Table3[[#This Row],[Score 2 ]],Table3[[Score 2 ]],1)</f>
        <v>100</v>
      </c>
    </row>
    <row r="102" spans="1:26" x14ac:dyDescent="0.3">
      <c r="A102" t="s">
        <v>334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1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1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1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1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1</v>
      </c>
      <c r="O102" s="1">
        <f>COUNTIFS(Table2[Sub-Sector],Table3[[#This Row],[Sub-Sector]],Table2[% Away From Current Month High],"&lt;=0.05")/Table3[[#This Row],[Count]]</f>
        <v>0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1</v>
      </c>
      <c r="T102" s="1">
        <f>COUNTIFS(Table2[Sub-Sector],Table3[[#This Row],[Sub-Sector]],Table2[% Price above 200 EMA],"&gt;=0")/Table3[[#This Row],[Count]]</f>
        <v>1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1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</v>
      </c>
      <c r="X102">
        <f>_xlfn.RANK.AVG(Table3[[#This Row],[Score]],Table3[Score],1)</f>
        <v>58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2">
        <f>_xlfn.RANK.AVG(Table3[[#This Row],[Score 2 ]],Table3[[Score 2 ]],1)</f>
        <v>102.5</v>
      </c>
    </row>
    <row r="103" spans="1:26" x14ac:dyDescent="0.3">
      <c r="A103" t="s">
        <v>92</v>
      </c>
      <c r="B103">
        <f>COUNTIFS(Table2[Sub-Sector],Table3[[#This Row],[Sub-Sector]])</f>
        <v>1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1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1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1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610</v>
      </c>
      <c r="X103">
        <f>_xlfn.RANK.AVG(Table3[[#This Row],[Score]],Table3[Score],1)</f>
        <v>115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3">
        <f>_xlfn.RANK.AVG(Table3[[#This Row],[Score 2 ]],Table3[[Score 2 ]],1)</f>
        <v>102.5</v>
      </c>
    </row>
    <row r="104" spans="1:26" x14ac:dyDescent="0.3">
      <c r="A104" t="s">
        <v>1418</v>
      </c>
      <c r="B104">
        <f>COUNTIFS(Table2[Sub-Sector],Table3[[#This Row],[Sub-Sector]])</f>
        <v>2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1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1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1</v>
      </c>
      <c r="O104" s="1">
        <f>COUNTIFS(Table2[Sub-Sector],Table3[[#This Row],[Sub-Sector]],Table2[% Away From Current Month High],"&lt;=0.05")/Table3[[#This Row],[Count]]</f>
        <v>0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0.5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610</v>
      </c>
      <c r="X104">
        <f>_xlfn.RANK.AVG(Table3[[#This Row],[Score]],Table3[Score],1)</f>
        <v>115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4">
        <f>_xlfn.RANK.AVG(Table3[[#This Row],[Score 2 ]],Table3[[Score 2 ]],1)</f>
        <v>102.5</v>
      </c>
    </row>
    <row r="105" spans="1:26" x14ac:dyDescent="0.3">
      <c r="A105" t="s">
        <v>281</v>
      </c>
      <c r="B105">
        <f>COUNTIFS(Table2[Sub-Sector],Table3[[#This Row],[Sub-Sector]])</f>
        <v>1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1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1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1</v>
      </c>
      <c r="O105" s="1">
        <f>COUNTIFS(Table2[Sub-Sector],Table3[[#This Row],[Sub-Sector]],Table2[% Away From Current Month High],"&lt;=0.05")/Table3[[#This Row],[Count]]</f>
        <v>1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1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610</v>
      </c>
      <c r="X105">
        <f>_xlfn.RANK.AVG(Table3[[#This Row],[Score]],Table3[Score],1)</f>
        <v>115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5">
        <f>_xlfn.RANK.AVG(Table3[[#This Row],[Score 2 ]],Table3[[Score 2 ]],1)</f>
        <v>102.5</v>
      </c>
    </row>
    <row r="106" spans="1:26" x14ac:dyDescent="0.3">
      <c r="A106" t="s">
        <v>271</v>
      </c>
      <c r="B106">
        <f>COUNTIFS(Table2[Sub-Sector],Table3[[#This Row],[Sub-Sector]])</f>
        <v>6</v>
      </c>
      <c r="C106" s="1">
        <f>COUNTIFS(Table2[Sub-Sector],Table3[[#This Row],[Sub-Sector]],Table2[Uptrend],"Uptrend")/Table3[[#This Row],[Count]]</f>
        <v>0.5</v>
      </c>
      <c r="D106" s="1">
        <f>COUNTIFS(Table2[Sub-Sector],Table3[[#This Row],[Sub-Sector]],Table2[1W Return vs Nifty],"&gt;=5")/Table3[[#This Row],[Count]]</f>
        <v>0.16666666666666666</v>
      </c>
      <c r="E106" s="1">
        <f>COUNTIFS(Table2[Sub-Sector],Table3[[#This Row],[Sub-Sector]],Table2[1M Return vs Nifty],"&gt;=5")/Table3[[#This Row],[Count]]</f>
        <v>0.16666666666666666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0.5</v>
      </c>
      <c r="H106" s="1">
        <f>COUNTIFS(Table2[Sub-Sector],Table3[[#This Row],[Sub-Sector]],Table2[RSI Exponential â€“ 14D],"&gt;=50")/Table3[[#This Row],[Count]]</f>
        <v>0.83333333333333337</v>
      </c>
      <c r="I106" s="1">
        <f>COUNTIFS(Table2[Sub-Sector],Table3[[#This Row],[Sub-Sector]],Table2[Relative Volume],"&gt;=1")/Table3[[#This Row],[Count]]</f>
        <v>0.16666666666666666</v>
      </c>
      <c r="J106" s="1">
        <f>COUNTIFS(Table2[Sub-Sector],Table3[[#This Row],[Sub-Sector]],Table2[% Away From Day Low],"&gt;=0.05")/Table3[[#This Row],[Count]]</f>
        <v>0.16666666666666666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1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1</v>
      </c>
      <c r="O106" s="1">
        <f>COUNTIFS(Table2[Sub-Sector],Table3[[#This Row],[Sub-Sector]],Table2[% Away From Current Month High],"&lt;=0.05")/Table3[[#This Row],[Count]]</f>
        <v>1</v>
      </c>
      <c r="P106" s="1">
        <f>COUNTIFS(Table2[Sub-Sector],Table3[[#This Row],[Sub-Sector]],Table2[% Away From 52W High],"&lt;=10")/Table3[[#This Row],[Count]]</f>
        <v>0.33333333333333331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0.83333333333333337</v>
      </c>
      <c r="S106" s="1">
        <f>COUNTIFS(Table2[Sub-Sector],Table3[[#This Row],[Sub-Sector]],Table2[% Price above 50 EMA],"&gt;=0")/Table3[[#This Row],[Count]]</f>
        <v>0.66666666666666663</v>
      </c>
      <c r="T106" s="1">
        <f>COUNTIFS(Table2[Sub-Sector],Table3[[#This Row],[Sub-Sector]],Table2[% Price above 200 EMA],"&gt;=0")/Table3[[#This Row],[Count]]</f>
        <v>0.66666666666666663</v>
      </c>
      <c r="U106" s="1">
        <f>COUNTIFS(Table2[Sub-Sector],Table3[[#This Row],[Sub-Sector]],Table2[Rate of Change - Zone],"Positive")/Table3[[#This Row],[Count]]</f>
        <v>0.16666666666666666</v>
      </c>
      <c r="V106" s="1">
        <f>COUNTIFS(Table2[Sub-Sector],Table3[[#This Row],[Sub-Sector]],Table2[Sharpe Ratio],"&gt;=0.10")/Table3[[#This Row],[Count]]</f>
        <v>0.5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470</v>
      </c>
      <c r="X106">
        <f>_xlfn.RANK.AVG(Table3[[#This Row],[Score]],Table3[Score],1)</f>
        <v>74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106">
        <f>_xlfn.RANK.AVG(Table3[[#This Row],[Score 2 ]],Table3[[Score 2 ]],1)</f>
        <v>105</v>
      </c>
    </row>
    <row r="107" spans="1:26" x14ac:dyDescent="0.3">
      <c r="A107" t="s">
        <v>1173</v>
      </c>
      <c r="B107">
        <f>COUNTIFS(Table2[Sub-Sector],Table3[[#This Row],[Sub-Sector]])</f>
        <v>1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1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1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1</v>
      </c>
      <c r="O107" s="1">
        <f>COUNTIFS(Table2[Sub-Sector],Table3[[#This Row],[Sub-Sector]],Table2[% Away From Current Month High],"&lt;=0.05")/Table3[[#This Row],[Count]]</f>
        <v>1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1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</v>
      </c>
      <c r="U107" s="1">
        <f>COUNTIFS(Table2[Sub-Sector],Table3[[#This Row],[Sub-Sector]],Table2[Rate of Change - Zone],"Positive")/Table3[[#This Row],[Count]]</f>
        <v>1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612</v>
      </c>
      <c r="X107">
        <f>_xlfn.RANK.AVG(Table3[[#This Row],[Score]],Table3[Score],1)</f>
        <v>117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329.5</v>
      </c>
      <c r="Z107">
        <f>_xlfn.RANK.AVG(Table3[[#This Row],[Score 2 ]],Table3[[Score 2 ]],1)</f>
        <v>106</v>
      </c>
    </row>
    <row r="108" spans="1:26" x14ac:dyDescent="0.3">
      <c r="A108" t="s">
        <v>27</v>
      </c>
      <c r="B108">
        <f>COUNTIFS(Table2[Sub-Sector],Table3[[#This Row],[Sub-Sector]])</f>
        <v>4</v>
      </c>
      <c r="C108" s="1">
        <f>COUNTIFS(Table2[Sub-Sector],Table3[[#This Row],[Sub-Sector]],Table2[Uptrend],"Uptrend")/Table3[[#This Row],[Count]]</f>
        <v>0.5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0.25</v>
      </c>
      <c r="F108" s="1">
        <f>COUNTIFS(Table2[Sub-Sector],Table3[[#This Row],[Sub-Sector]],Table2[6M Return vs Nifty],"&gt;=10")/Table3[[#This Row],[Count]]</f>
        <v>0.25</v>
      </c>
      <c r="G108" s="1">
        <f>COUNTIFS(Table2[Sub-Sector],Table3[[#This Row],[Sub-Sector]],Table2[1Y Return vs Nifty],"&gt;=10")/Table3[[#This Row],[Count]]</f>
        <v>0.25</v>
      </c>
      <c r="H108" s="1">
        <f>COUNTIFS(Table2[Sub-Sector],Table3[[#This Row],[Sub-Sector]],Table2[RSI Exponential â€“ 14D],"&gt;=50")/Table3[[#This Row],[Count]]</f>
        <v>0.5</v>
      </c>
      <c r="I108" s="1">
        <f>COUNTIFS(Table2[Sub-Sector],Table3[[#This Row],[Sub-Sector]],Table2[Relative Volume],"&gt;=1")/Table3[[#This Row],[Count]]</f>
        <v>0.25</v>
      </c>
      <c r="J108" s="1">
        <f>COUNTIFS(Table2[Sub-Sector],Table3[[#This Row],[Sub-Sector]],Table2[% Away From Day Low],"&gt;=0.05")/Table3[[#This Row],[Count]]</f>
        <v>0.25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0.25</v>
      </c>
      <c r="M108" s="1">
        <f>COUNTIFS(Table2[Sub-Sector],Table3[[#This Row],[Sub-Sector]],Table2[% Away From Current Week High],"&lt;=0.05")/Table3[[#This Row],[Count]]</f>
        <v>0.5</v>
      </c>
      <c r="N108" s="1">
        <f>COUNTIFS(Table2[Sub-Sector],Table3[[#This Row],[Sub-Sector]],Table2[% Away From Current Month Low],"&gt;=0.05")/Table3[[#This Row],[Count]]</f>
        <v>0.25</v>
      </c>
      <c r="O108" s="1">
        <f>COUNTIFS(Table2[Sub-Sector],Table3[[#This Row],[Sub-Sector]],Table2[% Away From Current Month High],"&lt;=0.05")/Table3[[#This Row],[Count]]</f>
        <v>0.5</v>
      </c>
      <c r="P108" s="1">
        <f>COUNTIFS(Table2[Sub-Sector],Table3[[#This Row],[Sub-Sector]],Table2[% Away From 52W High],"&lt;=10")/Table3[[#This Row],[Count]]</f>
        <v>0.25</v>
      </c>
      <c r="Q108" s="1">
        <f>COUNTIFS(Table2[Sub-Sector],Table3[[#This Row],[Sub-Sector]],Table2[% Away From 52W Low],"&gt;=10")/Table3[[#This Row],[Count]]</f>
        <v>0.75</v>
      </c>
      <c r="R108" s="1">
        <f>COUNTIFS(Table2[Sub-Sector],Table3[[#This Row],[Sub-Sector]],Table2[% Price above 20 EMA],"&gt;=0")/Table3[[#This Row],[Count]]</f>
        <v>0.25</v>
      </c>
      <c r="S108" s="1">
        <f>COUNTIFS(Table2[Sub-Sector],Table3[[#This Row],[Sub-Sector]],Table2[% Price above 50 EMA],"&gt;=0")/Table3[[#This Row],[Count]]</f>
        <v>0.25</v>
      </c>
      <c r="T108" s="1">
        <f>COUNTIFS(Table2[Sub-Sector],Table3[[#This Row],[Sub-Sector]],Table2[% Price above 200 EMA],"&gt;=0")/Table3[[#This Row],[Count]]</f>
        <v>0.5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0.25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108">
        <f>_xlfn.RANK.AVG(Table3[[#This Row],[Score]],Table3[Score],1)</f>
        <v>88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335.5</v>
      </c>
      <c r="Z108">
        <f>_xlfn.RANK.AVG(Table3[[#This Row],[Score 2 ]],Table3[[Score 2 ]],1)</f>
        <v>107.5</v>
      </c>
    </row>
    <row r="109" spans="1:26" x14ac:dyDescent="0.3">
      <c r="A109" t="s">
        <v>1463</v>
      </c>
      <c r="B109">
        <f>COUNTIFS(Table2[Sub-Sector],Table3[[#This Row],[Sub-Sector]])</f>
        <v>4</v>
      </c>
      <c r="C109" s="1">
        <f>COUNTIFS(Table2[Sub-Sector],Table3[[#This Row],[Sub-Sector]],Table2[Uptrend],"Uptrend")/Table3[[#This Row],[Count]]</f>
        <v>0.5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0.25</v>
      </c>
      <c r="G109" s="1">
        <f>COUNTIFS(Table2[Sub-Sector],Table3[[#This Row],[Sub-Sector]],Table2[1Y Return vs Nifty],"&gt;=10")/Table3[[#This Row],[Count]]</f>
        <v>0.25</v>
      </c>
      <c r="H109" s="1">
        <f>COUNTIFS(Table2[Sub-Sector],Table3[[#This Row],[Sub-Sector]],Table2[RSI Exponential â€“ 14D],"&gt;=50")/Table3[[#This Row],[Count]]</f>
        <v>0.25</v>
      </c>
      <c r="I109" s="1">
        <f>COUNTIFS(Table2[Sub-Sector],Table3[[#This Row],[Sub-Sector]],Table2[Relative Volume],"&gt;=1")/Table3[[#This Row],[Count]]</f>
        <v>0.25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0.75</v>
      </c>
      <c r="L109" s="1">
        <f>COUNTIFS(Table2[Sub-Sector],Table3[[#This Row],[Sub-Sector]],Table2[% Away From Current Week Low],"&gt;=0.05")/Table3[[#This Row],[Count]]</f>
        <v>0.75</v>
      </c>
      <c r="M109" s="1">
        <f>COUNTIFS(Table2[Sub-Sector],Table3[[#This Row],[Sub-Sector]],Table2[% Away From Current Week High],"&lt;=0.05")/Table3[[#This Row],[Count]]</f>
        <v>0.75</v>
      </c>
      <c r="N109" s="1">
        <f>COUNTIFS(Table2[Sub-Sector],Table3[[#This Row],[Sub-Sector]],Table2[% Away From Current Month Low],"&gt;=0.05")/Table3[[#This Row],[Count]]</f>
        <v>0.75</v>
      </c>
      <c r="O109" s="1">
        <f>COUNTIFS(Table2[Sub-Sector],Table3[[#This Row],[Sub-Sector]],Table2[% Away From Current Month High],"&lt;=0.05")/Table3[[#This Row],[Count]]</f>
        <v>0.25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0.25</v>
      </c>
      <c r="S109" s="1">
        <f>COUNTIFS(Table2[Sub-Sector],Table3[[#This Row],[Sub-Sector]],Table2[% Price above 50 EMA],"&gt;=0")/Table3[[#This Row],[Count]]</f>
        <v>0.25</v>
      </c>
      <c r="T109" s="1">
        <f>COUNTIFS(Table2[Sub-Sector],Table3[[#This Row],[Sub-Sector]],Table2[% Price above 200 EMA],"&gt;=0")/Table3[[#This Row],[Count]]</f>
        <v>0.75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0.5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573</v>
      </c>
      <c r="X109">
        <f>_xlfn.RANK.AVG(Table3[[#This Row],[Score]],Table3[Score],1)</f>
        <v>99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335.5</v>
      </c>
      <c r="Z109">
        <f>_xlfn.RANK.AVG(Table3[[#This Row],[Score 2 ]],Table3[[Score 2 ]],1)</f>
        <v>107.5</v>
      </c>
    </row>
    <row r="110" spans="1:26" x14ac:dyDescent="0.3">
      <c r="A110" t="s">
        <v>384</v>
      </c>
      <c r="B110">
        <f>COUNTIFS(Table2[Sub-Sector],Table3[[#This Row],[Sub-Sector]])</f>
        <v>5</v>
      </c>
      <c r="C110" s="1">
        <f>COUNTIFS(Table2[Sub-Sector],Table3[[#This Row],[Sub-Sector]],Table2[Uptrend],"Uptrend")/Table3[[#This Row],[Count]]</f>
        <v>0.2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0.4</v>
      </c>
      <c r="G110" s="1">
        <f>COUNTIFS(Table2[Sub-Sector],Table3[[#This Row],[Sub-Sector]],Table2[1Y Return vs Nifty],"&gt;=10")/Table3[[#This Row],[Count]]</f>
        <v>0.4</v>
      </c>
      <c r="H110" s="1">
        <f>COUNTIFS(Table2[Sub-Sector],Table3[[#This Row],[Sub-Sector]],Table2[RSI Exponential â€“ 14D],"&gt;=50")/Table3[[#This Row],[Count]]</f>
        <v>0.2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0.6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0.6</v>
      </c>
      <c r="O110" s="1">
        <f>COUNTIFS(Table2[Sub-Sector],Table3[[#This Row],[Sub-Sector]],Table2[% Away From Current Month High],"&lt;=0.05")/Table3[[#This Row],[Count]]</f>
        <v>0.4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0.2</v>
      </c>
      <c r="S110" s="1">
        <f>COUNTIFS(Table2[Sub-Sector],Table3[[#This Row],[Sub-Sector]],Table2[% Price above 50 EMA],"&gt;=0")/Table3[[#This Row],[Count]]</f>
        <v>0.2</v>
      </c>
      <c r="T110" s="1">
        <f>COUNTIFS(Table2[Sub-Sector],Table3[[#This Row],[Sub-Sector]],Table2[% Price above 200 EMA],"&gt;=0")/Table3[[#This Row],[Count]]</f>
        <v>0.6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0.2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612.5</v>
      </c>
      <c r="X110">
        <f>_xlfn.RANK.AVG(Table3[[#This Row],[Score]],Table3[Score],1)</f>
        <v>118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345.5</v>
      </c>
      <c r="Z110">
        <f>_xlfn.RANK.AVG(Table3[[#This Row],[Score 2 ]],Table3[[Score 2 ]],1)</f>
        <v>109</v>
      </c>
    </row>
    <row r="111" spans="1:26" x14ac:dyDescent="0.3">
      <c r="A111" t="s">
        <v>757</v>
      </c>
      <c r="B111">
        <f>COUNTIFS(Table2[Sub-Sector],Table3[[#This Row],[Sub-Sector]])</f>
        <v>2</v>
      </c>
      <c r="C111" s="1">
        <f>COUNTIFS(Table2[Sub-Sector],Table3[[#This Row],[Sub-Sector]],Table2[Uptrend],"Uptrend")/Table3[[#This Row],[Count]]</f>
        <v>0.5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0.5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0.5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0.5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0.5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584</v>
      </c>
      <c r="X111">
        <f>_xlfn.RANK.AVG(Table3[[#This Row],[Score]],Table3[Score],1)</f>
        <v>100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346.5</v>
      </c>
      <c r="Z111">
        <f>_xlfn.RANK.AVG(Table3[[#This Row],[Score 2 ]],Table3[[Score 2 ]],1)</f>
        <v>110</v>
      </c>
    </row>
    <row r="112" spans="1:26" x14ac:dyDescent="0.3">
      <c r="A112" t="s">
        <v>1587</v>
      </c>
      <c r="B112">
        <f>COUNTIFS(Table2[Sub-Sector],Table3[[#This Row],[Sub-Sector]])</f>
        <v>2</v>
      </c>
      <c r="C112" s="1">
        <f>COUNTIFS(Table2[Sub-Sector],Table3[[#This Row],[Sub-Sector]],Table2[Uptrend],"Uptrend")/Table3[[#This Row],[Count]]</f>
        <v>0.5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0.5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0.5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0.5</v>
      </c>
      <c r="O112" s="1">
        <f>COUNTIFS(Table2[Sub-Sector],Table3[[#This Row],[Sub-Sector]],Table2[% Away From Current Month High],"&lt;=0.05")/Table3[[#This Row],[Count]]</f>
        <v>0.5</v>
      </c>
      <c r="P112" s="1">
        <f>COUNTIFS(Table2[Sub-Sector],Table3[[#This Row],[Sub-Sector]],Table2[% Away From 52W High],"&lt;=10")/Table3[[#This Row],[Count]]</f>
        <v>0.5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0.5</v>
      </c>
      <c r="S112" s="1">
        <f>COUNTIFS(Table2[Sub-Sector],Table3[[#This Row],[Sub-Sector]],Table2[% Price above 50 EMA],"&gt;=0")/Table3[[#This Row],[Count]]</f>
        <v>0.5</v>
      </c>
      <c r="T112" s="1">
        <f>COUNTIFS(Table2[Sub-Sector],Table3[[#This Row],[Sub-Sector]],Table2[% Price above 200 EMA],"&gt;=0")/Table3[[#This Row],[Count]]</f>
        <v>0.5</v>
      </c>
      <c r="U112" s="1">
        <f>COUNTIFS(Table2[Sub-Sector],Table3[[#This Row],[Sub-Sector]],Table2[Rate of Change - Zone],"Positive")/Table3[[#This Row],[Count]]</f>
        <v>0.5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584.5</v>
      </c>
      <c r="X112">
        <f>_xlfn.RANK.AVG(Table3[[#This Row],[Score]],Table3[Score],1)</f>
        <v>101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</v>
      </c>
      <c r="Z112">
        <f>_xlfn.RANK.AVG(Table3[[#This Row],[Score 2 ]],Table3[[Score 2 ]],1)</f>
        <v>111</v>
      </c>
    </row>
    <row r="113" spans="1:26" x14ac:dyDescent="0.3">
      <c r="A113" t="s">
        <v>43</v>
      </c>
      <c r="B113">
        <f>COUNTIFS(Table2[Sub-Sector],Table3[[#This Row],[Sub-Sector]])</f>
        <v>10</v>
      </c>
      <c r="C113" s="1">
        <f>COUNTIFS(Table2[Sub-Sector],Table3[[#This Row],[Sub-Sector]],Table2[Uptrend],"Uptrend")/Table3[[#This Row],[Count]]</f>
        <v>0.6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0.1</v>
      </c>
      <c r="F113" s="1">
        <f>COUNTIFS(Table2[Sub-Sector],Table3[[#This Row],[Sub-Sector]],Table2[6M Return vs Nifty],"&gt;=10")/Table3[[#This Row],[Count]]</f>
        <v>0.1</v>
      </c>
      <c r="G113" s="1">
        <f>COUNTIFS(Table2[Sub-Sector],Table3[[#This Row],[Sub-Sector]],Table2[1Y Return vs Nifty],"&gt;=10")/Table3[[#This Row],[Count]]</f>
        <v>0.5</v>
      </c>
      <c r="H113" s="1">
        <f>COUNTIFS(Table2[Sub-Sector],Table3[[#This Row],[Sub-Sector]],Table2[RSI Exponential â€“ 14D],"&gt;=50")/Table3[[#This Row],[Count]]</f>
        <v>0.3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0.1</v>
      </c>
      <c r="M113" s="1">
        <f>COUNTIFS(Table2[Sub-Sector],Table3[[#This Row],[Sub-Sector]],Table2[% Away From Current Week High],"&lt;=0.05")/Table3[[#This Row],[Count]]</f>
        <v>0.9</v>
      </c>
      <c r="N113" s="1">
        <f>COUNTIFS(Table2[Sub-Sector],Table3[[#This Row],[Sub-Sector]],Table2[% Away From Current Month Low],"&gt;=0.05")/Table3[[#This Row],[Count]]</f>
        <v>0.1</v>
      </c>
      <c r="O113" s="1">
        <f>COUNTIFS(Table2[Sub-Sector],Table3[[#This Row],[Sub-Sector]],Table2[% Away From Current Month High],"&lt;=0.05")/Table3[[#This Row],[Count]]</f>
        <v>0.4</v>
      </c>
      <c r="P113" s="1">
        <f>COUNTIFS(Table2[Sub-Sector],Table3[[#This Row],[Sub-Sector]],Table2[% Away From 52W High],"&lt;=10")/Table3[[#This Row],[Count]]</f>
        <v>0.4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0.2</v>
      </c>
      <c r="S113" s="1">
        <f>COUNTIFS(Table2[Sub-Sector],Table3[[#This Row],[Sub-Sector]],Table2[% Price above 50 EMA],"&gt;=0")/Table3[[#This Row],[Count]]</f>
        <v>0.4</v>
      </c>
      <c r="T113" s="1">
        <f>COUNTIFS(Table2[Sub-Sector],Table3[[#This Row],[Sub-Sector]],Table2[% Price above 200 EMA],"&gt;=0")/Table3[[#This Row],[Count]]</f>
        <v>0.7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0.1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557.5</v>
      </c>
      <c r="X113">
        <f>_xlfn.RANK.AVG(Table3[[#This Row],[Score]],Table3[Score],1)</f>
        <v>96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364.5</v>
      </c>
      <c r="Z113">
        <f>_xlfn.RANK.AVG(Table3[[#This Row],[Score 2 ]],Table3[[Score 2 ]],1)</f>
        <v>112</v>
      </c>
    </row>
    <row r="114" spans="1:26" x14ac:dyDescent="0.3">
      <c r="A114" t="s">
        <v>24</v>
      </c>
      <c r="B114">
        <f>COUNTIFS(Table2[Sub-Sector],Table3[[#This Row],[Sub-Sector]])</f>
        <v>20</v>
      </c>
      <c r="C114" s="1">
        <f>COUNTIFS(Table2[Sub-Sector],Table3[[#This Row],[Sub-Sector]],Table2[Uptrend],"Uptrend")/Table3[[#This Row],[Count]]</f>
        <v>0.25</v>
      </c>
      <c r="D114" s="1">
        <f>COUNTIFS(Table2[Sub-Sector],Table3[[#This Row],[Sub-Sector]],Table2[1W Return vs Nifty],"&gt;=5")/Table3[[#This Row],[Count]]</f>
        <v>0.05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0.05</v>
      </c>
      <c r="H114" s="1">
        <f>COUNTIFS(Table2[Sub-Sector],Table3[[#This Row],[Sub-Sector]],Table2[RSI Exponential â€“ 14D],"&gt;=50")/Table3[[#This Row],[Count]]</f>
        <v>0.1</v>
      </c>
      <c r="I114" s="1">
        <f>COUNTIFS(Table2[Sub-Sector],Table3[[#This Row],[Sub-Sector]],Table2[Relative Volume],"&gt;=1")/Table3[[#This Row],[Count]]</f>
        <v>0.25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0.1</v>
      </c>
      <c r="M114" s="1">
        <f>COUNTIFS(Table2[Sub-Sector],Table3[[#This Row],[Sub-Sector]],Table2[% Away From Current Week High],"&lt;=0.05")/Table3[[#This Row],[Count]]</f>
        <v>0.85</v>
      </c>
      <c r="N114" s="1">
        <f>COUNTIFS(Table2[Sub-Sector],Table3[[#This Row],[Sub-Sector]],Table2[% Away From Current Month Low],"&gt;=0.05")/Table3[[#This Row],[Count]]</f>
        <v>0.1</v>
      </c>
      <c r="O114" s="1">
        <f>COUNTIFS(Table2[Sub-Sector],Table3[[#This Row],[Sub-Sector]],Table2[% Away From Current Month High],"&lt;=0.05")/Table3[[#This Row],[Count]]</f>
        <v>0.4</v>
      </c>
      <c r="P114" s="1">
        <f>COUNTIFS(Table2[Sub-Sector],Table3[[#This Row],[Sub-Sector]],Table2[% Away From 52W High],"&lt;=10")/Table3[[#This Row],[Count]]</f>
        <v>0.15</v>
      </c>
      <c r="Q114" s="1">
        <f>COUNTIFS(Table2[Sub-Sector],Table3[[#This Row],[Sub-Sector]],Table2[% Away From 52W Low],"&gt;=10")/Table3[[#This Row],[Count]]</f>
        <v>0.55000000000000004</v>
      </c>
      <c r="R114" s="1">
        <f>COUNTIFS(Table2[Sub-Sector],Table3[[#This Row],[Sub-Sector]],Table2[% Price above 20 EMA],"&gt;=0")/Table3[[#This Row],[Count]]</f>
        <v>0.1</v>
      </c>
      <c r="S114" s="1">
        <f>COUNTIFS(Table2[Sub-Sector],Table3[[#This Row],[Sub-Sector]],Table2[% Price above 50 EMA],"&gt;=0")/Table3[[#This Row],[Count]]</f>
        <v>0.15</v>
      </c>
      <c r="T114" s="1">
        <f>COUNTIFS(Table2[Sub-Sector],Table3[[#This Row],[Sub-Sector]],Table2[% Price above 200 EMA],"&gt;=0")/Table3[[#This Row],[Count]]</f>
        <v>0.35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0.15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592.5</v>
      </c>
      <c r="X114">
        <f>_xlfn.RANK.AVG(Table3[[#This Row],[Score]],Table3[Score],1)</f>
        <v>103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372.5</v>
      </c>
      <c r="Z114">
        <f>_xlfn.RANK.AVG(Table3[[#This Row],[Score 2 ]],Table3[[Score 2 ]],1)</f>
        <v>113</v>
      </c>
    </row>
    <row r="115" spans="1:26" x14ac:dyDescent="0.3">
      <c r="A115" t="s">
        <v>103</v>
      </c>
      <c r="B115">
        <f>COUNTIFS(Table2[Sub-Sector],Table3[[#This Row],[Sub-Sector]])</f>
        <v>4</v>
      </c>
      <c r="C115" s="1">
        <f>COUNTIFS(Table2[Sub-Sector],Table3[[#This Row],[Sub-Sector]],Table2[Uptrend],"Uptrend")/Table3[[#This Row],[Count]]</f>
        <v>1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0.25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0.5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0.25</v>
      </c>
      <c r="T115" s="1">
        <f>COUNTIFS(Table2[Sub-Sector],Table3[[#This Row],[Sub-Sector]],Table2[% Price above 200 EMA],"&gt;=0")/Table3[[#This Row],[Count]]</f>
        <v>0.5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569</v>
      </c>
      <c r="X115">
        <f>_xlfn.RANK.AVG(Table3[[#This Row],[Score]],Table3[Score],1)</f>
        <v>98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384.5</v>
      </c>
      <c r="Z115">
        <f>_xlfn.RANK.AVG(Table3[[#This Row],[Score 2 ]],Table3[[Score 2 ]],1)</f>
        <v>114</v>
      </c>
    </row>
    <row r="116" spans="1:26" x14ac:dyDescent="0.3">
      <c r="A116" t="s">
        <v>594</v>
      </c>
      <c r="B116">
        <f>COUNTIFS(Table2[Sub-Sector],Table3[[#This Row],[Sub-Sector]])</f>
        <v>2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0.5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0.5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0.5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0.5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0.5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705.5</v>
      </c>
      <c r="X116">
        <f>_xlfn.RANK.AVG(Table3[[#This Row],[Score]],Table3[Score],1)</f>
        <v>120.5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16">
        <f>_xlfn.RANK.AVG(Table3[[#This Row],[Score 2 ]],Table3[[Score 2 ]],1)</f>
        <v>118.5</v>
      </c>
    </row>
    <row r="117" spans="1:26" x14ac:dyDescent="0.3">
      <c r="A117" t="s">
        <v>1838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1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1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705.5</v>
      </c>
      <c r="X117">
        <f>_xlfn.RANK.AVG(Table3[[#This Row],[Score]],Table3[Score],1)</f>
        <v>120.5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17">
        <f>_xlfn.RANK.AVG(Table3[[#This Row],[Score 2 ]],Table3[[Score 2 ]],1)</f>
        <v>118.5</v>
      </c>
    </row>
    <row r="118" spans="1:26" x14ac:dyDescent="0.3">
      <c r="A118" t="s">
        <v>307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1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1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705.5</v>
      </c>
      <c r="X118">
        <f>_xlfn.RANK.AVG(Table3[[#This Row],[Score]],Table3[Score],1)</f>
        <v>120.5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18">
        <f>_xlfn.RANK.AVG(Table3[[#This Row],[Score 2 ]],Table3[[Score 2 ]],1)</f>
        <v>118.5</v>
      </c>
    </row>
    <row r="119" spans="1:26" x14ac:dyDescent="0.3">
      <c r="A119" t="s">
        <v>1498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1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1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1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1</v>
      </c>
      <c r="O119" s="1">
        <f>COUNTIFS(Table2[Sub-Sector],Table3[[#This Row],[Sub-Sector]],Table2[% Away From Current Month High],"&lt;=0.05")/Table3[[#This Row],[Count]]</f>
        <v>1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1</v>
      </c>
      <c r="S119" s="1">
        <f>COUNTIFS(Table2[Sub-Sector],Table3[[#This Row],[Sub-Sector]],Table2[% Price above 50 EMA],"&gt;=0")/Table3[[#This Row],[Count]]</f>
        <v>1</v>
      </c>
      <c r="T119" s="1">
        <f>COUNTIFS(Table2[Sub-Sector],Table3[[#This Row],[Sub-Sector]],Table2[% Price above 200 EMA],"&gt;=0")/Table3[[#This Row],[Count]]</f>
        <v>1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607.5</v>
      </c>
      <c r="X119">
        <f>_xlfn.RANK.AVG(Table3[[#This Row],[Score]],Table3[Score],1)</f>
        <v>110.5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19">
        <f>_xlfn.RANK.AVG(Table3[[#This Row],[Score 2 ]],Table3[[Score 2 ]],1)</f>
        <v>118.5</v>
      </c>
    </row>
    <row r="120" spans="1:26" x14ac:dyDescent="0.3">
      <c r="A120" t="s">
        <v>421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1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1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1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607.5</v>
      </c>
      <c r="X120">
        <f>_xlfn.RANK.AVG(Table3[[#This Row],[Score]],Table3[Score],1)</f>
        <v>110.5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20">
        <f>_xlfn.RANK.AVG(Table3[[#This Row],[Score 2 ]],Table3[[Score 2 ]],1)</f>
        <v>118.5</v>
      </c>
    </row>
    <row r="121" spans="1:26" x14ac:dyDescent="0.3">
      <c r="A121" t="s">
        <v>1454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1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1</v>
      </c>
      <c r="M121" s="1">
        <f>COUNTIFS(Table2[Sub-Sector],Table3[[#This Row],[Sub-Sector]],Table2[% Away From Current Week High],"&lt;=0.05")/Table3[[#This Row],[Count]]</f>
        <v>0</v>
      </c>
      <c r="N121" s="1">
        <f>COUNTIFS(Table2[Sub-Sector],Table3[[#This Row],[Sub-Sector]],Table2[% Away From Current Month Low],"&gt;=0.05")/Table3[[#This Row],[Count]]</f>
        <v>1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0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705.5</v>
      </c>
      <c r="X121">
        <f>_xlfn.RANK.AVG(Table3[[#This Row],[Score]],Table3[Score],1)</f>
        <v>120.5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21">
        <f>_xlfn.RANK.AVG(Table3[[#This Row],[Score 2 ]],Table3[[Score 2 ]],1)</f>
        <v>118.5</v>
      </c>
    </row>
    <row r="122" spans="1:26" x14ac:dyDescent="0.3">
      <c r="A122" t="s">
        <v>950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1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1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1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1</v>
      </c>
      <c r="T122" s="1">
        <f>COUNTIFS(Table2[Sub-Sector],Table3[[#This Row],[Sub-Sector]],Table2[% Price above 200 EMA],"&gt;=0")/Table3[[#This Row],[Count]]</f>
        <v>1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607.5</v>
      </c>
      <c r="X122">
        <f>_xlfn.RANK.AVG(Table3[[#This Row],[Score]],Table3[Score],1)</f>
        <v>110.5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22">
        <f>_xlfn.RANK.AVG(Table3[[#This Row],[Score 2 ]],Table3[[Score 2 ]],1)</f>
        <v>118.5</v>
      </c>
    </row>
    <row r="123" spans="1:26" x14ac:dyDescent="0.3">
      <c r="A123" t="s">
        <v>353</v>
      </c>
      <c r="B123">
        <f>COUNTIFS(Table2[Sub-Sector],Table3[[#This Row],[Sub-Sector]])</f>
        <v>1</v>
      </c>
      <c r="C123" s="1">
        <f>COUNTIFS(Table2[Sub-Sector],Table3[[#This Row],[Sub-Sector]],Table2[Uptrend],"Uptrend")/Table3[[#This Row],[Count]]</f>
        <v>1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1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0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1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607.5</v>
      </c>
      <c r="X123">
        <f>_xlfn.RANK.AVG(Table3[[#This Row],[Score]],Table3[Score],1)</f>
        <v>110.5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</v>
      </c>
      <c r="Z123">
        <f>_xlfn.RANK.AVG(Table3[[#This Row],[Score 2 ]],Table3[[Score 2 ]],1)</f>
        <v>118.5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D714-22FB-4A34-805B-7CD85C5AB436}">
  <dimension ref="A1:AV731"/>
  <sheetViews>
    <sheetView tabSelected="1" topLeftCell="AJ1" workbookViewId="0">
      <selection activeCell="AN510" sqref="AN510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3124</v>
      </c>
      <c r="D1" t="s">
        <v>2</v>
      </c>
      <c r="E1" t="s">
        <v>3</v>
      </c>
      <c r="F1" t="s">
        <v>4</v>
      </c>
      <c r="G1" t="s">
        <v>5</v>
      </c>
      <c r="H1" t="s">
        <v>3148</v>
      </c>
      <c r="I1" t="s">
        <v>6</v>
      </c>
      <c r="J1" t="s">
        <v>3147</v>
      </c>
      <c r="K1" t="s">
        <v>7</v>
      </c>
      <c r="L1" t="s">
        <v>3149</v>
      </c>
      <c r="M1" t="s">
        <v>8</v>
      </c>
      <c r="N1" t="s">
        <v>3150</v>
      </c>
      <c r="O1" t="s">
        <v>3151</v>
      </c>
      <c r="P1" t="s">
        <v>9</v>
      </c>
      <c r="Q1" t="s">
        <v>10</v>
      </c>
      <c r="R1" t="s">
        <v>11</v>
      </c>
      <c r="S1" s="1" t="s">
        <v>3152</v>
      </c>
      <c r="T1" s="1" t="s">
        <v>3153</v>
      </c>
      <c r="U1" s="1" t="s">
        <v>3154</v>
      </c>
      <c r="V1" t="s">
        <v>12</v>
      </c>
      <c r="W1" t="s">
        <v>3155</v>
      </c>
      <c r="X1" t="s">
        <v>3156</v>
      </c>
      <c r="Y1" t="s">
        <v>3157</v>
      </c>
      <c r="Z1" t="s">
        <v>3158</v>
      </c>
      <c r="AA1" t="s">
        <v>3159</v>
      </c>
      <c r="AB1" t="s">
        <v>3160</v>
      </c>
      <c r="AC1" s="1" t="s">
        <v>3161</v>
      </c>
      <c r="AD1" s="1" t="s">
        <v>3162</v>
      </c>
      <c r="AE1" s="1" t="s">
        <v>3163</v>
      </c>
      <c r="AF1" s="1" t="s">
        <v>3164</v>
      </c>
      <c r="AG1" s="1" t="s">
        <v>3165</v>
      </c>
      <c r="AH1" s="1" t="s">
        <v>3166</v>
      </c>
      <c r="AI1" t="s">
        <v>13</v>
      </c>
      <c r="AJ1" t="s">
        <v>14</v>
      </c>
      <c r="AK1" t="s">
        <v>3167</v>
      </c>
      <c r="AL1" t="s">
        <v>3168</v>
      </c>
      <c r="AM1" t="s">
        <v>3169</v>
      </c>
      <c r="AN1" t="s">
        <v>3170</v>
      </c>
      <c r="AO1" t="s">
        <v>3171</v>
      </c>
      <c r="AP1" t="s">
        <v>15</v>
      </c>
      <c r="AQ1" s="2" t="s">
        <v>3175</v>
      </c>
      <c r="AR1" s="2" t="s">
        <v>3176</v>
      </c>
      <c r="AS1" s="2" t="s">
        <v>3177</v>
      </c>
      <c r="AT1" s="2" t="s">
        <v>3178</v>
      </c>
      <c r="AU1" s="2" t="s">
        <v>3179</v>
      </c>
      <c r="AV1" s="2" t="s">
        <v>3180</v>
      </c>
    </row>
    <row r="2" spans="1:48" x14ac:dyDescent="0.3">
      <c r="A2" t="s">
        <v>927</v>
      </c>
      <c r="B2" t="s">
        <v>928</v>
      </c>
      <c r="C2" t="s">
        <v>3137</v>
      </c>
      <c r="D2" t="s">
        <v>138</v>
      </c>
      <c r="E2">
        <v>16085.038836399999</v>
      </c>
      <c r="F2">
        <v>614.79999999999995</v>
      </c>
      <c r="G2">
        <v>198.03757919081801</v>
      </c>
      <c r="H2">
        <f>(Table2[[#This Row],[1Y Return vs Nifty]]-AVERAGE(Table2[1Y Return vs Nifty]))/_xlfn.STDEV.P(Table2[1Y Return vs Nifty])</f>
        <v>2.9283716032670393</v>
      </c>
      <c r="I2">
        <v>-0.24775365135062499</v>
      </c>
      <c r="J2">
        <f>(Table2[[#This Row],[1M Return vs Nifty]]-AVERAGE(Table2[1M Return vs Nifty]))/_xlfn.STDEV.P(Table2[1M Return vs Nifty])</f>
        <v>3.9998281806691689E-2</v>
      </c>
      <c r="K2">
        <v>231.30205860971</v>
      </c>
      <c r="L2">
        <f>(Table2[[#This Row],[6M Return vs Nifty]]-AVERAGE(Table2[6M Return vs Nifty]))/_xlfn.STDEV.P(Table2[6M Return vs Nifty])</f>
        <v>7.1339287015376094</v>
      </c>
      <c r="M2">
        <v>1.6630796512984201</v>
      </c>
      <c r="N2">
        <f>(Table2[[#This Row],[1W Return vs Nifty]]-AVERAGE(Table2[1W Return vs Nifty]))/_xlfn.STDEV.P(Table2[1W Return vs Nifty])</f>
        <v>0.46652272434879627</v>
      </c>
      <c r="O2">
        <v>608.36</v>
      </c>
      <c r="P2">
        <v>553.311657741815</v>
      </c>
      <c r="Q2">
        <v>370.79796169803501</v>
      </c>
      <c r="R2">
        <v>50.187445512159101</v>
      </c>
      <c r="S2" s="1">
        <f>(Table2[[#This Row],[Close Price]]-Table2[[#This Row],[20D EMA]])/Table2[[#This Row],[20D EMA]]</f>
        <v>1.0585837333157901E-2</v>
      </c>
      <c r="T2" s="1">
        <f>(Table2[[#This Row],[Close Price]]-Table2[[#This Row],[50D EMA]])/Table2[[#This Row],[50D EMA]]</f>
        <v>0.11112786328979987</v>
      </c>
      <c r="U2" s="1">
        <f>(Table2[[#This Row],[Close Price]]-Table2[[#This Row],[200D EMA]])/Table2[[#This Row],[200D EMA]]</f>
        <v>0.65804579179610412</v>
      </c>
      <c r="V2">
        <v>0.88522018971990302</v>
      </c>
      <c r="W2">
        <v>608.1</v>
      </c>
      <c r="X2">
        <v>636</v>
      </c>
      <c r="Y2">
        <v>532.20000000000005</v>
      </c>
      <c r="Z2">
        <v>636.9</v>
      </c>
      <c r="AA2">
        <v>532.20000000000005</v>
      </c>
      <c r="AB2">
        <v>648.4</v>
      </c>
      <c r="AC2" s="1">
        <f>(Table2[[#This Row],[Close Price]]/Table2[[#This Row],[Day Low]])-1</f>
        <v>1.1017924683440095E-2</v>
      </c>
      <c r="AD2" s="1">
        <f>(Table2[[#This Row],[Day High]]/Table2[[#This Row],[Close Price]])-1</f>
        <v>3.4482758620689724E-2</v>
      </c>
      <c r="AE2" s="1">
        <f>(Table2[[#This Row],[Close Price]]/Table2[[#This Row],[Current Week Low]])-1</f>
        <v>0.15520481022172095</v>
      </c>
      <c r="AF2" s="1">
        <f>(Table2[[#This Row],[Current Week High]]/Table2[[#This Row],[Close Price]])-1</f>
        <v>3.5946649316850987E-2</v>
      </c>
      <c r="AG2" s="1">
        <f>(Table2[[#This Row],[Close Price]]/Table2[[#This Row],[Current Month Low]])-1</f>
        <v>0.15520481022172095</v>
      </c>
      <c r="AH2" s="1">
        <f>(Table2[[#This Row],[Current Month High]]/Table2[[#This Row],[Close Price]])-1</f>
        <v>5.4651919323357223E-2</v>
      </c>
      <c r="AI2">
        <v>12.882238126219899</v>
      </c>
      <c r="AJ2">
        <v>319.07228792474598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0.53</v>
      </c>
      <c r="AM2" t="s">
        <v>3173</v>
      </c>
      <c r="AN2">
        <v>0.21</v>
      </c>
      <c r="AO2" t="s">
        <v>3173</v>
      </c>
      <c r="AP2">
        <v>0.25400465681554801</v>
      </c>
      <c r="AQ2">
        <f>(Table2[[#This Row],[Sharpe Ratio]]-AVERAGE(Table2[Sharpe Ratio]))/_xlfn.STDEV.P(Table2[Sharpe Ratio])</f>
        <v>2.2307069509863044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12.79952826194644</v>
      </c>
      <c r="AS2">
        <f>_xlfn.RANK.AVG(Table2[[#This Row],[1Y Return vs Nifty Z-Score]],Table2[1Y Return vs Nifty Z-Score])</f>
        <v>12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10</v>
      </c>
      <c r="AV2">
        <f>(Table2[[#This Row],[Rank 1Y]]+Table2[[#This Row],[Rank 6M]]+Table2[[#This Row],[Rank Sharpe]])/3</f>
        <v>7.666666666666667</v>
      </c>
    </row>
    <row r="3" spans="1:48" x14ac:dyDescent="0.3">
      <c r="A3" t="s">
        <v>696</v>
      </c>
      <c r="B3" t="s">
        <v>697</v>
      </c>
      <c r="C3" t="s">
        <v>3140</v>
      </c>
      <c r="D3" t="s">
        <v>135</v>
      </c>
      <c r="E3">
        <v>25823.008574089999</v>
      </c>
      <c r="F3">
        <v>755.3</v>
      </c>
      <c r="G3">
        <v>198.31883184731799</v>
      </c>
      <c r="H3">
        <f>(Table2[[#This Row],[1Y Return vs Nifty]]-AVERAGE(Table2[1Y Return vs Nifty]))/_xlfn.STDEV.P(Table2[1Y Return vs Nifty])</f>
        <v>2.9331570279854393</v>
      </c>
      <c r="I3">
        <v>20.707199889491299</v>
      </c>
      <c r="J3">
        <f>(Table2[[#This Row],[1M Return vs Nifty]]-AVERAGE(Table2[1M Return vs Nifty]))/_xlfn.STDEV.P(Table2[1M Return vs Nifty])</f>
        <v>2.2859314482668003</v>
      </c>
      <c r="K3">
        <v>108.777404921789</v>
      </c>
      <c r="L3">
        <f>(Table2[[#This Row],[6M Return vs Nifty]]-AVERAGE(Table2[6M Return vs Nifty]))/_xlfn.STDEV.P(Table2[6M Return vs Nifty])</f>
        <v>3.1909508975504433</v>
      </c>
      <c r="M3">
        <v>5.30362682145104</v>
      </c>
      <c r="N3">
        <f>(Table2[[#This Row],[1W Return vs Nifty]]-AVERAGE(Table2[1W Return vs Nifty]))/_xlfn.STDEV.P(Table2[1W Return vs Nifty])</f>
        <v>1.3320251302703074</v>
      </c>
      <c r="O3">
        <v>697.37</v>
      </c>
      <c r="P3">
        <v>634.76790644745904</v>
      </c>
      <c r="Q3">
        <v>463.73381642252298</v>
      </c>
      <c r="R3">
        <v>64.281673096899297</v>
      </c>
      <c r="S3" s="1">
        <f>(Table2[[#This Row],[Close Price]]-Table2[[#This Row],[20D EMA]])/Table2[[#This Row],[20D EMA]]</f>
        <v>8.3069245880952644E-2</v>
      </c>
      <c r="T3" s="1">
        <f>(Table2[[#This Row],[Close Price]]-Table2[[#This Row],[50D EMA]])/Table2[[#This Row],[50D EMA]]</f>
        <v>0.18988372337081535</v>
      </c>
      <c r="U3" s="1">
        <f>(Table2[[#This Row],[Close Price]]-Table2[[#This Row],[200D EMA]])/Table2[[#This Row],[200D EMA]]</f>
        <v>0.62873608361530731</v>
      </c>
      <c r="V3">
        <v>0.76483680381794295</v>
      </c>
      <c r="W3">
        <v>740.05</v>
      </c>
      <c r="X3">
        <v>762</v>
      </c>
      <c r="Y3">
        <v>653.5</v>
      </c>
      <c r="Z3">
        <v>762</v>
      </c>
      <c r="AA3">
        <v>653.5</v>
      </c>
      <c r="AB3">
        <v>762</v>
      </c>
      <c r="AC3" s="1">
        <f>(Table2[[#This Row],[Close Price]]/Table2[[#This Row],[Day Low]])-1</f>
        <v>2.0606715762448546E-2</v>
      </c>
      <c r="AD3" s="1">
        <f>(Table2[[#This Row],[Day High]]/Table2[[#This Row],[Close Price]])-1</f>
        <v>8.8706474248643197E-3</v>
      </c>
      <c r="AE3" s="1">
        <f>(Table2[[#This Row],[Close Price]]/Table2[[#This Row],[Current Week Low]])-1</f>
        <v>0.15577658760520263</v>
      </c>
      <c r="AF3" s="1">
        <f>(Table2[[#This Row],[Current Week High]]/Table2[[#This Row],[Close Price]])-1</f>
        <v>8.8706474248643197E-3</v>
      </c>
      <c r="AG3" s="1">
        <f>(Table2[[#This Row],[Close Price]]/Table2[[#This Row],[Current Month Low]])-1</f>
        <v>0.15577658760520263</v>
      </c>
      <c r="AH3" s="1">
        <f>(Table2[[#This Row],[Current Month High]]/Table2[[#This Row],[Close Price]])-1</f>
        <v>8.8706474248643197E-3</v>
      </c>
      <c r="AI3">
        <v>0.88706474248643197</v>
      </c>
      <c r="AJ3">
        <v>243.31818181818099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0.49</v>
      </c>
      <c r="AM3" t="s">
        <v>3173</v>
      </c>
      <c r="AN3">
        <v>1.87</v>
      </c>
      <c r="AO3" t="s">
        <v>3173</v>
      </c>
      <c r="AP3">
        <v>0.25729027203960297</v>
      </c>
      <c r="AQ3">
        <f>(Table2[[#This Row],[Sharpe Ratio]]-AVERAGE(Table2[Sharpe Ratio]))/_xlfn.STDEV.P(Table2[Sharpe Ratio])</f>
        <v>2.2688422761486158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12.010906780221607</v>
      </c>
      <c r="AS3">
        <f>_xlfn.RANK.AVG(Table2[[#This Row],[1Y Return vs Nifty Z-Score]],Table2[1Y Return vs Nifty Z-Score])</f>
        <v>11</v>
      </c>
      <c r="AT3">
        <f>_xlfn.RANK.AVG(Table2[[#This Row],[6M Return vs Nifty Z-Score]],Table2[6M Return vs Nifty Z-Score])</f>
        <v>6</v>
      </c>
      <c r="AU3">
        <f>_xlfn.RANK.AVG(Table2[[#This Row],[Sharpe Ratio Z-Score]],Table2[Sharpe Ratio Z-Score])</f>
        <v>7</v>
      </c>
      <c r="AV3">
        <f>(Table2[[#This Row],[Rank 1Y]]+Table2[[#This Row],[Rank 6M]]+Table2[[#This Row],[Rank Sharpe]])/3</f>
        <v>8</v>
      </c>
    </row>
    <row r="4" spans="1:48" x14ac:dyDescent="0.3">
      <c r="A4" t="s">
        <v>104</v>
      </c>
      <c r="B4" t="s">
        <v>105</v>
      </c>
      <c r="C4" t="s">
        <v>3138</v>
      </c>
      <c r="D4" t="s">
        <v>106</v>
      </c>
      <c r="E4">
        <v>285415.55012498499</v>
      </c>
      <c r="F4">
        <v>8028.85</v>
      </c>
      <c r="G4">
        <v>264.53734038674702</v>
      </c>
      <c r="H4">
        <f>(Table2[[#This Row],[1Y Return vs Nifty]]-AVERAGE(Table2[1Y Return vs Nifty]))/_xlfn.STDEV.P(Table2[1Y Return vs Nifty])</f>
        <v>4.0598439418926464</v>
      </c>
      <c r="I4">
        <v>15.003500837489399</v>
      </c>
      <c r="J4">
        <f>(Table2[[#This Row],[1M Return vs Nifty]]-AVERAGE(Table2[1M Return vs Nifty]))/_xlfn.STDEV.P(Table2[1M Return vs Nifty])</f>
        <v>1.6746140885107514</v>
      </c>
      <c r="K4">
        <v>89.800572935103801</v>
      </c>
      <c r="L4">
        <f>(Table2[[#This Row],[6M Return vs Nifty]]-AVERAGE(Table2[6M Return vs Nifty]))/_xlfn.STDEV.P(Table2[6M Return vs Nifty])</f>
        <v>2.5802556206302687</v>
      </c>
      <c r="M4">
        <v>9.7071154908661992</v>
      </c>
      <c r="N4">
        <f>(Table2[[#This Row],[1W Return vs Nifty]]-AVERAGE(Table2[1W Return vs Nifty]))/_xlfn.STDEV.P(Table2[1W Return vs Nifty])</f>
        <v>2.3789089803337466</v>
      </c>
      <c r="O4">
        <v>7584.09</v>
      </c>
      <c r="P4">
        <v>7022.0864537810303</v>
      </c>
      <c r="Q4">
        <v>5200.81421225943</v>
      </c>
      <c r="R4">
        <v>65.008040913168202</v>
      </c>
      <c r="S4" s="1">
        <f>(Table2[[#This Row],[Close Price]]-Table2[[#This Row],[20D EMA]])/Table2[[#This Row],[20D EMA]]</f>
        <v>5.8643818836538096E-2</v>
      </c>
      <c r="T4" s="1">
        <f>(Table2[[#This Row],[Close Price]]-Table2[[#This Row],[50D EMA]])/Table2[[#This Row],[50D EMA]]</f>
        <v>0.14337099846967563</v>
      </c>
      <c r="U4" s="1">
        <f>(Table2[[#This Row],[Close Price]]-Table2[[#This Row],[200D EMA]])/Table2[[#This Row],[200D EMA]]</f>
        <v>0.54376789331837427</v>
      </c>
      <c r="V4">
        <v>1.97667746969535</v>
      </c>
      <c r="W4">
        <v>8012</v>
      </c>
      <c r="X4">
        <v>8270.9500000000007</v>
      </c>
      <c r="Y4">
        <v>7284</v>
      </c>
      <c r="Z4">
        <v>8322.2000000000007</v>
      </c>
      <c r="AA4">
        <v>7272</v>
      </c>
      <c r="AB4">
        <v>8322.2000000000007</v>
      </c>
      <c r="AC4" s="1">
        <f>(Table2[[#This Row],[Close Price]]/Table2[[#This Row],[Day Low]])-1</f>
        <v>2.1030953569645128E-3</v>
      </c>
      <c r="AD4" s="1">
        <f>(Table2[[#This Row],[Day High]]/Table2[[#This Row],[Close Price]])-1</f>
        <v>3.0153758010175835E-2</v>
      </c>
      <c r="AE4" s="1">
        <f>(Table2[[#This Row],[Close Price]]/Table2[[#This Row],[Current Week Low]])-1</f>
        <v>0.10225837451949493</v>
      </c>
      <c r="AF4" s="1">
        <f>(Table2[[#This Row],[Current Week High]]/Table2[[#This Row],[Close Price]])-1</f>
        <v>3.653698848527509E-2</v>
      </c>
      <c r="AG4" s="1">
        <f>(Table2[[#This Row],[Close Price]]/Table2[[#This Row],[Current Month Low]])-1</f>
        <v>0.10407728272827277</v>
      </c>
      <c r="AH4" s="1">
        <f>(Table2[[#This Row],[Current Month High]]/Table2[[#This Row],[Close Price]])-1</f>
        <v>3.653698848527509E-2</v>
      </c>
      <c r="AI4">
        <v>3.6536988485275002</v>
      </c>
      <c r="AJ4">
        <v>312.79434447300702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0.42</v>
      </c>
      <c r="AM4" t="s">
        <v>3173</v>
      </c>
      <c r="AN4">
        <v>5.32</v>
      </c>
      <c r="AO4" t="s">
        <v>3173</v>
      </c>
      <c r="AP4">
        <v>0.282367181678017</v>
      </c>
      <c r="AQ4">
        <f>(Table2[[#This Row],[Sharpe Ratio]]-AVERAGE(Table2[Sharpe Ratio]))/_xlfn.STDEV.P(Table2[Sharpe Ratio])</f>
        <v>2.5599037784588514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13.253526409826264</v>
      </c>
      <c r="AS4">
        <f>_xlfn.RANK.AVG(Table2[[#This Row],[1Y Return vs Nifty Z-Score]],Table2[1Y Return vs Nifty Z-Score])</f>
        <v>5</v>
      </c>
      <c r="AT4">
        <f>_xlfn.RANK.AVG(Table2[[#This Row],[6M Return vs Nifty Z-Score]],Table2[6M Return vs Nifty Z-Score])</f>
        <v>19</v>
      </c>
      <c r="AU4">
        <f>_xlfn.RANK.AVG(Table2[[#This Row],[Sharpe Ratio Z-Score]],Table2[Sharpe Ratio Z-Score])</f>
        <v>3</v>
      </c>
      <c r="AV4">
        <f>(Table2[[#This Row],[Rank 1Y]]+Table2[[#This Row],[Rank 6M]]+Table2[[#This Row],[Rank Sharpe]])/3</f>
        <v>9</v>
      </c>
    </row>
    <row r="5" spans="1:48" x14ac:dyDescent="0.3">
      <c r="A5" t="s">
        <v>482</v>
      </c>
      <c r="B5" t="s">
        <v>483</v>
      </c>
      <c r="C5" t="s">
        <v>3139</v>
      </c>
      <c r="D5" t="s">
        <v>156</v>
      </c>
      <c r="E5">
        <v>45321.516927675002</v>
      </c>
      <c r="F5">
        <v>1770.05</v>
      </c>
      <c r="G5">
        <v>321.03940695439502</v>
      </c>
      <c r="H5">
        <f>(Table2[[#This Row],[1Y Return vs Nifty]]-AVERAGE(Table2[1Y Return vs Nifty]))/_xlfn.STDEV.P(Table2[1Y Return vs Nifty])</f>
        <v>5.0212086783481222</v>
      </c>
      <c r="I5">
        <v>7.4494610982244502</v>
      </c>
      <c r="J5">
        <f>(Table2[[#This Row],[1M Return vs Nifty]]-AVERAGE(Table2[1M Return vs Nifty]))/_xlfn.STDEV.P(Table2[1M Return vs Nifty])</f>
        <v>0.86497886989259731</v>
      </c>
      <c r="K5">
        <v>81.347110106146602</v>
      </c>
      <c r="L5">
        <f>(Table2[[#This Row],[6M Return vs Nifty]]-AVERAGE(Table2[6M Return vs Nifty]))/_xlfn.STDEV.P(Table2[6M Return vs Nifty])</f>
        <v>2.3082139106711668</v>
      </c>
      <c r="M5">
        <v>7.4237013209556704</v>
      </c>
      <c r="N5">
        <f>(Table2[[#This Row],[1W Return vs Nifty]]-AVERAGE(Table2[1W Return vs Nifty]))/_xlfn.STDEV.P(Table2[1W Return vs Nifty])</f>
        <v>1.8360508973577248</v>
      </c>
      <c r="O5">
        <v>1674.39</v>
      </c>
      <c r="P5">
        <v>1645.99043146641</v>
      </c>
      <c r="Q5">
        <v>1269.04415548066</v>
      </c>
      <c r="R5">
        <v>69.5435329997905</v>
      </c>
      <c r="S5" s="1">
        <f>(Table2[[#This Row],[Close Price]]-Table2[[#This Row],[20D EMA]])/Table2[[#This Row],[20D EMA]]</f>
        <v>5.7131253770029596E-2</v>
      </c>
      <c r="T5" s="1">
        <f>(Table2[[#This Row],[Close Price]]-Table2[[#This Row],[50D EMA]])/Table2[[#This Row],[50D EMA]]</f>
        <v>7.53707713981457E-2</v>
      </c>
      <c r="U5" s="1">
        <f>(Table2[[#This Row],[Close Price]]-Table2[[#This Row],[200D EMA]])/Table2[[#This Row],[200D EMA]]</f>
        <v>0.39478992307370125</v>
      </c>
      <c r="V5">
        <v>1.07724214928552</v>
      </c>
      <c r="W5">
        <v>1711.1</v>
      </c>
      <c r="X5">
        <v>1800</v>
      </c>
      <c r="Y5">
        <v>1577.9</v>
      </c>
      <c r="Z5">
        <v>1800</v>
      </c>
      <c r="AA5">
        <v>1577.9</v>
      </c>
      <c r="AB5">
        <v>1800</v>
      </c>
      <c r="AC5" s="1">
        <f>(Table2[[#This Row],[Close Price]]/Table2[[#This Row],[Day Low]])-1</f>
        <v>3.4451522412483282E-2</v>
      </c>
      <c r="AD5" s="1">
        <f>(Table2[[#This Row],[Day High]]/Table2[[#This Row],[Close Price]])-1</f>
        <v>1.6920425976667319E-2</v>
      </c>
      <c r="AE5" s="1">
        <f>(Table2[[#This Row],[Close Price]]/Table2[[#This Row],[Current Week Low]])-1</f>
        <v>0.12177577793269534</v>
      </c>
      <c r="AF5" s="1">
        <f>(Table2[[#This Row],[Current Week High]]/Table2[[#This Row],[Close Price]])-1</f>
        <v>1.6920425976667319E-2</v>
      </c>
      <c r="AG5" s="1">
        <f>(Table2[[#This Row],[Close Price]]/Table2[[#This Row],[Current Month Low]])-1</f>
        <v>0.12177577793269534</v>
      </c>
      <c r="AH5" s="1">
        <f>(Table2[[#This Row],[Current Month High]]/Table2[[#This Row],[Close Price]])-1</f>
        <v>1.6920425976667319E-2</v>
      </c>
      <c r="AI5">
        <v>6.7709951696279802</v>
      </c>
      <c r="AJ5">
        <v>407.17765042979897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0.22</v>
      </c>
      <c r="AM5" t="s">
        <v>3173</v>
      </c>
      <c r="AN5">
        <v>13.97</v>
      </c>
      <c r="AO5" t="s">
        <v>3173</v>
      </c>
      <c r="AP5">
        <v>0.24083723838809401</v>
      </c>
      <c r="AQ5">
        <f>(Table2[[#This Row],[Sharpe Ratio]]-AVERAGE(Table2[Sharpe Ratio]))/_xlfn.STDEV.P(Table2[Sharpe Ratio])</f>
        <v>2.0778759744304303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12.108328330700042</v>
      </c>
      <c r="AS5">
        <f>_xlfn.RANK.AVG(Table2[[#This Row],[1Y Return vs Nifty Z-Score]],Table2[1Y Return vs Nifty Z-Score])</f>
        <v>2</v>
      </c>
      <c r="AT5">
        <f>_xlfn.RANK.AVG(Table2[[#This Row],[6M Return vs Nifty Z-Score]],Table2[6M Return vs Nifty Z-Score])</f>
        <v>24</v>
      </c>
      <c r="AU5">
        <f>_xlfn.RANK.AVG(Table2[[#This Row],[Sharpe Ratio Z-Score]],Table2[Sharpe Ratio Z-Score])</f>
        <v>16</v>
      </c>
      <c r="AV5">
        <f>(Table2[[#This Row],[Rank 1Y]]+Table2[[#This Row],[Rank 6M]]+Table2[[#This Row],[Rank Sharpe]])/3</f>
        <v>14</v>
      </c>
    </row>
    <row r="6" spans="1:48" x14ac:dyDescent="0.3">
      <c r="A6" t="s">
        <v>911</v>
      </c>
      <c r="B6" t="s">
        <v>912</v>
      </c>
      <c r="C6" t="s">
        <v>3134</v>
      </c>
      <c r="D6" t="s">
        <v>913</v>
      </c>
      <c r="E6">
        <v>16618.94087364</v>
      </c>
      <c r="F6">
        <v>2442.6</v>
      </c>
      <c r="G6">
        <v>144.243031103736</v>
      </c>
      <c r="H6">
        <f>(Table2[[#This Row],[1Y Return vs Nifty]]-AVERAGE(Table2[1Y Return vs Nifty]))/_xlfn.STDEV.P(Table2[1Y Return vs Nifty])</f>
        <v>2.0130744347544325</v>
      </c>
      <c r="I6">
        <v>8.9347521070598308</v>
      </c>
      <c r="J6">
        <f>(Table2[[#This Row],[1M Return vs Nifty]]-AVERAGE(Table2[1M Return vs Nifty]))/_xlfn.STDEV.P(Table2[1M Return vs Nifty])</f>
        <v>1.0241710309292065</v>
      </c>
      <c r="K6">
        <v>125.58907402909099</v>
      </c>
      <c r="L6">
        <f>(Table2[[#This Row],[6M Return vs Nifty]]-AVERAGE(Table2[6M Return vs Nifty]))/_xlfn.STDEV.P(Table2[6M Return vs Nifty])</f>
        <v>3.7319688571433662</v>
      </c>
      <c r="M6">
        <v>3.81189262930071</v>
      </c>
      <c r="N6">
        <f>(Table2[[#This Row],[1W Return vs Nifty]]-AVERAGE(Table2[1W Return vs Nifty]))/_xlfn.STDEV.P(Table2[1W Return vs Nifty])</f>
        <v>0.97738076722326395</v>
      </c>
      <c r="O6">
        <v>2397.12</v>
      </c>
      <c r="P6">
        <v>2197.7308122449799</v>
      </c>
      <c r="Q6">
        <v>1535.51742910657</v>
      </c>
      <c r="R6">
        <v>53.2426913024714</v>
      </c>
      <c r="S6" s="1">
        <f>(Table2[[#This Row],[Close Price]]-Table2[[#This Row],[20D EMA]])/Table2[[#This Row],[20D EMA]]</f>
        <v>1.8972767320784949E-2</v>
      </c>
      <c r="T6" s="1">
        <f>(Table2[[#This Row],[Close Price]]-Table2[[#This Row],[50D EMA]])/Table2[[#This Row],[50D EMA]]</f>
        <v>0.11141909936862848</v>
      </c>
      <c r="U6" s="1">
        <f>(Table2[[#This Row],[Close Price]]-Table2[[#This Row],[200D EMA]])/Table2[[#This Row],[200D EMA]]</f>
        <v>0.59073414192452989</v>
      </c>
      <c r="V6">
        <v>0.50166698912040897</v>
      </c>
      <c r="W6">
        <v>2416.1</v>
      </c>
      <c r="X6">
        <v>2464.9499999999998</v>
      </c>
      <c r="Y6">
        <v>2210</v>
      </c>
      <c r="Z6">
        <v>2489</v>
      </c>
      <c r="AA6">
        <v>2210</v>
      </c>
      <c r="AB6">
        <v>2497.4</v>
      </c>
      <c r="AC6" s="1">
        <f>(Table2[[#This Row],[Close Price]]/Table2[[#This Row],[Day Low]])-1</f>
        <v>1.0968089069161024E-2</v>
      </c>
      <c r="AD6" s="1">
        <f>(Table2[[#This Row],[Day High]]/Table2[[#This Row],[Close Price]])-1</f>
        <v>9.1500859739621632E-3</v>
      </c>
      <c r="AE6" s="1">
        <f>(Table2[[#This Row],[Close Price]]/Table2[[#This Row],[Current Week Low]])-1</f>
        <v>0.10524886877828044</v>
      </c>
      <c r="AF6" s="1">
        <f>(Table2[[#This Row],[Current Week High]]/Table2[[#This Row],[Close Price]])-1</f>
        <v>1.8996151641693215E-2</v>
      </c>
      <c r="AG6" s="1">
        <f>(Table2[[#This Row],[Close Price]]/Table2[[#This Row],[Current Month Low]])-1</f>
        <v>0.10524886877828044</v>
      </c>
      <c r="AH6" s="1">
        <f>(Table2[[#This Row],[Current Month High]]/Table2[[#This Row],[Close Price]])-1</f>
        <v>2.2435110128551594E-2</v>
      </c>
      <c r="AI6">
        <v>10.537951363301399</v>
      </c>
      <c r="AJ6">
        <v>234.60273972602701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0.33</v>
      </c>
      <c r="AM6" t="s">
        <v>3173</v>
      </c>
      <c r="AN6">
        <v>0.98</v>
      </c>
      <c r="AO6" t="s">
        <v>3173</v>
      </c>
      <c r="AP6">
        <v>0.25410402595970599</v>
      </c>
      <c r="AQ6">
        <f>(Table2[[#This Row],[Sharpe Ratio]]-AVERAGE(Table2[Sharpe Ratio]))/_xlfn.STDEV.P(Table2[Sharpe Ratio])</f>
        <v>2.2318603041226734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9.9784553941729435</v>
      </c>
      <c r="AS6">
        <f>_xlfn.RANK.AVG(Table2[[#This Row],[1Y Return vs Nifty Z-Score]],Table2[1Y Return vs Nifty Z-Score])</f>
        <v>37</v>
      </c>
      <c r="AT6">
        <f>_xlfn.RANK.AVG(Table2[[#This Row],[6M Return vs Nifty Z-Score]],Table2[6M Return vs Nifty Z-Score])</f>
        <v>4</v>
      </c>
      <c r="AU6">
        <f>_xlfn.RANK.AVG(Table2[[#This Row],[Sharpe Ratio Z-Score]],Table2[Sharpe Ratio Z-Score])</f>
        <v>9</v>
      </c>
      <c r="AV6">
        <f>(Table2[[#This Row],[Rank 1Y]]+Table2[[#This Row],[Rank 6M]]+Table2[[#This Row],[Rank Sharpe]])/3</f>
        <v>16.666666666666668</v>
      </c>
    </row>
    <row r="7" spans="1:48" x14ac:dyDescent="0.3">
      <c r="A7" t="s">
        <v>804</v>
      </c>
      <c r="B7" t="s">
        <v>805</v>
      </c>
      <c r="C7" t="s">
        <v>3130</v>
      </c>
      <c r="D7" t="s">
        <v>48</v>
      </c>
      <c r="E7">
        <v>20129.130267920002</v>
      </c>
      <c r="F7">
        <v>1730.8</v>
      </c>
      <c r="G7">
        <v>205.91706211510299</v>
      </c>
      <c r="H7">
        <f>(Table2[[#This Row],[1Y Return vs Nifty]]-AVERAGE(Table2[1Y Return vs Nifty]))/_xlfn.STDEV.P(Table2[1Y Return vs Nifty])</f>
        <v>3.062438505330547</v>
      </c>
      <c r="I7">
        <v>1.0079878299043199</v>
      </c>
      <c r="J7">
        <f>(Table2[[#This Row],[1M Return vs Nifty]]-AVERAGE(Table2[1M Return vs Nifty]))/_xlfn.STDEV.P(Table2[1M Return vs Nifty])</f>
        <v>0.17458752991708912</v>
      </c>
      <c r="K7">
        <v>99.992586950177696</v>
      </c>
      <c r="L7">
        <f>(Table2[[#This Row],[6M Return vs Nifty]]-AVERAGE(Table2[6M Return vs Nifty]))/_xlfn.STDEV.P(Table2[6M Return vs Nifty])</f>
        <v>2.9082458154993058</v>
      </c>
      <c r="M7">
        <v>7.3942047003638898</v>
      </c>
      <c r="N7">
        <f>(Table2[[#This Row],[1W Return vs Nifty]]-AVERAGE(Table2[1W Return vs Nifty]))/_xlfn.STDEV.P(Table2[1W Return vs Nifty])</f>
        <v>1.8290383811354258</v>
      </c>
      <c r="O7">
        <v>1606.37</v>
      </c>
      <c r="P7">
        <v>1585.69985238351</v>
      </c>
      <c r="Q7">
        <v>1246.09384664461</v>
      </c>
      <c r="R7">
        <v>75.838743745639405</v>
      </c>
      <c r="S7" s="1">
        <f>(Table2[[#This Row],[Close Price]]-Table2[[#This Row],[20D EMA]])/Table2[[#This Row],[20D EMA]]</f>
        <v>7.7460360938015574E-2</v>
      </c>
      <c r="T7" s="1">
        <f>(Table2[[#This Row],[Close Price]]-Table2[[#This Row],[50D EMA]])/Table2[[#This Row],[50D EMA]]</f>
        <v>9.1505430487608258E-2</v>
      </c>
      <c r="U7" s="1">
        <f>(Table2[[#This Row],[Close Price]]-Table2[[#This Row],[200D EMA]])/Table2[[#This Row],[200D EMA]]</f>
        <v>0.38898045653669749</v>
      </c>
      <c r="V7">
        <v>1.1749943713339901</v>
      </c>
      <c r="W7">
        <v>1667.25</v>
      </c>
      <c r="X7">
        <v>1796</v>
      </c>
      <c r="Y7">
        <v>1520</v>
      </c>
      <c r="Z7">
        <v>1796</v>
      </c>
      <c r="AA7">
        <v>1511</v>
      </c>
      <c r="AB7">
        <v>1796</v>
      </c>
      <c r="AC7" s="1">
        <f>(Table2[[#This Row],[Close Price]]/Table2[[#This Row],[Day Low]])-1</f>
        <v>3.8116659169290745E-2</v>
      </c>
      <c r="AD7" s="1">
        <f>(Table2[[#This Row],[Day High]]/Table2[[#This Row],[Close Price]])-1</f>
        <v>3.7670441414374922E-2</v>
      </c>
      <c r="AE7" s="1">
        <f>(Table2[[#This Row],[Close Price]]/Table2[[#This Row],[Current Week Low]])-1</f>
        <v>0.13868421052631574</v>
      </c>
      <c r="AF7" s="1">
        <f>(Table2[[#This Row],[Current Week High]]/Table2[[#This Row],[Close Price]])-1</f>
        <v>3.7670441414374922E-2</v>
      </c>
      <c r="AG7" s="1">
        <f>(Table2[[#This Row],[Close Price]]/Table2[[#This Row],[Current Month Low]])-1</f>
        <v>0.14546657842488409</v>
      </c>
      <c r="AH7" s="1">
        <f>(Table2[[#This Row],[Current Month High]]/Table2[[#This Row],[Close Price]])-1</f>
        <v>3.7670441414374922E-2</v>
      </c>
      <c r="AI7">
        <v>3.8074878668823602</v>
      </c>
      <c r="AJ7">
        <v>260.58333333333297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0.11</v>
      </c>
      <c r="AM7" t="s">
        <v>3173</v>
      </c>
      <c r="AN7">
        <v>12.72</v>
      </c>
      <c r="AO7" t="s">
        <v>3173</v>
      </c>
      <c r="AP7">
        <v>0.205433419465548</v>
      </c>
      <c r="AQ7">
        <f>(Table2[[#This Row],[Sharpe Ratio]]-AVERAGE(Table2[Sharpe Ratio]))/_xlfn.STDEV.P(Table2[Sharpe Ratio])</f>
        <v>1.6669525842798927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9.6412628161622607</v>
      </c>
      <c r="AS7">
        <f>_xlfn.RANK.AVG(Table2[[#This Row],[1Y Return vs Nifty Z-Score]],Table2[1Y Return vs Nifty Z-Score])</f>
        <v>10</v>
      </c>
      <c r="AT7">
        <f>_xlfn.RANK.AVG(Table2[[#This Row],[6M Return vs Nifty Z-Score]],Table2[6M Return vs Nifty Z-Score])</f>
        <v>13</v>
      </c>
      <c r="AU7">
        <f>_xlfn.RANK.AVG(Table2[[#This Row],[Sharpe Ratio Z-Score]],Table2[Sharpe Ratio Z-Score])</f>
        <v>32</v>
      </c>
      <c r="AV7">
        <f>(Table2[[#This Row],[Rank 1Y]]+Table2[[#This Row],[Rank 6M]]+Table2[[#This Row],[Rank Sharpe]])/3</f>
        <v>18.333333333333332</v>
      </c>
    </row>
    <row r="8" spans="1:48" x14ac:dyDescent="0.3">
      <c r="A8" t="s">
        <v>364</v>
      </c>
      <c r="B8" t="s">
        <v>365</v>
      </c>
      <c r="C8" t="s">
        <v>3139</v>
      </c>
      <c r="D8" t="s">
        <v>156</v>
      </c>
      <c r="E8">
        <v>67641.789025125006</v>
      </c>
      <c r="F8">
        <v>15960.15</v>
      </c>
      <c r="G8">
        <v>234.1426001163</v>
      </c>
      <c r="H8">
        <f>(Table2[[#This Row],[1Y Return vs Nifty]]-AVERAGE(Table2[1Y Return vs Nifty]))/_xlfn.STDEV.P(Table2[1Y Return vs Nifty])</f>
        <v>3.5426870794131773</v>
      </c>
      <c r="I8">
        <v>27.805065047034699</v>
      </c>
      <c r="J8">
        <f>(Table2[[#This Row],[1M Return vs Nifty]]-AVERAGE(Table2[1M Return vs Nifty]))/_xlfn.STDEV.P(Table2[1M Return vs Nifty])</f>
        <v>3.0466742834784419</v>
      </c>
      <c r="K8">
        <v>103.13301248601699</v>
      </c>
      <c r="L8">
        <f>(Table2[[#This Row],[6M Return vs Nifty]]-AVERAGE(Table2[6M Return vs Nifty]))/_xlfn.STDEV.P(Table2[6M Return vs Nifty])</f>
        <v>3.0093081552830059</v>
      </c>
      <c r="M8">
        <v>3.8406641330760398</v>
      </c>
      <c r="N8">
        <f>(Table2[[#This Row],[1W Return vs Nifty]]-AVERAGE(Table2[1W Return vs Nifty]))/_xlfn.STDEV.P(Table2[1W Return vs Nifty])</f>
        <v>0.98422089442823124</v>
      </c>
      <c r="O8">
        <v>13672.63</v>
      </c>
      <c r="P8">
        <v>12805.292447736399</v>
      </c>
      <c r="Q8">
        <v>9997.9775945794099</v>
      </c>
      <c r="R8">
        <v>82.712214805700199</v>
      </c>
      <c r="S8" s="1">
        <f>(Table2[[#This Row],[Close Price]]-Table2[[#This Row],[20D EMA]])/Table2[[#This Row],[20D EMA]]</f>
        <v>0.16730650942795941</v>
      </c>
      <c r="T8" s="1">
        <f>(Table2[[#This Row],[Close Price]]-Table2[[#This Row],[50D EMA]])/Table2[[#This Row],[50D EMA]]</f>
        <v>0.24637137848587648</v>
      </c>
      <c r="U8" s="1">
        <f>(Table2[[#This Row],[Close Price]]-Table2[[#This Row],[200D EMA]])/Table2[[#This Row],[200D EMA]]</f>
        <v>0.59633784423092651</v>
      </c>
      <c r="V8">
        <v>1.4935323855467999</v>
      </c>
      <c r="W8">
        <v>14760.4</v>
      </c>
      <c r="X8">
        <v>16380</v>
      </c>
      <c r="Y8">
        <v>13324.5</v>
      </c>
      <c r="Z8">
        <v>16380</v>
      </c>
      <c r="AA8">
        <v>13324.5</v>
      </c>
      <c r="AB8">
        <v>16380</v>
      </c>
      <c r="AC8" s="1">
        <f>(Table2[[#This Row],[Close Price]]/Table2[[#This Row],[Day Low]])-1</f>
        <v>8.1281672583398912E-2</v>
      </c>
      <c r="AD8" s="1">
        <f>(Table2[[#This Row],[Day High]]/Table2[[#This Row],[Close Price]])-1</f>
        <v>2.6306143739250665E-2</v>
      </c>
      <c r="AE8" s="1">
        <f>(Table2[[#This Row],[Close Price]]/Table2[[#This Row],[Current Week Low]])-1</f>
        <v>0.19780479567713605</v>
      </c>
      <c r="AF8" s="1">
        <f>(Table2[[#This Row],[Current Week High]]/Table2[[#This Row],[Close Price]])-1</f>
        <v>2.6306143739250665E-2</v>
      </c>
      <c r="AG8" s="1">
        <f>(Table2[[#This Row],[Close Price]]/Table2[[#This Row],[Current Month Low]])-1</f>
        <v>0.19780479567713605</v>
      </c>
      <c r="AH8" s="1">
        <f>(Table2[[#This Row],[Current Month High]]/Table2[[#This Row],[Close Price]])-1</f>
        <v>2.6306143739250665E-2</v>
      </c>
      <c r="AI8">
        <v>2.6306143739250598</v>
      </c>
      <c r="AJ8">
        <v>306.11068702289998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0.39</v>
      </c>
      <c r="AM8" t="s">
        <v>3173</v>
      </c>
      <c r="AN8">
        <v>25.44</v>
      </c>
      <c r="AO8" t="s">
        <v>3173</v>
      </c>
      <c r="AP8">
        <v>0.18599111939464799</v>
      </c>
      <c r="AQ8">
        <f>(Table2[[#This Row],[Sharpe Ratio]]-AVERAGE(Table2[Sharpe Ratio]))/_xlfn.STDEV.P(Table2[Sharpe Ratio])</f>
        <v>1.4412906048494623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12.024181017452319</v>
      </c>
      <c r="AS8">
        <f>_xlfn.RANK.AVG(Table2[[#This Row],[1Y Return vs Nifty Z-Score]],Table2[1Y Return vs Nifty Z-Score])</f>
        <v>7</v>
      </c>
      <c r="AT8">
        <f>_xlfn.RANK.AVG(Table2[[#This Row],[6M Return vs Nifty Z-Score]],Table2[6M Return vs Nifty Z-Score])</f>
        <v>12</v>
      </c>
      <c r="AU8">
        <f>_xlfn.RANK.AVG(Table2[[#This Row],[Sharpe Ratio Z-Score]],Table2[Sharpe Ratio Z-Score])</f>
        <v>51</v>
      </c>
      <c r="AV8">
        <f>(Table2[[#This Row],[Rank 1Y]]+Table2[[#This Row],[Rank 6M]]+Table2[[#This Row],[Rank Sharpe]])/3</f>
        <v>23.333333333333332</v>
      </c>
    </row>
    <row r="9" spans="1:48" x14ac:dyDescent="0.3">
      <c r="A9" t="s">
        <v>621</v>
      </c>
      <c r="B9" t="s">
        <v>622</v>
      </c>
      <c r="C9" t="s">
        <v>3141</v>
      </c>
      <c r="D9" t="s">
        <v>266</v>
      </c>
      <c r="E9">
        <v>31083.064144159998</v>
      </c>
      <c r="F9">
        <v>629.65</v>
      </c>
      <c r="G9">
        <v>130.61713761168701</v>
      </c>
      <c r="H9">
        <f>(Table2[[#This Row],[1Y Return vs Nifty]]-AVERAGE(Table2[1Y Return vs Nifty]))/_xlfn.STDEV.P(Table2[1Y Return vs Nifty])</f>
        <v>1.7812341800219698</v>
      </c>
      <c r="I9">
        <v>17.553916149570501</v>
      </c>
      <c r="J9">
        <f>(Table2[[#This Row],[1M Return vs Nifty]]-AVERAGE(Table2[1M Return vs Nifty]))/_xlfn.STDEV.P(Table2[1M Return vs Nifty])</f>
        <v>1.9479653191153179</v>
      </c>
      <c r="K9">
        <v>85.042963356961707</v>
      </c>
      <c r="L9">
        <f>(Table2[[#This Row],[6M Return vs Nifty]]-AVERAGE(Table2[6M Return vs Nifty]))/_xlfn.STDEV.P(Table2[6M Return vs Nifty])</f>
        <v>2.42715052380272</v>
      </c>
      <c r="M9">
        <v>-1.99535054278137</v>
      </c>
      <c r="N9">
        <f>(Table2[[#This Row],[1W Return vs Nifty]]-AVERAGE(Table2[1W Return vs Nifty]))/_xlfn.STDEV.P(Table2[1W Return vs Nifty])</f>
        <v>-0.40323118540186825</v>
      </c>
      <c r="O9">
        <v>619.04999999999995</v>
      </c>
      <c r="P9">
        <v>562.59748562899199</v>
      </c>
      <c r="Q9">
        <v>420.99517826083201</v>
      </c>
      <c r="R9">
        <v>51.115602050274603</v>
      </c>
      <c r="S9" s="1">
        <f>(Table2[[#This Row],[Close Price]]-Table2[[#This Row],[20D EMA]])/Table2[[#This Row],[20D EMA]]</f>
        <v>1.7123011065342093E-2</v>
      </c>
      <c r="T9" s="1">
        <f>(Table2[[#This Row],[Close Price]]-Table2[[#This Row],[50D EMA]])/Table2[[#This Row],[50D EMA]]</f>
        <v>0.11918381451001744</v>
      </c>
      <c r="U9" s="1">
        <f>(Table2[[#This Row],[Close Price]]-Table2[[#This Row],[200D EMA]])/Table2[[#This Row],[200D EMA]]</f>
        <v>0.49562283017382608</v>
      </c>
      <c r="V9">
        <v>1.0930296751502699</v>
      </c>
      <c r="W9">
        <v>626.6</v>
      </c>
      <c r="X9">
        <v>642.95000000000005</v>
      </c>
      <c r="Y9">
        <v>582.25</v>
      </c>
      <c r="Z9">
        <v>642.95000000000005</v>
      </c>
      <c r="AA9">
        <v>582.25</v>
      </c>
      <c r="AB9">
        <v>674</v>
      </c>
      <c r="AC9" s="1">
        <f>(Table2[[#This Row],[Close Price]]/Table2[[#This Row],[Day Low]])-1</f>
        <v>4.8675390999042278E-3</v>
      </c>
      <c r="AD9" s="1">
        <f>(Table2[[#This Row],[Day High]]/Table2[[#This Row],[Close Price]])-1</f>
        <v>2.1122846025569908E-2</v>
      </c>
      <c r="AE9" s="1">
        <f>(Table2[[#This Row],[Close Price]]/Table2[[#This Row],[Current Week Low]])-1</f>
        <v>8.140832975525969E-2</v>
      </c>
      <c r="AF9" s="1">
        <f>(Table2[[#This Row],[Current Week High]]/Table2[[#This Row],[Close Price]])-1</f>
        <v>2.1122846025569908E-2</v>
      </c>
      <c r="AG9" s="1">
        <f>(Table2[[#This Row],[Close Price]]/Table2[[#This Row],[Current Month Low]])-1</f>
        <v>8.140832975525969E-2</v>
      </c>
      <c r="AH9" s="1">
        <f>(Table2[[#This Row],[Current Month High]]/Table2[[#This Row],[Close Price]])-1</f>
        <v>7.0435956483760886E-2</v>
      </c>
      <c r="AI9">
        <v>9.3782259985706506</v>
      </c>
      <c r="AJ9">
        <v>181.09375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0.51</v>
      </c>
      <c r="AM9" t="s">
        <v>3173</v>
      </c>
      <c r="AN9">
        <v>-2.67</v>
      </c>
      <c r="AO9" t="s">
        <v>3172</v>
      </c>
      <c r="AP9">
        <v>0.248589719238441</v>
      </c>
      <c r="AQ9">
        <f>(Table2[[#This Row],[Sharpe Ratio]]-AVERAGE(Table2[Sharpe Ratio]))/_xlfn.STDEV.P(Table2[Sharpe Ratio])</f>
        <v>2.1678571066939045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7.920975944232044</v>
      </c>
      <c r="AS9">
        <f>_xlfn.RANK.AVG(Table2[[#This Row],[1Y Return vs Nifty Z-Score]],Table2[1Y Return vs Nifty Z-Score])</f>
        <v>49</v>
      </c>
      <c r="AT9">
        <f>_xlfn.RANK.AVG(Table2[[#This Row],[6M Return vs Nifty Z-Score]],Table2[6M Return vs Nifty Z-Score])</f>
        <v>21</v>
      </c>
      <c r="AU9">
        <f>_xlfn.RANK.AVG(Table2[[#This Row],[Sharpe Ratio Z-Score]],Table2[Sharpe Ratio Z-Score])</f>
        <v>11</v>
      </c>
      <c r="AV9">
        <f>(Table2[[#This Row],[Rank 1Y]]+Table2[[#This Row],[Rank 6M]]+Table2[[#This Row],[Rank Sharpe]])/3</f>
        <v>27</v>
      </c>
    </row>
    <row r="10" spans="1:48" x14ac:dyDescent="0.3">
      <c r="A10" t="s">
        <v>274</v>
      </c>
      <c r="B10" t="s">
        <v>275</v>
      </c>
      <c r="C10" t="s">
        <v>3130</v>
      </c>
      <c r="D10" t="s">
        <v>143</v>
      </c>
      <c r="E10">
        <v>100195.6409055</v>
      </c>
      <c r="F10">
        <v>480.55</v>
      </c>
      <c r="G10">
        <v>163.664845718659</v>
      </c>
      <c r="H10">
        <f>(Table2[[#This Row],[1Y Return vs Nifty]]-AVERAGE(Table2[1Y Return vs Nifty]))/_xlfn.STDEV.P(Table2[1Y Return vs Nifty])</f>
        <v>2.3435304485430231</v>
      </c>
      <c r="I10">
        <v>-15.455228347884301</v>
      </c>
      <c r="J10">
        <f>(Table2[[#This Row],[1M Return vs Nifty]]-AVERAGE(Table2[1M Return vs Nifty]))/_xlfn.STDEV.P(Table2[1M Return vs Nifty])</f>
        <v>-1.5899252459395588</v>
      </c>
      <c r="K10">
        <v>74.855408006675205</v>
      </c>
      <c r="L10">
        <f>(Table2[[#This Row],[6M Return vs Nifty]]-AVERAGE(Table2[6M Return vs Nifty]))/_xlfn.STDEV.P(Table2[6M Return vs Nifty])</f>
        <v>2.0993038136591071</v>
      </c>
      <c r="M10">
        <v>-5.1515112029754997</v>
      </c>
      <c r="N10">
        <f>(Table2[[#This Row],[1W Return vs Nifty]]-AVERAGE(Table2[1W Return vs Nifty]))/_xlfn.STDEV.P(Table2[1W Return vs Nifty])</f>
        <v>-1.1535757125291808</v>
      </c>
      <c r="O10">
        <v>514.65</v>
      </c>
      <c r="P10">
        <v>526.81164033036305</v>
      </c>
      <c r="Q10">
        <v>404.898959035536</v>
      </c>
      <c r="R10">
        <v>36.155763544770402</v>
      </c>
      <c r="S10" s="1">
        <f>(Table2[[#This Row],[Close Price]]-Table2[[#This Row],[20D EMA]])/Table2[[#This Row],[20D EMA]]</f>
        <v>-6.6258622364713818E-2</v>
      </c>
      <c r="T10" s="1">
        <f>(Table2[[#This Row],[Close Price]]-Table2[[#This Row],[50D EMA]])/Table2[[#This Row],[50D EMA]]</f>
        <v>-8.7814385235209319E-2</v>
      </c>
      <c r="U10" s="1">
        <f>(Table2[[#This Row],[Close Price]]-Table2[[#This Row],[200D EMA]])/Table2[[#This Row],[200D EMA]]</f>
        <v>0.18683930713149721</v>
      </c>
      <c r="V10">
        <v>0.29492419751272397</v>
      </c>
      <c r="W10">
        <v>475.2</v>
      </c>
      <c r="X10">
        <v>485.85</v>
      </c>
      <c r="Y10">
        <v>426.45</v>
      </c>
      <c r="Z10">
        <v>500.75</v>
      </c>
      <c r="AA10">
        <v>426.45</v>
      </c>
      <c r="AB10">
        <v>533.5</v>
      </c>
      <c r="AC10" s="1">
        <f>(Table2[[#This Row],[Close Price]]/Table2[[#This Row],[Day Low]])-1</f>
        <v>1.1258417508417606E-2</v>
      </c>
      <c r="AD10" s="1">
        <f>(Table2[[#This Row],[Day High]]/Table2[[#This Row],[Close Price]])-1</f>
        <v>1.1029029237332288E-2</v>
      </c>
      <c r="AE10" s="1">
        <f>(Table2[[#This Row],[Close Price]]/Table2[[#This Row],[Current Week Low]])-1</f>
        <v>0.1268612967522571</v>
      </c>
      <c r="AF10" s="1">
        <f>(Table2[[#This Row],[Current Week High]]/Table2[[#This Row],[Close Price]])-1</f>
        <v>4.2035168036624659E-2</v>
      </c>
      <c r="AG10" s="1">
        <f>(Table2[[#This Row],[Close Price]]/Table2[[#This Row],[Current Month Low]])-1</f>
        <v>0.1268612967522571</v>
      </c>
      <c r="AH10" s="1">
        <f>(Table2[[#This Row],[Current Month High]]/Table2[[#This Row],[Close Price]])-1</f>
        <v>0.11018624492768692</v>
      </c>
      <c r="AI10">
        <v>34.637394651961202</v>
      </c>
      <c r="AJ10">
        <v>238.058389025677</v>
      </c>
      <c r="AK10" t="str">
        <f>IF(AND(Table2[[#This Row],[20D EMA]]&gt;Table2[[#This Row],[50D EMA]],Table2[[#This Row],[50D EMA]]&gt;Table2[[#This Row],[200D EMA]]),"Uptrend","Downtrend/NoTrend")</f>
        <v>Downtrend/NoTrend</v>
      </c>
      <c r="AL10">
        <v>-0.19</v>
      </c>
      <c r="AM10" t="s">
        <v>3172</v>
      </c>
      <c r="AN10">
        <v>-10.02</v>
      </c>
      <c r="AO10" t="s">
        <v>3172</v>
      </c>
      <c r="AP10">
        <v>0.21374516875968799</v>
      </c>
      <c r="AQ10">
        <f>(Table2[[#This Row],[Sharpe Ratio]]-AVERAGE(Table2[Sharpe Ratio]))/_xlfn.STDEV.P(Table2[Sharpe Ratio])</f>
        <v>1.7634250073679645</v>
      </c>
      <c r="AR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">
        <f>_xlfn.RANK.AVG(Table2[[#This Row],[1Y Return vs Nifty Z-Score]],Table2[1Y Return vs Nifty Z-Score])</f>
        <v>24</v>
      </c>
      <c r="AT10">
        <f>_xlfn.RANK.AVG(Table2[[#This Row],[6M Return vs Nifty Z-Score]],Table2[6M Return vs Nifty Z-Score])</f>
        <v>33</v>
      </c>
      <c r="AU10">
        <f>_xlfn.RANK.AVG(Table2[[#This Row],[Sharpe Ratio Z-Score]],Table2[Sharpe Ratio Z-Score])</f>
        <v>27</v>
      </c>
      <c r="AV10">
        <f>(Table2[[#This Row],[Rank 1Y]]+Table2[[#This Row],[Rank 6M]]+Table2[[#This Row],[Rank Sharpe]])/3</f>
        <v>28</v>
      </c>
    </row>
    <row r="11" spans="1:48" x14ac:dyDescent="0.3">
      <c r="A11" t="s">
        <v>259</v>
      </c>
      <c r="B11" t="s">
        <v>260</v>
      </c>
      <c r="C11" t="s">
        <v>3139</v>
      </c>
      <c r="D11" t="s">
        <v>261</v>
      </c>
      <c r="E11">
        <v>102939.621313624</v>
      </c>
      <c r="F11">
        <v>75.44</v>
      </c>
      <c r="G11">
        <v>159.33871100011299</v>
      </c>
      <c r="H11">
        <f>(Table2[[#This Row],[1Y Return vs Nifty]]-AVERAGE(Table2[1Y Return vs Nifty]))/_xlfn.STDEV.P(Table2[1Y Return vs Nifty])</f>
        <v>2.269922638843064</v>
      </c>
      <c r="I11">
        <v>1.34446247414105</v>
      </c>
      <c r="J11">
        <f>(Table2[[#This Row],[1M Return vs Nifty]]-AVERAGE(Table2[1M Return vs Nifty]))/_xlfn.STDEV.P(Table2[1M Return vs Nifty])</f>
        <v>0.210650581151789</v>
      </c>
      <c r="K11">
        <v>69.114888290998806</v>
      </c>
      <c r="L11">
        <f>(Table2[[#This Row],[6M Return vs Nifty]]-AVERAGE(Table2[6M Return vs Nifty]))/_xlfn.STDEV.P(Table2[6M Return vs Nifty])</f>
        <v>1.9145675900423071</v>
      </c>
      <c r="M11">
        <v>-0.34133503345692301</v>
      </c>
      <c r="N11">
        <f>(Table2[[#This Row],[1W Return vs Nifty]]-AVERAGE(Table2[1W Return vs Nifty]))/_xlfn.STDEV.P(Table2[1W Return vs Nifty])</f>
        <v>-1.000611899192295E-2</v>
      </c>
      <c r="O11">
        <v>77.72</v>
      </c>
      <c r="P11">
        <v>74.661560847404502</v>
      </c>
      <c r="Q11">
        <v>56.105779591830199</v>
      </c>
      <c r="R11">
        <v>42.487892059199297</v>
      </c>
      <c r="S11" s="1">
        <f>(Table2[[#This Row],[Close Price]]-Table2[[#This Row],[20D EMA]])/Table2[[#This Row],[20D EMA]]</f>
        <v>-2.933607822954196E-2</v>
      </c>
      <c r="T11" s="1">
        <f>(Table2[[#This Row],[Close Price]]-Table2[[#This Row],[50D EMA]])/Table2[[#This Row],[50D EMA]]</f>
        <v>1.0426237326949176E-2</v>
      </c>
      <c r="U11" s="1">
        <f>(Table2[[#This Row],[Close Price]]-Table2[[#This Row],[200D EMA]])/Table2[[#This Row],[200D EMA]]</f>
        <v>0.34460300790446796</v>
      </c>
      <c r="V11">
        <v>0.83615033007530304</v>
      </c>
      <c r="W11">
        <v>74.67</v>
      </c>
      <c r="X11">
        <v>77.89</v>
      </c>
      <c r="Y11">
        <v>66.099999999999994</v>
      </c>
      <c r="Z11">
        <v>80.599999999999994</v>
      </c>
      <c r="AA11">
        <v>66.099999999999994</v>
      </c>
      <c r="AB11">
        <v>81.53</v>
      </c>
      <c r="AC11" s="1">
        <f>(Table2[[#This Row],[Close Price]]/Table2[[#This Row],[Day Low]])-1</f>
        <v>1.03120396410874E-2</v>
      </c>
      <c r="AD11" s="1">
        <f>(Table2[[#This Row],[Day High]]/Table2[[#This Row],[Close Price]])-1</f>
        <v>3.2476139978791174E-2</v>
      </c>
      <c r="AE11" s="1">
        <f>(Table2[[#This Row],[Close Price]]/Table2[[#This Row],[Current Week Low]])-1</f>
        <v>0.14130105900151291</v>
      </c>
      <c r="AF11" s="1">
        <f>(Table2[[#This Row],[Current Week High]]/Table2[[#This Row],[Close Price]])-1</f>
        <v>6.8398727465535547E-2</v>
      </c>
      <c r="AG11" s="1">
        <f>(Table2[[#This Row],[Close Price]]/Table2[[#This Row],[Current Month Low]])-1</f>
        <v>0.14130105900151291</v>
      </c>
      <c r="AH11" s="1">
        <f>(Table2[[#This Row],[Current Month High]]/Table2[[#This Row],[Close Price]])-1</f>
        <v>8.0726405090137954E-2</v>
      </c>
      <c r="AI11">
        <v>14.050901378579001</v>
      </c>
      <c r="AJ11">
        <v>186.84410646387801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0.28999999999999998</v>
      </c>
      <c r="AM11" t="s">
        <v>3173</v>
      </c>
      <c r="AN11">
        <v>-8.99</v>
      </c>
      <c r="AO11" t="s">
        <v>3172</v>
      </c>
      <c r="AP11">
        <v>0.21644967396273199</v>
      </c>
      <c r="AQ11">
        <f>(Table2[[#This Row],[Sharpe Ratio]]-AVERAGE(Table2[Sharpe Ratio]))/_xlfn.STDEV.P(Table2[Sharpe Ratio])</f>
        <v>1.7948155319084365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6.179950222953674</v>
      </c>
      <c r="AS11">
        <f>_xlfn.RANK.AVG(Table2[[#This Row],[1Y Return vs Nifty Z-Score]],Table2[1Y Return vs Nifty Z-Score])</f>
        <v>27</v>
      </c>
      <c r="AT11">
        <f>_xlfn.RANK.AVG(Table2[[#This Row],[6M Return vs Nifty Z-Score]],Table2[6M Return vs Nifty Z-Score])</f>
        <v>38</v>
      </c>
      <c r="AU11">
        <f>_xlfn.RANK.AVG(Table2[[#This Row],[Sharpe Ratio Z-Score]],Table2[Sharpe Ratio Z-Score])</f>
        <v>23</v>
      </c>
      <c r="AV11">
        <f>(Table2[[#This Row],[Rank 1Y]]+Table2[[#This Row],[Rank 6M]]+Table2[[#This Row],[Rank Sharpe]])/3</f>
        <v>29.333333333333332</v>
      </c>
    </row>
    <row r="12" spans="1:48" x14ac:dyDescent="0.3">
      <c r="A12" t="s">
        <v>1239</v>
      </c>
      <c r="B12" t="s">
        <v>1240</v>
      </c>
      <c r="C12" t="s">
        <v>3145</v>
      </c>
      <c r="D12" t="s">
        <v>1241</v>
      </c>
      <c r="E12">
        <v>9604.6897003199992</v>
      </c>
      <c r="F12">
        <v>1544.4</v>
      </c>
      <c r="G12">
        <v>212.206573971837</v>
      </c>
      <c r="H12">
        <f>(Table2[[#This Row],[1Y Return vs Nifty]]-AVERAGE(Table2[1Y Return vs Nifty]))/_xlfn.STDEV.P(Table2[1Y Return vs Nifty])</f>
        <v>3.169452554123672</v>
      </c>
      <c r="I12">
        <v>5.9855295575191896</v>
      </c>
      <c r="J12">
        <f>(Table2[[#This Row],[1M Return vs Nifty]]-AVERAGE(Table2[1M Return vs Nifty]))/_xlfn.STDEV.P(Table2[1M Return vs Nifty])</f>
        <v>0.70807599753409844</v>
      </c>
      <c r="K12">
        <v>80.425838001805403</v>
      </c>
      <c r="L12">
        <f>(Table2[[#This Row],[6M Return vs Nifty]]-AVERAGE(Table2[6M Return vs Nifty]))/_xlfn.STDEV.P(Table2[6M Return vs Nifty])</f>
        <v>2.2785663634264934</v>
      </c>
      <c r="M12">
        <v>-1.9845521919025899</v>
      </c>
      <c r="N12">
        <f>(Table2[[#This Row],[1W Return vs Nifty]]-AVERAGE(Table2[1W Return vs Nifty]))/_xlfn.STDEV.P(Table2[1W Return vs Nifty])</f>
        <v>-0.40066398925558755</v>
      </c>
      <c r="O12">
        <v>1459.95</v>
      </c>
      <c r="P12">
        <v>1383.6236939129401</v>
      </c>
      <c r="Q12">
        <v>1071.3348319025799</v>
      </c>
      <c r="R12">
        <v>67.694469508901406</v>
      </c>
      <c r="S12" s="1">
        <f>(Table2[[#This Row],[Close Price]]-Table2[[#This Row],[20D EMA]])/Table2[[#This Row],[20D EMA]]</f>
        <v>5.7844446727627688E-2</v>
      </c>
      <c r="T12" s="1">
        <f>(Table2[[#This Row],[Close Price]]-Table2[[#This Row],[50D EMA]])/Table2[[#This Row],[50D EMA]]</f>
        <v>0.11619944555327651</v>
      </c>
      <c r="U12" s="1">
        <f>(Table2[[#This Row],[Close Price]]-Table2[[#This Row],[200D EMA]])/Table2[[#This Row],[200D EMA]]</f>
        <v>0.44156612294338016</v>
      </c>
      <c r="V12">
        <v>0.82204773060550895</v>
      </c>
      <c r="W12">
        <v>1497.95</v>
      </c>
      <c r="X12">
        <v>1569</v>
      </c>
      <c r="Y12">
        <v>1405.05</v>
      </c>
      <c r="Z12">
        <v>1577.9</v>
      </c>
      <c r="AA12">
        <v>1405.05</v>
      </c>
      <c r="AB12">
        <v>1577.9</v>
      </c>
      <c r="AC12" s="1">
        <f>(Table2[[#This Row],[Close Price]]/Table2[[#This Row],[Day Low]])-1</f>
        <v>3.1009045695784332E-2</v>
      </c>
      <c r="AD12" s="1">
        <f>(Table2[[#This Row],[Day High]]/Table2[[#This Row],[Close Price]])-1</f>
        <v>1.5928515928515852E-2</v>
      </c>
      <c r="AE12" s="1">
        <f>(Table2[[#This Row],[Close Price]]/Table2[[#This Row],[Current Week Low]])-1</f>
        <v>9.9177965196968199E-2</v>
      </c>
      <c r="AF12" s="1">
        <f>(Table2[[#This Row],[Current Week High]]/Table2[[#This Row],[Close Price]])-1</f>
        <v>2.1691271691271607E-2</v>
      </c>
      <c r="AG12" s="1">
        <f>(Table2[[#This Row],[Close Price]]/Table2[[#This Row],[Current Month Low]])-1</f>
        <v>9.9177965196968199E-2</v>
      </c>
      <c r="AH12" s="1">
        <f>(Table2[[#This Row],[Current Month High]]/Table2[[#This Row],[Close Price]])-1</f>
        <v>2.1691271691271607E-2</v>
      </c>
      <c r="AI12">
        <v>2.1691271691271599</v>
      </c>
      <c r="AJ12">
        <v>254.66758525663101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</v>
      </c>
      <c r="AM12">
        <v>0</v>
      </c>
      <c r="AN12">
        <v>3.74</v>
      </c>
      <c r="AO12" t="s">
        <v>3173</v>
      </c>
      <c r="AP12">
        <v>0.184852421332133</v>
      </c>
      <c r="AQ12">
        <f>(Table2[[#This Row],[Sharpe Ratio]]-AVERAGE(Table2[Sharpe Ratio]))/_xlfn.STDEV.P(Table2[Sharpe Ratio])</f>
        <v>1.4280740174177451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7.1835049432464224</v>
      </c>
      <c r="AS12">
        <f>_xlfn.RANK.AVG(Table2[[#This Row],[1Y Return vs Nifty Z-Score]],Table2[1Y Return vs Nifty Z-Score])</f>
        <v>9</v>
      </c>
      <c r="AT12">
        <f>_xlfn.RANK.AVG(Table2[[#This Row],[6M Return vs Nifty Z-Score]],Table2[6M Return vs Nifty Z-Score])</f>
        <v>27</v>
      </c>
      <c r="AU12">
        <f>_xlfn.RANK.AVG(Table2[[#This Row],[Sharpe Ratio Z-Score]],Table2[Sharpe Ratio Z-Score])</f>
        <v>55</v>
      </c>
      <c r="AV12">
        <f>(Table2[[#This Row],[Rank 1Y]]+Table2[[#This Row],[Rank 6M]]+Table2[[#This Row],[Rank Sharpe]])/3</f>
        <v>30.333333333333332</v>
      </c>
    </row>
    <row r="13" spans="1:48" x14ac:dyDescent="0.3">
      <c r="A13" t="s">
        <v>337</v>
      </c>
      <c r="B13" t="s">
        <v>338</v>
      </c>
      <c r="C13" t="s">
        <v>3137</v>
      </c>
      <c r="D13" t="s">
        <v>89</v>
      </c>
      <c r="E13">
        <v>74124.976933319995</v>
      </c>
      <c r="F13">
        <v>718.8</v>
      </c>
      <c r="G13">
        <v>147.33769869275801</v>
      </c>
      <c r="H13">
        <f>(Table2[[#This Row],[1Y Return vs Nifty]]-AVERAGE(Table2[1Y Return vs Nifty]))/_xlfn.STDEV.P(Table2[1Y Return vs Nifty])</f>
        <v>2.0657292219483745</v>
      </c>
      <c r="I13">
        <v>11.323366285233901</v>
      </c>
      <c r="J13">
        <f>(Table2[[#This Row],[1M Return vs Nifty]]-AVERAGE(Table2[1M Return vs Nifty]))/_xlfn.STDEV.P(Table2[1M Return vs Nifty])</f>
        <v>1.2801805608087204</v>
      </c>
      <c r="K13">
        <v>62.117348897384502</v>
      </c>
      <c r="L13">
        <f>(Table2[[#This Row],[6M Return vs Nifty]]-AVERAGE(Table2[6M Return vs Nifty]))/_xlfn.STDEV.P(Table2[6M Return vs Nifty])</f>
        <v>1.6893790938411783</v>
      </c>
      <c r="M13">
        <v>0.37683769097533898</v>
      </c>
      <c r="N13">
        <f>(Table2[[#This Row],[1W Return vs Nifty]]-AVERAGE(Table2[1W Return vs Nifty]))/_xlfn.STDEV.P(Table2[1W Return vs Nifty])</f>
        <v>0.16073201234157961</v>
      </c>
      <c r="O13">
        <v>708.43</v>
      </c>
      <c r="P13">
        <v>653.04687610917699</v>
      </c>
      <c r="Q13">
        <v>489.80202843758201</v>
      </c>
      <c r="R13">
        <v>51.1185324514828</v>
      </c>
      <c r="S13" s="1">
        <f>(Table2[[#This Row],[Close Price]]-Table2[[#This Row],[20D EMA]])/Table2[[#This Row],[20D EMA]]</f>
        <v>1.463800234320964E-2</v>
      </c>
      <c r="T13" s="1">
        <f>(Table2[[#This Row],[Close Price]]-Table2[[#This Row],[50D EMA]])/Table2[[#This Row],[50D EMA]]</f>
        <v>0.10068668314069125</v>
      </c>
      <c r="U13" s="1">
        <f>(Table2[[#This Row],[Close Price]]-Table2[[#This Row],[200D EMA]])/Table2[[#This Row],[200D EMA]]</f>
        <v>0.46753169294316294</v>
      </c>
      <c r="V13">
        <v>1.29479466927764</v>
      </c>
      <c r="W13">
        <v>715.55</v>
      </c>
      <c r="X13">
        <v>735.4</v>
      </c>
      <c r="Y13">
        <v>673.4</v>
      </c>
      <c r="Z13">
        <v>735.4</v>
      </c>
      <c r="AA13">
        <v>673.4</v>
      </c>
      <c r="AB13">
        <v>757.9</v>
      </c>
      <c r="AC13" s="1">
        <f>(Table2[[#This Row],[Close Price]]/Table2[[#This Row],[Day Low]])-1</f>
        <v>4.5419607295087427E-3</v>
      </c>
      <c r="AD13" s="1">
        <f>(Table2[[#This Row],[Day High]]/Table2[[#This Row],[Close Price]])-1</f>
        <v>2.3094045631608218E-2</v>
      </c>
      <c r="AE13" s="1">
        <f>(Table2[[#This Row],[Close Price]]/Table2[[#This Row],[Current Week Low]])-1</f>
        <v>6.7419067419067336E-2</v>
      </c>
      <c r="AF13" s="1">
        <f>(Table2[[#This Row],[Current Week High]]/Table2[[#This Row],[Close Price]])-1</f>
        <v>2.3094045631608218E-2</v>
      </c>
      <c r="AG13" s="1">
        <f>(Table2[[#This Row],[Close Price]]/Table2[[#This Row],[Current Month Low]])-1</f>
        <v>6.7419067419067336E-2</v>
      </c>
      <c r="AH13" s="1">
        <f>(Table2[[#This Row],[Current Month High]]/Table2[[#This Row],[Close Price]])-1</f>
        <v>5.4396215915414547E-2</v>
      </c>
      <c r="AI13">
        <v>9.3836950473010496</v>
      </c>
      <c r="AJ13">
        <v>181.385789782736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0.21</v>
      </c>
      <c r="AM13" t="s">
        <v>3173</v>
      </c>
      <c r="AN13">
        <v>-6.49</v>
      </c>
      <c r="AO13" t="s">
        <v>3172</v>
      </c>
      <c r="AP13">
        <v>0.242912017069424</v>
      </c>
      <c r="AQ13">
        <f>(Table2[[#This Row],[Sharpe Ratio]]-AVERAGE(Table2[Sharpe Ratio]))/_xlfn.STDEV.P(Table2[Sharpe Ratio])</f>
        <v>2.1019574186217866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7.2979783075616398</v>
      </c>
      <c r="AS13">
        <f>_xlfn.RANK.AVG(Table2[[#This Row],[1Y Return vs Nifty Z-Score]],Table2[1Y Return vs Nifty Z-Score])</f>
        <v>34</v>
      </c>
      <c r="AT13">
        <f>_xlfn.RANK.AVG(Table2[[#This Row],[6M Return vs Nifty Z-Score]],Table2[6M Return vs Nifty Z-Score])</f>
        <v>48</v>
      </c>
      <c r="AU13">
        <f>_xlfn.RANK.AVG(Table2[[#This Row],[Sharpe Ratio Z-Score]],Table2[Sharpe Ratio Z-Score])</f>
        <v>15</v>
      </c>
      <c r="AV13">
        <f>(Table2[[#This Row],[Rank 1Y]]+Table2[[#This Row],[Rank 6M]]+Table2[[#This Row],[Rank Sharpe]])/3</f>
        <v>32.333333333333336</v>
      </c>
    </row>
    <row r="14" spans="1:48" x14ac:dyDescent="0.3">
      <c r="A14" t="s">
        <v>561</v>
      </c>
      <c r="B14" t="s">
        <v>562</v>
      </c>
      <c r="C14" t="s">
        <v>3129</v>
      </c>
      <c r="D14" t="s">
        <v>40</v>
      </c>
      <c r="E14">
        <v>35697.764699599997</v>
      </c>
      <c r="F14">
        <v>6893.8</v>
      </c>
      <c r="G14">
        <v>177.57572100346701</v>
      </c>
      <c r="H14">
        <f>(Table2[[#This Row],[1Y Return vs Nifty]]-AVERAGE(Table2[1Y Return vs Nifty]))/_xlfn.STDEV.P(Table2[1Y Return vs Nifty])</f>
        <v>2.5802195780642045</v>
      </c>
      <c r="I14">
        <v>3.4550287565536499</v>
      </c>
      <c r="J14">
        <f>(Table2[[#This Row],[1M Return vs Nifty]]-AVERAGE(Table2[1M Return vs Nifty]))/_xlfn.STDEV.P(Table2[1M Return vs Nifty])</f>
        <v>0.43685918640801513</v>
      </c>
      <c r="K14">
        <v>112.918146401774</v>
      </c>
      <c r="L14">
        <f>(Table2[[#This Row],[6M Return vs Nifty]]-AVERAGE(Table2[6M Return vs Nifty]))/_xlfn.STDEV.P(Table2[6M Return vs Nifty])</f>
        <v>3.3242045020798261</v>
      </c>
      <c r="M14">
        <v>6.1329174967740903</v>
      </c>
      <c r="N14">
        <f>(Table2[[#This Row],[1W Return vs Nifty]]-AVERAGE(Table2[1W Return vs Nifty]))/_xlfn.STDEV.P(Table2[1W Return vs Nifty])</f>
        <v>1.5291804042315797</v>
      </c>
      <c r="O14">
        <v>6872.54</v>
      </c>
      <c r="P14">
        <v>6255.5610756644601</v>
      </c>
      <c r="Q14">
        <v>4388.6846166836503</v>
      </c>
      <c r="R14">
        <v>49.259501485341097</v>
      </c>
      <c r="S14" s="1">
        <f>(Table2[[#This Row],[Close Price]]-Table2[[#This Row],[20D EMA]])/Table2[[#This Row],[20D EMA]]</f>
        <v>3.093470536366499E-3</v>
      </c>
      <c r="T14" s="1">
        <f>(Table2[[#This Row],[Close Price]]-Table2[[#This Row],[50D EMA]])/Table2[[#This Row],[50D EMA]]</f>
        <v>0.10202744671751877</v>
      </c>
      <c r="U14" s="1">
        <f>(Table2[[#This Row],[Close Price]]-Table2[[#This Row],[200D EMA]])/Table2[[#This Row],[200D EMA]]</f>
        <v>0.57081235087914861</v>
      </c>
      <c r="V14">
        <v>0.28630507062739902</v>
      </c>
      <c r="W14">
        <v>6850</v>
      </c>
      <c r="X14">
        <v>7135.85</v>
      </c>
      <c r="Y14">
        <v>6262.65</v>
      </c>
      <c r="Z14">
        <v>7231</v>
      </c>
      <c r="AA14">
        <v>6262.65</v>
      </c>
      <c r="AB14">
        <v>7231</v>
      </c>
      <c r="AC14" s="1">
        <f>(Table2[[#This Row],[Close Price]]/Table2[[#This Row],[Day Low]])-1</f>
        <v>6.3941605839417104E-3</v>
      </c>
      <c r="AD14" s="1">
        <f>(Table2[[#This Row],[Day High]]/Table2[[#This Row],[Close Price]])-1</f>
        <v>3.5111259392497596E-2</v>
      </c>
      <c r="AE14" s="1">
        <f>(Table2[[#This Row],[Close Price]]/Table2[[#This Row],[Current Week Low]])-1</f>
        <v>0.10078002123701646</v>
      </c>
      <c r="AF14" s="1">
        <f>(Table2[[#This Row],[Current Week High]]/Table2[[#This Row],[Close Price]])-1</f>
        <v>4.8913516493080733E-2</v>
      </c>
      <c r="AG14" s="1">
        <f>(Table2[[#This Row],[Close Price]]/Table2[[#This Row],[Current Month Low]])-1</f>
        <v>0.10078002123701646</v>
      </c>
      <c r="AH14" s="1">
        <f>(Table2[[#This Row],[Current Month High]]/Table2[[#This Row],[Close Price]])-1</f>
        <v>4.8913516493080733E-2</v>
      </c>
      <c r="AI14">
        <v>23.0090806231686</v>
      </c>
      <c r="AJ14">
        <v>246.05692485316999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0.68</v>
      </c>
      <c r="AM14" t="s">
        <v>3173</v>
      </c>
      <c r="AN14">
        <v>-6.24</v>
      </c>
      <c r="AO14" t="s">
        <v>3172</v>
      </c>
      <c r="AP14">
        <v>0.17313450301431499</v>
      </c>
      <c r="AQ14">
        <f>(Table2[[#This Row],[Sharpe Ratio]]-AVERAGE(Table2[Sharpe Ratio]))/_xlfn.STDEV.P(Table2[Sharpe Ratio])</f>
        <v>1.292067030962438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9.1625307017460642</v>
      </c>
      <c r="AS14">
        <f>_xlfn.RANK.AVG(Table2[[#This Row],[1Y Return vs Nifty Z-Score]],Table2[1Y Return vs Nifty Z-Score])</f>
        <v>17</v>
      </c>
      <c r="AT14">
        <f>_xlfn.RANK.AVG(Table2[[#This Row],[6M Return vs Nifty Z-Score]],Table2[6M Return vs Nifty Z-Score])</f>
        <v>5</v>
      </c>
      <c r="AU14">
        <f>_xlfn.RANK.AVG(Table2[[#This Row],[Sharpe Ratio Z-Score]],Table2[Sharpe Ratio Z-Score])</f>
        <v>76</v>
      </c>
      <c r="AV14">
        <f>(Table2[[#This Row],[Rank 1Y]]+Table2[[#This Row],[Rank 6M]]+Table2[[#This Row],[Rank Sharpe]])/3</f>
        <v>32.666666666666664</v>
      </c>
    </row>
    <row r="15" spans="1:48" x14ac:dyDescent="0.3">
      <c r="A15" t="s">
        <v>899</v>
      </c>
      <c r="B15" t="s">
        <v>900</v>
      </c>
      <c r="C15" t="s">
        <v>3139</v>
      </c>
      <c r="D15" t="s">
        <v>138</v>
      </c>
      <c r="E15">
        <v>17397.525986640001</v>
      </c>
      <c r="F15">
        <v>1935.9</v>
      </c>
      <c r="G15">
        <v>132.83894101378399</v>
      </c>
      <c r="H15">
        <f>(Table2[[#This Row],[1Y Return vs Nifty]]-AVERAGE(Table2[1Y Return vs Nifty]))/_xlfn.STDEV.P(Table2[1Y Return vs Nifty])</f>
        <v>1.8190374600056414</v>
      </c>
      <c r="I15">
        <v>9.9065713968480402</v>
      </c>
      <c r="J15">
        <f>(Table2[[#This Row],[1M Return vs Nifty]]-AVERAGE(Table2[1M Return vs Nifty]))/_xlfn.STDEV.P(Table2[1M Return vs Nifty])</f>
        <v>1.1283297526599423</v>
      </c>
      <c r="K15">
        <v>83.271184458824095</v>
      </c>
      <c r="L15">
        <f>(Table2[[#This Row],[6M Return vs Nifty]]-AVERAGE(Table2[6M Return vs Nifty]))/_xlfn.STDEV.P(Table2[6M Return vs Nifty])</f>
        <v>2.3701327346586387</v>
      </c>
      <c r="M15">
        <v>6.1624498537544596</v>
      </c>
      <c r="N15">
        <f>(Table2[[#This Row],[1W Return vs Nifty]]-AVERAGE(Table2[1W Return vs Nifty]))/_xlfn.STDEV.P(Table2[1W Return vs Nifty])</f>
        <v>1.5362014164103537</v>
      </c>
      <c r="O15">
        <v>1708.69</v>
      </c>
      <c r="P15">
        <v>1640.6067899003999</v>
      </c>
      <c r="Q15">
        <v>1247.91152264418</v>
      </c>
      <c r="R15">
        <v>81.509530369212996</v>
      </c>
      <c r="S15" s="1">
        <f>(Table2[[#This Row],[Close Price]]-Table2[[#This Row],[20D EMA]])/Table2[[#This Row],[20D EMA]]</f>
        <v>0.13297321339739801</v>
      </c>
      <c r="T15" s="1">
        <f>(Table2[[#This Row],[Close Price]]-Table2[[#This Row],[50D EMA]])/Table2[[#This Row],[50D EMA]]</f>
        <v>0.17999024014616397</v>
      </c>
      <c r="U15" s="1">
        <f>(Table2[[#This Row],[Close Price]]-Table2[[#This Row],[200D EMA]])/Table2[[#This Row],[200D EMA]]</f>
        <v>0.55131190382636441</v>
      </c>
      <c r="V15">
        <v>0.979009411930437</v>
      </c>
      <c r="W15">
        <v>1782</v>
      </c>
      <c r="X15">
        <v>1935.9</v>
      </c>
      <c r="Y15">
        <v>1583.5</v>
      </c>
      <c r="Z15">
        <v>1935.9</v>
      </c>
      <c r="AA15">
        <v>1583.5</v>
      </c>
      <c r="AB15">
        <v>1935.9</v>
      </c>
      <c r="AC15" s="1">
        <f>(Table2[[#This Row],[Close Price]]/Table2[[#This Row],[Day Low]])-1</f>
        <v>8.636363636363642E-2</v>
      </c>
      <c r="AD15" s="1">
        <f>(Table2[[#This Row],[Day High]]/Table2[[#This Row],[Close Price]])-1</f>
        <v>0</v>
      </c>
      <c r="AE15" s="1">
        <f>(Table2[[#This Row],[Close Price]]/Table2[[#This Row],[Current Week Low]])-1</f>
        <v>0.22254499526365645</v>
      </c>
      <c r="AF15" s="1">
        <f>(Table2[[#This Row],[Current Week High]]/Table2[[#This Row],[Close Price]])-1</f>
        <v>0</v>
      </c>
      <c r="AG15" s="1">
        <f>(Table2[[#This Row],[Close Price]]/Table2[[#This Row],[Current Month Low]])-1</f>
        <v>0.22254499526365645</v>
      </c>
      <c r="AH15" s="1">
        <f>(Table2[[#This Row],[Current Month High]]/Table2[[#This Row],[Close Price]])-1</f>
        <v>0</v>
      </c>
      <c r="AI15">
        <v>1.76145462058989</v>
      </c>
      <c r="AJ15">
        <v>197.83076923076899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0.28999999999999998</v>
      </c>
      <c r="AM15" t="s">
        <v>3173</v>
      </c>
      <c r="AN15">
        <v>14.14</v>
      </c>
      <c r="AO15" t="s">
        <v>3173</v>
      </c>
      <c r="AP15">
        <v>0.20912944622785701</v>
      </c>
      <c r="AQ15">
        <f>(Table2[[#This Row],[Sharpe Ratio]]-AVERAGE(Table2[Sharpe Ratio]))/_xlfn.STDEV.P(Table2[Sharpe Ratio])</f>
        <v>1.709851454895456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8.5635528186300327</v>
      </c>
      <c r="AS15">
        <f>_xlfn.RANK.AVG(Table2[[#This Row],[1Y Return vs Nifty Z-Score]],Table2[1Y Return vs Nifty Z-Score])</f>
        <v>47</v>
      </c>
      <c r="AT15">
        <f>_xlfn.RANK.AVG(Table2[[#This Row],[6M Return vs Nifty Z-Score]],Table2[6M Return vs Nifty Z-Score])</f>
        <v>23</v>
      </c>
      <c r="AU15">
        <f>_xlfn.RANK.AVG(Table2[[#This Row],[Sharpe Ratio Z-Score]],Table2[Sharpe Ratio Z-Score])</f>
        <v>30</v>
      </c>
      <c r="AV15">
        <f>(Table2[[#This Row],[Rank 1Y]]+Table2[[#This Row],[Rank 6M]]+Table2[[#This Row],[Rank Sharpe]])/3</f>
        <v>33.333333333333336</v>
      </c>
    </row>
    <row r="16" spans="1:48" x14ac:dyDescent="0.3">
      <c r="A16" t="s">
        <v>934</v>
      </c>
      <c r="B16" t="s">
        <v>935</v>
      </c>
      <c r="C16" t="s">
        <v>3131</v>
      </c>
      <c r="D16" t="s">
        <v>51</v>
      </c>
      <c r="E16">
        <v>16036.270709435001</v>
      </c>
      <c r="F16">
        <v>12499.15</v>
      </c>
      <c r="G16">
        <v>196.985355242341</v>
      </c>
      <c r="H16">
        <f>(Table2[[#This Row],[1Y Return vs Nifty]]-AVERAGE(Table2[1Y Return vs Nifty]))/_xlfn.STDEV.P(Table2[1Y Return vs Nifty])</f>
        <v>2.9104683466187429</v>
      </c>
      <c r="I16">
        <v>-6.8600656043123296</v>
      </c>
      <c r="J16">
        <f>(Table2[[#This Row],[1M Return vs Nifty]]-AVERAGE(Table2[1M Return vs Nifty]))/_xlfn.STDEV.P(Table2[1M Return vs Nifty])</f>
        <v>-0.66870339549326341</v>
      </c>
      <c r="K16">
        <v>92.040362412230806</v>
      </c>
      <c r="L16">
        <f>(Table2[[#This Row],[6M Return vs Nifty]]-AVERAGE(Table2[6M Return vs Nifty]))/_xlfn.STDEV.P(Table2[6M Return vs Nifty])</f>
        <v>2.6523345037619044</v>
      </c>
      <c r="M16">
        <v>-3.6157218679280501</v>
      </c>
      <c r="N16">
        <f>(Table2[[#This Row],[1W Return vs Nifty]]-AVERAGE(Table2[1W Return vs Nifty]))/_xlfn.STDEV.P(Table2[1W Return vs Nifty])</f>
        <v>-0.78845769527892207</v>
      </c>
      <c r="O16">
        <v>12233.24</v>
      </c>
      <c r="P16">
        <v>11596.802535513199</v>
      </c>
      <c r="Q16">
        <v>8503.8862869825207</v>
      </c>
      <c r="R16">
        <v>56.333171318492603</v>
      </c>
      <c r="S16" s="1">
        <f>(Table2[[#This Row],[Close Price]]-Table2[[#This Row],[20D EMA]])/Table2[[#This Row],[20D EMA]]</f>
        <v>2.1736678099996392E-2</v>
      </c>
      <c r="T16" s="1">
        <f>(Table2[[#This Row],[Close Price]]-Table2[[#This Row],[50D EMA]])/Table2[[#This Row],[50D EMA]]</f>
        <v>7.7810022350860708E-2</v>
      </c>
      <c r="U16" s="1">
        <f>(Table2[[#This Row],[Close Price]]-Table2[[#This Row],[200D EMA]])/Table2[[#This Row],[200D EMA]]</f>
        <v>0.46981622027722808</v>
      </c>
      <c r="V16">
        <v>0.92475122895254103</v>
      </c>
      <c r="W16">
        <v>11662.55</v>
      </c>
      <c r="X16">
        <v>12544</v>
      </c>
      <c r="Y16">
        <v>11100</v>
      </c>
      <c r="Z16">
        <v>12544</v>
      </c>
      <c r="AA16">
        <v>11100</v>
      </c>
      <c r="AB16">
        <v>12673.35</v>
      </c>
      <c r="AC16" s="1">
        <f>(Table2[[#This Row],[Close Price]]/Table2[[#This Row],[Day Low]])-1</f>
        <v>7.1733883241658081E-2</v>
      </c>
      <c r="AD16" s="1">
        <f>(Table2[[#This Row],[Day High]]/Table2[[#This Row],[Close Price]])-1</f>
        <v>3.5882440005921001E-3</v>
      </c>
      <c r="AE16" s="1">
        <f>(Table2[[#This Row],[Close Price]]/Table2[[#This Row],[Current Week Low]])-1</f>
        <v>0.1260495495495495</v>
      </c>
      <c r="AF16" s="1">
        <f>(Table2[[#This Row],[Current Week High]]/Table2[[#This Row],[Close Price]])-1</f>
        <v>3.5882440005921001E-3</v>
      </c>
      <c r="AG16" s="1">
        <f>(Table2[[#This Row],[Close Price]]/Table2[[#This Row],[Current Month Low]])-1</f>
        <v>0.1260495495495495</v>
      </c>
      <c r="AH16" s="1">
        <f>(Table2[[#This Row],[Current Month High]]/Table2[[#This Row],[Close Price]])-1</f>
        <v>1.393694771244447E-2</v>
      </c>
      <c r="AI16">
        <v>9.0474152242352393</v>
      </c>
      <c r="AJ16">
        <v>246.13137271191599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0.38</v>
      </c>
      <c r="AM16" t="s">
        <v>3173</v>
      </c>
      <c r="AN16">
        <v>0.73</v>
      </c>
      <c r="AO16" t="s">
        <v>3173</v>
      </c>
      <c r="AP16">
        <v>0.17439301637972099</v>
      </c>
      <c r="AQ16">
        <f>(Table2[[#This Row],[Sharpe Ratio]]-AVERAGE(Table2[Sharpe Ratio]))/_xlfn.STDEV.P(Table2[Sharpe Ratio])</f>
        <v>1.3066742850497381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5.4123160446582004</v>
      </c>
      <c r="AS16">
        <f>_xlfn.RANK.AVG(Table2[[#This Row],[1Y Return vs Nifty Z-Score]],Table2[1Y Return vs Nifty Z-Score])</f>
        <v>13</v>
      </c>
      <c r="AT16">
        <f>_xlfn.RANK.AVG(Table2[[#This Row],[6M Return vs Nifty Z-Score]],Table2[6M Return vs Nifty Z-Score])</f>
        <v>17</v>
      </c>
      <c r="AU16">
        <f>_xlfn.RANK.AVG(Table2[[#This Row],[Sharpe Ratio Z-Score]],Table2[Sharpe Ratio Z-Score])</f>
        <v>72</v>
      </c>
      <c r="AV16">
        <f>(Table2[[#This Row],[Rank 1Y]]+Table2[[#This Row],[Rank 6M]]+Table2[[#This Row],[Rank Sharpe]])/3</f>
        <v>34</v>
      </c>
    </row>
    <row r="17" spans="1:48" x14ac:dyDescent="0.3">
      <c r="A17" t="s">
        <v>1198</v>
      </c>
      <c r="B17" t="s">
        <v>1199</v>
      </c>
      <c r="C17" t="s">
        <v>3130</v>
      </c>
      <c r="D17" t="s">
        <v>48</v>
      </c>
      <c r="E17">
        <v>10207.618241280001</v>
      </c>
      <c r="F17">
        <v>594.20000000000005</v>
      </c>
      <c r="G17">
        <v>148.13149334602599</v>
      </c>
      <c r="H17">
        <f>(Table2[[#This Row],[1Y Return vs Nifty]]-AVERAGE(Table2[1Y Return vs Nifty]))/_xlfn.STDEV.P(Table2[1Y Return vs Nifty])</f>
        <v>2.0792353861295565</v>
      </c>
      <c r="I17">
        <v>25.989615552888601</v>
      </c>
      <c r="J17">
        <f>(Table2[[#This Row],[1M Return vs Nifty]]-AVERAGE(Table2[1M Return vs Nifty]))/_xlfn.STDEV.P(Table2[1M Return vs Nifty])</f>
        <v>2.8520960314680526</v>
      </c>
      <c r="K17">
        <v>66.638841680749493</v>
      </c>
      <c r="L17">
        <f>(Table2[[#This Row],[6M Return vs Nifty]]-AVERAGE(Table2[6M Return vs Nifty]))/_xlfn.STDEV.P(Table2[6M Return vs Nifty])</f>
        <v>1.8348856931179727</v>
      </c>
      <c r="M17">
        <v>16.271159694804499</v>
      </c>
      <c r="N17">
        <f>(Table2[[#This Row],[1W Return vs Nifty]]-AVERAGE(Table2[1W Return vs Nifty]))/_xlfn.STDEV.P(Table2[1W Return vs Nifty])</f>
        <v>3.9394425445357397</v>
      </c>
      <c r="O17">
        <v>569.02</v>
      </c>
      <c r="P17">
        <v>539.52644851637206</v>
      </c>
      <c r="Q17">
        <v>431.88387276448498</v>
      </c>
      <c r="R17">
        <v>55.236373157806597</v>
      </c>
      <c r="S17" s="1">
        <f>(Table2[[#This Row],[Close Price]]-Table2[[#This Row],[20D EMA]])/Table2[[#This Row],[20D EMA]]</f>
        <v>4.4251520157463822E-2</v>
      </c>
      <c r="T17" s="1">
        <f>(Table2[[#This Row],[Close Price]]-Table2[[#This Row],[50D EMA]])/Table2[[#This Row],[50D EMA]]</f>
        <v>0.10133618404430994</v>
      </c>
      <c r="U17" s="1">
        <f>(Table2[[#This Row],[Close Price]]-Table2[[#This Row],[200D EMA]])/Table2[[#This Row],[200D EMA]]</f>
        <v>0.37583280476886283</v>
      </c>
      <c r="V17">
        <v>1.8318051957327799</v>
      </c>
      <c r="W17">
        <v>591.9</v>
      </c>
      <c r="X17">
        <v>621.85</v>
      </c>
      <c r="Y17">
        <v>589.04999999999995</v>
      </c>
      <c r="Z17">
        <v>673.4</v>
      </c>
      <c r="AA17">
        <v>524.04999999999995</v>
      </c>
      <c r="AB17">
        <v>694.3</v>
      </c>
      <c r="AC17" s="1">
        <f>(Table2[[#This Row],[Close Price]]/Table2[[#This Row],[Day Low]])-1</f>
        <v>3.8857915188377223E-3</v>
      </c>
      <c r="AD17" s="1">
        <f>(Table2[[#This Row],[Day High]]/Table2[[#This Row],[Close Price]])-1</f>
        <v>4.6533153820262463E-2</v>
      </c>
      <c r="AE17" s="1">
        <f>(Table2[[#This Row],[Close Price]]/Table2[[#This Row],[Current Week Low]])-1</f>
        <v>8.7428910958324835E-3</v>
      </c>
      <c r="AF17" s="1">
        <f>(Table2[[#This Row],[Current Week High]]/Table2[[#This Row],[Close Price]])-1</f>
        <v>0.13328845506563436</v>
      </c>
      <c r="AG17" s="1">
        <f>(Table2[[#This Row],[Close Price]]/Table2[[#This Row],[Current Month Low]])-1</f>
        <v>0.13386127277931514</v>
      </c>
      <c r="AH17" s="1">
        <f>(Table2[[#This Row],[Current Month High]]/Table2[[#This Row],[Close Price]])-1</f>
        <v>0.16846179737462119</v>
      </c>
      <c r="AI17">
        <v>16.846179737462101</v>
      </c>
      <c r="AJ17">
        <v>216.063829787234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0.17</v>
      </c>
      <c r="AM17" t="s">
        <v>3173</v>
      </c>
      <c r="AN17">
        <v>4.99</v>
      </c>
      <c r="AO17" t="s">
        <v>3173</v>
      </c>
      <c r="AP17">
        <v>0.20951866763514601</v>
      </c>
      <c r="AQ17">
        <f>(Table2[[#This Row],[Sharpe Ratio]]-AVERAGE(Table2[Sharpe Ratio]))/_xlfn.STDEV.P(Table2[Sharpe Ratio])</f>
        <v>1.714369051727376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12.420028706978698</v>
      </c>
      <c r="AS17">
        <f>_xlfn.RANK.AVG(Table2[[#This Row],[1Y Return vs Nifty Z-Score]],Table2[1Y Return vs Nifty Z-Score])</f>
        <v>33</v>
      </c>
      <c r="AT17">
        <f>_xlfn.RANK.AVG(Table2[[#This Row],[6M Return vs Nifty Z-Score]],Table2[6M Return vs Nifty Z-Score])</f>
        <v>41</v>
      </c>
      <c r="AU17">
        <f>_xlfn.RANK.AVG(Table2[[#This Row],[Sharpe Ratio Z-Score]],Table2[Sharpe Ratio Z-Score])</f>
        <v>29</v>
      </c>
      <c r="AV17">
        <f>(Table2[[#This Row],[Rank 1Y]]+Table2[[#This Row],[Rank 6M]]+Table2[[#This Row],[Rank Sharpe]])/3</f>
        <v>34.333333333333336</v>
      </c>
    </row>
    <row r="18" spans="1:48" x14ac:dyDescent="0.3">
      <c r="A18" t="s">
        <v>969</v>
      </c>
      <c r="B18" t="s">
        <v>970</v>
      </c>
      <c r="C18" t="s">
        <v>3132</v>
      </c>
      <c r="D18" t="s">
        <v>119</v>
      </c>
      <c r="E18">
        <v>15232.66497724</v>
      </c>
      <c r="F18">
        <v>1049.8</v>
      </c>
      <c r="G18">
        <v>119.992558716266</v>
      </c>
      <c r="H18">
        <f>(Table2[[#This Row],[1Y Return vs Nifty]]-AVERAGE(Table2[1Y Return vs Nifty]))/_xlfn.STDEV.P(Table2[1Y Return vs Nifty])</f>
        <v>1.6004603409356093</v>
      </c>
      <c r="I18">
        <v>3.24992198397972</v>
      </c>
      <c r="J18">
        <f>(Table2[[#This Row],[1M Return vs Nifty]]-AVERAGE(Table2[1M Return vs Nifty]))/_xlfn.STDEV.P(Table2[1M Return vs Nifty])</f>
        <v>0.41487602608787677</v>
      </c>
      <c r="K18">
        <v>96.869989378330601</v>
      </c>
      <c r="L18">
        <f>(Table2[[#This Row],[6M Return vs Nifty]]-AVERAGE(Table2[6M Return vs Nifty]))/_xlfn.STDEV.P(Table2[6M Return vs Nifty])</f>
        <v>2.8077571991597918</v>
      </c>
      <c r="M18">
        <v>-2.1856132743362502</v>
      </c>
      <c r="N18">
        <f>(Table2[[#This Row],[1W Return vs Nifty]]-AVERAGE(Table2[1W Return vs Nifty]))/_xlfn.STDEV.P(Table2[1W Return vs Nifty])</f>
        <v>-0.44846418039449842</v>
      </c>
      <c r="O18">
        <v>1081.79</v>
      </c>
      <c r="P18">
        <v>1011.97206095049</v>
      </c>
      <c r="Q18">
        <v>734.25886421514201</v>
      </c>
      <c r="R18">
        <v>41.633591881071503</v>
      </c>
      <c r="S18" s="1">
        <f>(Table2[[#This Row],[Close Price]]-Table2[[#This Row],[20D EMA]])/Table2[[#This Row],[20D EMA]]</f>
        <v>-2.957135858161012E-2</v>
      </c>
      <c r="T18" s="1">
        <f>(Table2[[#This Row],[Close Price]]-Table2[[#This Row],[50D EMA]])/Table2[[#This Row],[50D EMA]]</f>
        <v>3.738041840204584E-2</v>
      </c>
      <c r="U18" s="1">
        <f>(Table2[[#This Row],[Close Price]]-Table2[[#This Row],[200D EMA]])/Table2[[#This Row],[200D EMA]]</f>
        <v>0.42974099621138873</v>
      </c>
      <c r="V18">
        <v>0.44004221086560702</v>
      </c>
      <c r="W18">
        <v>1036.3</v>
      </c>
      <c r="X18">
        <v>1059.95</v>
      </c>
      <c r="Y18">
        <v>965</v>
      </c>
      <c r="Z18">
        <v>1085</v>
      </c>
      <c r="AA18">
        <v>965</v>
      </c>
      <c r="AB18">
        <v>1152.6500000000001</v>
      </c>
      <c r="AC18" s="1">
        <f>(Table2[[#This Row],[Close Price]]/Table2[[#This Row],[Day Low]])-1</f>
        <v>1.3027115700086744E-2</v>
      </c>
      <c r="AD18" s="1">
        <f>(Table2[[#This Row],[Day High]]/Table2[[#This Row],[Close Price]])-1</f>
        <v>9.6685082872929318E-3</v>
      </c>
      <c r="AE18" s="1">
        <f>(Table2[[#This Row],[Close Price]]/Table2[[#This Row],[Current Week Low]])-1</f>
        <v>8.787564766839373E-2</v>
      </c>
      <c r="AF18" s="1">
        <f>(Table2[[#This Row],[Current Week High]]/Table2[[#This Row],[Close Price]])-1</f>
        <v>3.3530196227852915E-2</v>
      </c>
      <c r="AG18" s="1">
        <f>(Table2[[#This Row],[Close Price]]/Table2[[#This Row],[Current Month Low]])-1</f>
        <v>8.787564766839373E-2</v>
      </c>
      <c r="AH18" s="1">
        <f>(Table2[[#This Row],[Current Month High]]/Table2[[#This Row],[Close Price]])-1</f>
        <v>9.7971042103257799E-2</v>
      </c>
      <c r="AI18">
        <v>28.386359306534501</v>
      </c>
      <c r="AJ18">
        <v>180.62015503875901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0.3</v>
      </c>
      <c r="AM18" t="s">
        <v>3173</v>
      </c>
      <c r="AN18">
        <v>-17.5</v>
      </c>
      <c r="AO18" t="s">
        <v>3172</v>
      </c>
      <c r="AP18">
        <v>0.19992542047773701</v>
      </c>
      <c r="AQ18">
        <f>(Table2[[#This Row],[Sharpe Ratio]]-AVERAGE(Table2[Sharpe Ratio]))/_xlfn.STDEV.P(Table2[Sharpe Ratio])</f>
        <v>1.603022599156857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5.977651984945636</v>
      </c>
      <c r="AS18">
        <f>_xlfn.RANK.AVG(Table2[[#This Row],[1Y Return vs Nifty Z-Score]],Table2[1Y Return vs Nifty Z-Score])</f>
        <v>57</v>
      </c>
      <c r="AT18">
        <f>_xlfn.RANK.AVG(Table2[[#This Row],[6M Return vs Nifty Z-Score]],Table2[6M Return vs Nifty Z-Score])</f>
        <v>15</v>
      </c>
      <c r="AU18">
        <f>_xlfn.RANK.AVG(Table2[[#This Row],[Sharpe Ratio Z-Score]],Table2[Sharpe Ratio Z-Score])</f>
        <v>38</v>
      </c>
      <c r="AV18">
        <f>(Table2[[#This Row],[Rank 1Y]]+Table2[[#This Row],[Rank 6M]]+Table2[[#This Row],[Rank Sharpe]])/3</f>
        <v>36.666666666666664</v>
      </c>
    </row>
    <row r="19" spans="1:48" x14ac:dyDescent="0.3">
      <c r="A19" t="s">
        <v>660</v>
      </c>
      <c r="B19" t="s">
        <v>661</v>
      </c>
      <c r="C19" t="s">
        <v>3139</v>
      </c>
      <c r="D19" t="s">
        <v>156</v>
      </c>
      <c r="E19">
        <v>28576.556541311998</v>
      </c>
      <c r="F19">
        <v>219.18</v>
      </c>
      <c r="G19">
        <v>290.823032275949</v>
      </c>
      <c r="H19">
        <f>(Table2[[#This Row],[1Y Return vs Nifty]]-AVERAGE(Table2[1Y Return vs Nifty]))/_xlfn.STDEV.P(Table2[1Y Return vs Nifty])</f>
        <v>4.507086649827186</v>
      </c>
      <c r="I19">
        <v>-6.2462768208227502</v>
      </c>
      <c r="J19">
        <f>(Table2[[#This Row],[1M Return vs Nifty]]-AVERAGE(Table2[1M Return vs Nifty]))/_xlfn.STDEV.P(Table2[1M Return vs Nifty])</f>
        <v>-0.60291806300117989</v>
      </c>
      <c r="K19">
        <v>51.963170135366703</v>
      </c>
      <c r="L19">
        <f>(Table2[[#This Row],[6M Return vs Nifty]]-AVERAGE(Table2[6M Return vs Nifty]))/_xlfn.STDEV.P(Table2[6M Return vs Nifty])</f>
        <v>1.3626064789327297</v>
      </c>
      <c r="M19">
        <v>-3.4904949307861699</v>
      </c>
      <c r="N19">
        <f>(Table2[[#This Row],[1W Return vs Nifty]]-AVERAGE(Table2[1W Return vs Nifty]))/_xlfn.STDEV.P(Table2[1W Return vs Nifty])</f>
        <v>-0.75868628721392639</v>
      </c>
      <c r="O19">
        <v>229.83</v>
      </c>
      <c r="P19">
        <v>218.07310878701401</v>
      </c>
      <c r="Q19">
        <v>162.65030574468301</v>
      </c>
      <c r="R19">
        <v>38.458697258639702</v>
      </c>
      <c r="S19" s="1">
        <f>(Table2[[#This Row],[Close Price]]-Table2[[#This Row],[20D EMA]])/Table2[[#This Row],[20D EMA]]</f>
        <v>-4.6338598094243594E-2</v>
      </c>
      <c r="T19" s="1">
        <f>(Table2[[#This Row],[Close Price]]-Table2[[#This Row],[50D EMA]])/Table2[[#This Row],[50D EMA]]</f>
        <v>5.0757804075103529E-3</v>
      </c>
      <c r="U19" s="1">
        <f>(Table2[[#This Row],[Close Price]]-Table2[[#This Row],[200D EMA]])/Table2[[#This Row],[200D EMA]]</f>
        <v>0.34755356896809853</v>
      </c>
      <c r="V19">
        <v>0.53675530688763895</v>
      </c>
      <c r="W19">
        <v>218</v>
      </c>
      <c r="X19">
        <v>227.1</v>
      </c>
      <c r="Y19">
        <v>204</v>
      </c>
      <c r="Z19">
        <v>229.45</v>
      </c>
      <c r="AA19">
        <v>204</v>
      </c>
      <c r="AB19">
        <v>241.78</v>
      </c>
      <c r="AC19" s="1">
        <f>(Table2[[#This Row],[Close Price]]/Table2[[#This Row],[Day Low]])-1</f>
        <v>5.4128440366971731E-3</v>
      </c>
      <c r="AD19" s="1">
        <f>(Table2[[#This Row],[Day High]]/Table2[[#This Row],[Close Price]])-1</f>
        <v>3.6134683821516411E-2</v>
      </c>
      <c r="AE19" s="1">
        <f>(Table2[[#This Row],[Close Price]]/Table2[[#This Row],[Current Week Low]])-1</f>
        <v>7.4411764705882399E-2</v>
      </c>
      <c r="AF19" s="1">
        <f>(Table2[[#This Row],[Current Week High]]/Table2[[#This Row],[Close Price]])-1</f>
        <v>4.6856465005931103E-2</v>
      </c>
      <c r="AG19" s="1">
        <f>(Table2[[#This Row],[Close Price]]/Table2[[#This Row],[Current Month Low]])-1</f>
        <v>7.4411764705882399E-2</v>
      </c>
      <c r="AH19" s="1">
        <f>(Table2[[#This Row],[Current Month High]]/Table2[[#This Row],[Close Price]])-1</f>
        <v>0.10311159777351953</v>
      </c>
      <c r="AI19">
        <v>19.490829455242199</v>
      </c>
      <c r="AJ19">
        <v>362.64907651714998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0.45</v>
      </c>
      <c r="AM19" t="s">
        <v>3173</v>
      </c>
      <c r="AN19">
        <v>-13.6</v>
      </c>
      <c r="AO19" t="s">
        <v>3172</v>
      </c>
      <c r="AP19">
        <v>0.184906271734425</v>
      </c>
      <c r="AQ19">
        <f>(Table2[[#This Row],[Sharpe Ratio]]-AVERAGE(Table2[Sharpe Ratio]))/_xlfn.STDEV.P(Table2[Sharpe Ratio])</f>
        <v>1.428699045749271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5.9367878242940799</v>
      </c>
      <c r="AS19">
        <f>_xlfn.RANK.AVG(Table2[[#This Row],[1Y Return vs Nifty Z-Score]],Table2[1Y Return vs Nifty Z-Score])</f>
        <v>3</v>
      </c>
      <c r="AT19">
        <f>_xlfn.RANK.AVG(Table2[[#This Row],[6M Return vs Nifty Z-Score]],Table2[6M Return vs Nifty Z-Score])</f>
        <v>63</v>
      </c>
      <c r="AU19">
        <f>_xlfn.RANK.AVG(Table2[[#This Row],[Sharpe Ratio Z-Score]],Table2[Sharpe Ratio Z-Score])</f>
        <v>54</v>
      </c>
      <c r="AV19">
        <f>(Table2[[#This Row],[Rank 1Y]]+Table2[[#This Row],[Rank 6M]]+Table2[[#This Row],[Rank Sharpe]])/3</f>
        <v>40</v>
      </c>
    </row>
    <row r="20" spans="1:48" x14ac:dyDescent="0.3">
      <c r="A20" t="s">
        <v>488</v>
      </c>
      <c r="B20" t="s">
        <v>489</v>
      </c>
      <c r="C20" t="s">
        <v>3139</v>
      </c>
      <c r="D20" t="s">
        <v>313</v>
      </c>
      <c r="E20">
        <v>44580.3535749</v>
      </c>
      <c r="F20">
        <v>1694.55</v>
      </c>
      <c r="G20">
        <v>196.24126581160601</v>
      </c>
      <c r="H20">
        <f>(Table2[[#This Row],[1Y Return vs Nifty]]-AVERAGE(Table2[1Y Return vs Nifty]))/_xlfn.STDEV.P(Table2[1Y Return vs Nifty])</f>
        <v>2.8978079010291751</v>
      </c>
      <c r="I20">
        <v>-9.5637588278346506</v>
      </c>
      <c r="J20">
        <f>(Table2[[#This Row],[1M Return vs Nifty]]-AVERAGE(Table2[1M Return vs Nifty]))/_xlfn.STDEV.P(Table2[1M Return vs Nifty])</f>
        <v>-0.95848281546702152</v>
      </c>
      <c r="K20">
        <v>45.299416602435997</v>
      </c>
      <c r="L20">
        <f>(Table2[[#This Row],[6M Return vs Nifty]]-AVERAGE(Table2[6M Return vs Nifty]))/_xlfn.STDEV.P(Table2[6M Return vs Nifty])</f>
        <v>1.1481595779970926</v>
      </c>
      <c r="M20">
        <v>0.26179872744538701</v>
      </c>
      <c r="N20">
        <f>(Table2[[#This Row],[1W Return vs Nifty]]-AVERAGE(Table2[1W Return vs Nifty]))/_xlfn.STDEV.P(Table2[1W Return vs Nifty])</f>
        <v>0.13338268954576582</v>
      </c>
      <c r="O20">
        <v>1737.01</v>
      </c>
      <c r="P20">
        <v>1892.1721569009901</v>
      </c>
      <c r="Q20">
        <v>1597.1577820884399</v>
      </c>
      <c r="R20">
        <v>48.796712947887301</v>
      </c>
      <c r="S20" s="1">
        <f>(Table2[[#This Row],[Close Price]]-Table2[[#This Row],[20D EMA]])/Table2[[#This Row],[20D EMA]]</f>
        <v>-2.4444303717307349E-2</v>
      </c>
      <c r="T20" s="1">
        <f>(Table2[[#This Row],[Close Price]]-Table2[[#This Row],[50D EMA]])/Table2[[#This Row],[50D EMA]]</f>
        <v>-0.1044419537515322</v>
      </c>
      <c r="U20" s="1">
        <f>(Table2[[#This Row],[Close Price]]-Table2[[#This Row],[200D EMA]])/Table2[[#This Row],[200D EMA]]</f>
        <v>6.0978457484776594E-2</v>
      </c>
      <c r="V20">
        <v>0.27284247894471703</v>
      </c>
      <c r="W20">
        <v>1640</v>
      </c>
      <c r="X20">
        <v>1724.7</v>
      </c>
      <c r="Y20">
        <v>1505</v>
      </c>
      <c r="Z20">
        <v>1724.7</v>
      </c>
      <c r="AA20">
        <v>1505</v>
      </c>
      <c r="AB20">
        <v>1735.5</v>
      </c>
      <c r="AC20" s="1">
        <f>(Table2[[#This Row],[Close Price]]/Table2[[#This Row],[Day Low]])-1</f>
        <v>3.3262195121951166E-2</v>
      </c>
      <c r="AD20" s="1">
        <f>(Table2[[#This Row],[Day High]]/Table2[[#This Row],[Close Price]])-1</f>
        <v>1.7792334248030395E-2</v>
      </c>
      <c r="AE20" s="1">
        <f>(Table2[[#This Row],[Close Price]]/Table2[[#This Row],[Current Week Low]])-1</f>
        <v>0.12594684385382049</v>
      </c>
      <c r="AF20" s="1">
        <f>(Table2[[#This Row],[Current Week High]]/Table2[[#This Row],[Close Price]])-1</f>
        <v>1.7792334248030395E-2</v>
      </c>
      <c r="AG20" s="1">
        <f>(Table2[[#This Row],[Close Price]]/Table2[[#This Row],[Current Month Low]])-1</f>
        <v>0.12594684385382049</v>
      </c>
      <c r="AH20" s="1">
        <f>(Table2[[#This Row],[Current Month High]]/Table2[[#This Row],[Close Price]])-1</f>
        <v>2.4165707710011475E-2</v>
      </c>
      <c r="AI20">
        <v>75.825440382402405</v>
      </c>
      <c r="AJ20">
        <v>289.01515151515099</v>
      </c>
      <c r="AK20" t="str">
        <f>IF(AND(Table2[[#This Row],[20D EMA]]&gt;Table2[[#This Row],[50D EMA]],Table2[[#This Row],[50D EMA]]&gt;Table2[[#This Row],[200D EMA]]),"Uptrend","Downtrend/NoTrend")</f>
        <v>Downtrend/NoTrend</v>
      </c>
      <c r="AL20">
        <v>-0.35</v>
      </c>
      <c r="AM20" t="s">
        <v>3172</v>
      </c>
      <c r="AN20">
        <v>-4.8</v>
      </c>
      <c r="AO20" t="s">
        <v>3172</v>
      </c>
      <c r="AP20">
        <v>0.205108888801256</v>
      </c>
      <c r="AQ20">
        <f>(Table2[[#This Row],[Sharpe Ratio]]-AVERAGE(Table2[Sharpe Ratio]))/_xlfn.STDEV.P(Table2[Sharpe Ratio])</f>
        <v>1.6631858369391488</v>
      </c>
      <c r="AR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">
        <f>_xlfn.RANK.AVG(Table2[[#This Row],[1Y Return vs Nifty Z-Score]],Table2[1Y Return vs Nifty Z-Score])</f>
        <v>14</v>
      </c>
      <c r="AT20">
        <f>_xlfn.RANK.AVG(Table2[[#This Row],[6M Return vs Nifty Z-Score]],Table2[6M Return vs Nifty Z-Score])</f>
        <v>74</v>
      </c>
      <c r="AU20">
        <f>_xlfn.RANK.AVG(Table2[[#This Row],[Sharpe Ratio Z-Score]],Table2[Sharpe Ratio Z-Score])</f>
        <v>34</v>
      </c>
      <c r="AV20">
        <f>(Table2[[#This Row],[Rank 1Y]]+Table2[[#This Row],[Rank 6M]]+Table2[[#This Row],[Rank Sharpe]])/3</f>
        <v>40.666666666666664</v>
      </c>
    </row>
    <row r="21" spans="1:48" x14ac:dyDescent="0.3">
      <c r="A21" t="s">
        <v>891</v>
      </c>
      <c r="B21" t="s">
        <v>892</v>
      </c>
      <c r="C21" t="s">
        <v>3134</v>
      </c>
      <c r="D21" t="s">
        <v>119</v>
      </c>
      <c r="E21">
        <v>17557.39677775</v>
      </c>
      <c r="F21">
        <v>498.25</v>
      </c>
      <c r="G21">
        <v>98.236640866428203</v>
      </c>
      <c r="H21">
        <f>(Table2[[#This Row],[1Y Return vs Nifty]]-AVERAGE(Table2[1Y Return vs Nifty]))/_xlfn.STDEV.P(Table2[1Y Return vs Nifty])</f>
        <v>1.2302903011368869</v>
      </c>
      <c r="I21">
        <v>40.029673017839897</v>
      </c>
      <c r="J21">
        <f>(Table2[[#This Row],[1M Return vs Nifty]]-AVERAGE(Table2[1M Return vs Nifty]))/_xlfn.STDEV.P(Table2[1M Return vs Nifty])</f>
        <v>4.356896825136289</v>
      </c>
      <c r="K21">
        <v>106.671342934732</v>
      </c>
      <c r="L21">
        <f>(Table2[[#This Row],[6M Return vs Nifty]]-AVERAGE(Table2[6M Return vs Nifty]))/_xlfn.STDEV.P(Table2[6M Return vs Nifty])</f>
        <v>3.1231755117906261</v>
      </c>
      <c r="M21">
        <v>12.028340301400499</v>
      </c>
      <c r="N21">
        <f>(Table2[[#This Row],[1W Return vs Nifty]]-AVERAGE(Table2[1W Return vs Nifty]))/_xlfn.STDEV.P(Table2[1W Return vs Nifty])</f>
        <v>2.9307561517351592</v>
      </c>
      <c r="O21">
        <v>443.49</v>
      </c>
      <c r="P21">
        <v>386.30164918260999</v>
      </c>
      <c r="Q21">
        <v>288.12101940688302</v>
      </c>
      <c r="R21">
        <v>73.217052819622197</v>
      </c>
      <c r="S21" s="1">
        <f>(Table2[[#This Row],[Close Price]]-Table2[[#This Row],[20D EMA]])/Table2[[#This Row],[20D EMA]]</f>
        <v>0.12347516291235426</v>
      </c>
      <c r="T21" s="1">
        <f>(Table2[[#This Row],[Close Price]]-Table2[[#This Row],[50D EMA]])/Table2[[#This Row],[50D EMA]]</f>
        <v>0.28979516668972466</v>
      </c>
      <c r="U21" s="1">
        <f>(Table2[[#This Row],[Close Price]]-Table2[[#This Row],[200D EMA]])/Table2[[#This Row],[200D EMA]]</f>
        <v>0.72930805612753269</v>
      </c>
      <c r="V21">
        <v>1.0599534891948199</v>
      </c>
      <c r="W21">
        <v>493.1</v>
      </c>
      <c r="X21">
        <v>508</v>
      </c>
      <c r="Y21">
        <v>443.95</v>
      </c>
      <c r="Z21">
        <v>518.29999999999995</v>
      </c>
      <c r="AA21">
        <v>433.2</v>
      </c>
      <c r="AB21">
        <v>518.29999999999995</v>
      </c>
      <c r="AC21" s="1">
        <f>(Table2[[#This Row],[Close Price]]/Table2[[#This Row],[Day Low]])-1</f>
        <v>1.0444128979922862E-2</v>
      </c>
      <c r="AD21" s="1">
        <f>(Table2[[#This Row],[Day High]]/Table2[[#This Row],[Close Price]])-1</f>
        <v>1.9568489713998938E-2</v>
      </c>
      <c r="AE21" s="1">
        <f>(Table2[[#This Row],[Close Price]]/Table2[[#This Row],[Current Week Low]])-1</f>
        <v>0.12231107106656158</v>
      </c>
      <c r="AF21" s="1">
        <f>(Table2[[#This Row],[Current Week High]]/Table2[[#This Row],[Close Price]])-1</f>
        <v>4.0240842950326039E-2</v>
      </c>
      <c r="AG21" s="1">
        <f>(Table2[[#This Row],[Close Price]]/Table2[[#This Row],[Current Month Low]])-1</f>
        <v>0.1501615881809788</v>
      </c>
      <c r="AH21" s="1">
        <f>(Table2[[#This Row],[Current Month High]]/Table2[[#This Row],[Close Price]])-1</f>
        <v>4.0240842950326039E-2</v>
      </c>
      <c r="AI21">
        <v>4.0240842950326003</v>
      </c>
      <c r="AJ21">
        <v>176.421636615811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0.74</v>
      </c>
      <c r="AM21" t="s">
        <v>3173</v>
      </c>
      <c r="AN21">
        <v>15.15</v>
      </c>
      <c r="AO21" t="s">
        <v>3173</v>
      </c>
      <c r="AP21">
        <v>0.19779555973428201</v>
      </c>
      <c r="AQ21">
        <f>(Table2[[#This Row],[Sharpe Ratio]]-AVERAGE(Table2[Sharpe Ratio]))/_xlfn.STDEV.P(Table2[Sharpe Ratio])</f>
        <v>1.5783018310622117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13.219420620861172</v>
      </c>
      <c r="AS21">
        <f>_xlfn.RANK.AVG(Table2[[#This Row],[1Y Return vs Nifty Z-Score]],Table2[1Y Return vs Nifty Z-Score])</f>
        <v>74</v>
      </c>
      <c r="AT21">
        <f>_xlfn.RANK.AVG(Table2[[#This Row],[6M Return vs Nifty Z-Score]],Table2[6M Return vs Nifty Z-Score])</f>
        <v>8</v>
      </c>
      <c r="AU21">
        <f>_xlfn.RANK.AVG(Table2[[#This Row],[Sharpe Ratio Z-Score]],Table2[Sharpe Ratio Z-Score])</f>
        <v>41</v>
      </c>
      <c r="AV21">
        <f>(Table2[[#This Row],[Rank 1Y]]+Table2[[#This Row],[Rank 6M]]+Table2[[#This Row],[Rank Sharpe]])/3</f>
        <v>41</v>
      </c>
    </row>
    <row r="22" spans="1:48" x14ac:dyDescent="0.3">
      <c r="A22" t="s">
        <v>311</v>
      </c>
      <c r="B22" t="s">
        <v>312</v>
      </c>
      <c r="C22" t="s">
        <v>3139</v>
      </c>
      <c r="D22" t="s">
        <v>313</v>
      </c>
      <c r="E22">
        <v>89315.391149999996</v>
      </c>
      <c r="F22">
        <v>4428.3500000000004</v>
      </c>
      <c r="G22">
        <v>77.340992977373304</v>
      </c>
      <c r="H22">
        <f>(Table2[[#This Row],[1Y Return vs Nifty]]-AVERAGE(Table2[1Y Return vs Nifty]))/_xlfn.STDEV.P(Table2[1Y Return vs Nifty])</f>
        <v>0.87475748178634849</v>
      </c>
      <c r="I22">
        <v>-6.2993057197999498</v>
      </c>
      <c r="J22">
        <f>(Table2[[#This Row],[1M Return vs Nifty]]-AVERAGE(Table2[1M Return vs Nifty]))/_xlfn.STDEV.P(Table2[1M Return vs Nifty])</f>
        <v>-0.60860165293430124</v>
      </c>
      <c r="K22">
        <v>90.807989676656206</v>
      </c>
      <c r="L22">
        <f>(Table2[[#This Row],[6M Return vs Nifty]]-AVERAGE(Table2[6M Return vs Nifty]))/_xlfn.STDEV.P(Table2[6M Return vs Nifty])</f>
        <v>2.6126753968283207</v>
      </c>
      <c r="M22">
        <v>-0.39433684257797902</v>
      </c>
      <c r="N22">
        <f>(Table2[[#This Row],[1W Return vs Nifty]]-AVERAGE(Table2[1W Return vs Nifty]))/_xlfn.STDEV.P(Table2[1W Return vs Nifty])</f>
        <v>-2.2606750481761209E-2</v>
      </c>
      <c r="O22">
        <v>4220.74</v>
      </c>
      <c r="P22">
        <v>4319.6173998008298</v>
      </c>
      <c r="Q22">
        <v>3491.7124159743098</v>
      </c>
      <c r="R22">
        <v>66.506082245202904</v>
      </c>
      <c r="S22" s="1">
        <f>(Table2[[#This Row],[Close Price]]-Table2[[#This Row],[20D EMA]])/Table2[[#This Row],[20D EMA]]</f>
        <v>4.9188057070561224E-2</v>
      </c>
      <c r="T22" s="1">
        <f>(Table2[[#This Row],[Close Price]]-Table2[[#This Row],[50D EMA]])/Table2[[#This Row],[50D EMA]]</f>
        <v>2.5171812717530027E-2</v>
      </c>
      <c r="U22" s="1">
        <f>(Table2[[#This Row],[Close Price]]-Table2[[#This Row],[200D EMA]])/Table2[[#This Row],[200D EMA]]</f>
        <v>0.2682459127334334</v>
      </c>
      <c r="V22">
        <v>0.66837852143892396</v>
      </c>
      <c r="W22">
        <v>4150</v>
      </c>
      <c r="X22">
        <v>4510</v>
      </c>
      <c r="Y22">
        <v>3852.55</v>
      </c>
      <c r="Z22">
        <v>4510</v>
      </c>
      <c r="AA22">
        <v>3852.55</v>
      </c>
      <c r="AB22">
        <v>4510</v>
      </c>
      <c r="AC22" s="1">
        <f>(Table2[[#This Row],[Close Price]]/Table2[[#This Row],[Day Low]])-1</f>
        <v>6.7072289156626663E-2</v>
      </c>
      <c r="AD22" s="1">
        <f>(Table2[[#This Row],[Day High]]/Table2[[#This Row],[Close Price]])-1</f>
        <v>1.8438018675127177E-2</v>
      </c>
      <c r="AE22" s="1">
        <f>(Table2[[#This Row],[Close Price]]/Table2[[#This Row],[Current Week Low]])-1</f>
        <v>0.14945944893641872</v>
      </c>
      <c r="AF22" s="1">
        <f>(Table2[[#This Row],[Current Week High]]/Table2[[#This Row],[Close Price]])-1</f>
        <v>1.8438018675127177E-2</v>
      </c>
      <c r="AG22" s="1">
        <f>(Table2[[#This Row],[Close Price]]/Table2[[#This Row],[Current Month Low]])-1</f>
        <v>0.14945944893641872</v>
      </c>
      <c r="AH22" s="1">
        <f>(Table2[[#This Row],[Current Month High]]/Table2[[#This Row],[Close Price]])-1</f>
        <v>1.8438018675127177E-2</v>
      </c>
      <c r="AI22">
        <v>32.329197105016497</v>
      </c>
      <c r="AJ22">
        <v>154.21067738231901</v>
      </c>
      <c r="AK22" t="str">
        <f>IF(AND(Table2[[#This Row],[20D EMA]]&gt;Table2[[#This Row],[50D EMA]],Table2[[#This Row],[50D EMA]]&gt;Table2[[#This Row],[200D EMA]]),"Uptrend","Downtrend/NoTrend")</f>
        <v>Downtrend/NoTrend</v>
      </c>
      <c r="AL22">
        <v>-0.13</v>
      </c>
      <c r="AM22" t="s">
        <v>3172</v>
      </c>
      <c r="AN22">
        <v>2.5499999999999998</v>
      </c>
      <c r="AO22" t="s">
        <v>3173</v>
      </c>
      <c r="AP22">
        <v>0.25624826496157399</v>
      </c>
      <c r="AQ22">
        <f>(Table2[[#This Row],[Sharpe Ratio]]-AVERAGE(Table2[Sharpe Ratio]))/_xlfn.STDEV.P(Table2[Sharpe Ratio])</f>
        <v>2.2567479571148055</v>
      </c>
      <c r="AR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">
        <f>_xlfn.RANK.AVG(Table2[[#This Row],[1Y Return vs Nifty Z-Score]],Table2[1Y Return vs Nifty Z-Score])</f>
        <v>117</v>
      </c>
      <c r="AT22">
        <f>_xlfn.RANK.AVG(Table2[[#This Row],[6M Return vs Nifty Z-Score]],Table2[6M Return vs Nifty Z-Score])</f>
        <v>18</v>
      </c>
      <c r="AU22">
        <f>_xlfn.RANK.AVG(Table2[[#This Row],[Sharpe Ratio Z-Score]],Table2[Sharpe Ratio Z-Score])</f>
        <v>8</v>
      </c>
      <c r="AV22">
        <f>(Table2[[#This Row],[Rank 1Y]]+Table2[[#This Row],[Rank 6M]]+Table2[[#This Row],[Rank Sharpe]])/3</f>
        <v>47.666666666666664</v>
      </c>
    </row>
    <row r="23" spans="1:48" x14ac:dyDescent="0.3">
      <c r="A23" t="s">
        <v>1018</v>
      </c>
      <c r="B23" t="s">
        <v>1019</v>
      </c>
      <c r="C23" t="s">
        <v>3129</v>
      </c>
      <c r="D23" t="s">
        <v>384</v>
      </c>
      <c r="E23">
        <v>13872.7551128</v>
      </c>
      <c r="F23">
        <v>399.5</v>
      </c>
      <c r="G23">
        <v>104.565994349492</v>
      </c>
      <c r="H23">
        <f>(Table2[[#This Row],[1Y Return vs Nifty]]-AVERAGE(Table2[1Y Return vs Nifty]))/_xlfn.STDEV.P(Table2[1Y Return vs Nifty])</f>
        <v>1.3379822425616141</v>
      </c>
      <c r="I23">
        <v>1.83783526887905</v>
      </c>
      <c r="J23">
        <f>(Table2[[#This Row],[1M Return vs Nifty]]-AVERAGE(Table2[1M Return vs Nifty]))/_xlfn.STDEV.P(Table2[1M Return vs Nifty])</f>
        <v>0.26352983573813293</v>
      </c>
      <c r="K23">
        <v>75.045954619116301</v>
      </c>
      <c r="L23">
        <f>(Table2[[#This Row],[6M Return vs Nifty]]-AVERAGE(Table2[6M Return vs Nifty]))/_xlfn.STDEV.P(Table2[6M Return vs Nifty])</f>
        <v>2.1054358127373813</v>
      </c>
      <c r="M23">
        <v>2.7418526462542498</v>
      </c>
      <c r="N23">
        <f>(Table2[[#This Row],[1W Return vs Nifty]]-AVERAGE(Table2[1W Return vs Nifty]))/_xlfn.STDEV.P(Table2[1W Return vs Nifty])</f>
        <v>0.72298983737847933</v>
      </c>
      <c r="O23">
        <v>399.99</v>
      </c>
      <c r="P23">
        <v>373.66238140124301</v>
      </c>
      <c r="Q23">
        <v>278.64169612969698</v>
      </c>
      <c r="R23">
        <v>48.361022931242601</v>
      </c>
      <c r="S23" s="1">
        <f>(Table2[[#This Row],[Close Price]]-Table2[[#This Row],[20D EMA]])/Table2[[#This Row],[20D EMA]]</f>
        <v>-1.2250306257656669E-3</v>
      </c>
      <c r="T23" s="1">
        <f>(Table2[[#This Row],[Close Price]]-Table2[[#This Row],[50D EMA]])/Table2[[#This Row],[50D EMA]]</f>
        <v>6.914696229752991E-2</v>
      </c>
      <c r="U23" s="1">
        <f>(Table2[[#This Row],[Close Price]]-Table2[[#This Row],[200D EMA]])/Table2[[#This Row],[200D EMA]]</f>
        <v>0.4337409136859694</v>
      </c>
      <c r="V23">
        <v>0.512265881785129</v>
      </c>
      <c r="W23">
        <v>396.35</v>
      </c>
      <c r="X23">
        <v>405.25</v>
      </c>
      <c r="Y23">
        <v>372</v>
      </c>
      <c r="Z23">
        <v>409</v>
      </c>
      <c r="AA23">
        <v>372</v>
      </c>
      <c r="AB23">
        <v>409</v>
      </c>
      <c r="AC23" s="1">
        <f>(Table2[[#This Row],[Close Price]]/Table2[[#This Row],[Day Low]])-1</f>
        <v>7.9475211303141613E-3</v>
      </c>
      <c r="AD23" s="1">
        <f>(Table2[[#This Row],[Day High]]/Table2[[#This Row],[Close Price]])-1</f>
        <v>1.4392991239048802E-2</v>
      </c>
      <c r="AE23" s="1">
        <f>(Table2[[#This Row],[Close Price]]/Table2[[#This Row],[Current Week Low]])-1</f>
        <v>7.3924731182795744E-2</v>
      </c>
      <c r="AF23" s="1">
        <f>(Table2[[#This Row],[Current Week High]]/Table2[[#This Row],[Close Price]])-1</f>
        <v>2.3779724655819789E-2</v>
      </c>
      <c r="AG23" s="1">
        <f>(Table2[[#This Row],[Close Price]]/Table2[[#This Row],[Current Month Low]])-1</f>
        <v>7.3924731182795744E-2</v>
      </c>
      <c r="AH23" s="1">
        <f>(Table2[[#This Row],[Current Month High]]/Table2[[#This Row],[Close Price]])-1</f>
        <v>2.3779724655819789E-2</v>
      </c>
      <c r="AI23">
        <v>12.127659574468</v>
      </c>
      <c r="AJ23">
        <v>165.713335550382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0.36</v>
      </c>
      <c r="AM23" t="s">
        <v>3173</v>
      </c>
      <c r="AN23">
        <v>-7.6</v>
      </c>
      <c r="AO23" t="s">
        <v>3172</v>
      </c>
      <c r="AP23">
        <v>0.19142899175272199</v>
      </c>
      <c r="AQ23">
        <f>(Table2[[#This Row],[Sharpe Ratio]]-AVERAGE(Table2[Sharpe Ratio]))/_xlfn.STDEV.P(Table2[Sharpe Ratio])</f>
        <v>1.5044066474852653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5.9343443759008734</v>
      </c>
      <c r="AS23">
        <f>_xlfn.RANK.AVG(Table2[[#This Row],[1Y Return vs Nifty Z-Score]],Table2[1Y Return vs Nifty Z-Score])</f>
        <v>66</v>
      </c>
      <c r="AT23">
        <f>_xlfn.RANK.AVG(Table2[[#This Row],[6M Return vs Nifty Z-Score]],Table2[6M Return vs Nifty Z-Score])</f>
        <v>32</v>
      </c>
      <c r="AU23">
        <f>_xlfn.RANK.AVG(Table2[[#This Row],[Sharpe Ratio Z-Score]],Table2[Sharpe Ratio Z-Score])</f>
        <v>45</v>
      </c>
      <c r="AV23">
        <f>(Table2[[#This Row],[Rank 1Y]]+Table2[[#This Row],[Rank 6M]]+Table2[[#This Row],[Rank Sharpe]])/3</f>
        <v>47.666666666666664</v>
      </c>
    </row>
    <row r="24" spans="1:48" x14ac:dyDescent="0.3">
      <c r="A24" t="s">
        <v>1074</v>
      </c>
      <c r="B24" t="s">
        <v>1075</v>
      </c>
      <c r="C24" t="s">
        <v>3127</v>
      </c>
      <c r="D24" t="s">
        <v>405</v>
      </c>
      <c r="E24">
        <v>12503.723401285</v>
      </c>
      <c r="F24">
        <v>404.65</v>
      </c>
      <c r="G24">
        <v>323.65137291379</v>
      </c>
      <c r="H24">
        <f>(Table2[[#This Row],[1Y Return vs Nifty]]-AVERAGE(Table2[1Y Return vs Nifty]))/_xlfn.STDEV.P(Table2[1Y Return vs Nifty])</f>
        <v>5.0656504504588478</v>
      </c>
      <c r="I24">
        <v>34.372648244462802</v>
      </c>
      <c r="J24">
        <f>(Table2[[#This Row],[1M Return vs Nifty]]-AVERAGE(Table2[1M Return vs Nifty]))/_xlfn.STDEV.P(Table2[1M Return vs Nifty])</f>
        <v>3.7505819727911844</v>
      </c>
      <c r="K24">
        <v>167.19770414201901</v>
      </c>
      <c r="L24">
        <f>(Table2[[#This Row],[6M Return vs Nifty]]-AVERAGE(Table2[6M Return vs Nifty]))/_xlfn.STDEV.P(Table2[6M Return vs Nifty])</f>
        <v>5.0709802320089059</v>
      </c>
      <c r="M24">
        <v>14.205481721850401</v>
      </c>
      <c r="N24">
        <f>(Table2[[#This Row],[1W Return vs Nifty]]-AVERAGE(Table2[1W Return vs Nifty]))/_xlfn.STDEV.P(Table2[1W Return vs Nifty])</f>
        <v>3.4483489885701148</v>
      </c>
      <c r="O24">
        <v>350.15</v>
      </c>
      <c r="P24">
        <v>303.263819389432</v>
      </c>
      <c r="Q24">
        <v>210.41593526096599</v>
      </c>
      <c r="R24">
        <v>68.927170521373696</v>
      </c>
      <c r="S24" s="1">
        <f>(Table2[[#This Row],[Close Price]]-Table2[[#This Row],[20D EMA]])/Table2[[#This Row],[20D EMA]]</f>
        <v>0.15564757960873912</v>
      </c>
      <c r="T24" s="1">
        <f>(Table2[[#This Row],[Close Price]]-Table2[[#This Row],[50D EMA]])/Table2[[#This Row],[50D EMA]]</f>
        <v>0.33431677017947969</v>
      </c>
      <c r="U24" s="1">
        <f>(Table2[[#This Row],[Close Price]]-Table2[[#This Row],[200D EMA]])/Table2[[#This Row],[200D EMA]]</f>
        <v>0.92309579356780835</v>
      </c>
      <c r="V24">
        <v>1.34056454314156</v>
      </c>
      <c r="W24">
        <v>401.2</v>
      </c>
      <c r="X24">
        <v>418</v>
      </c>
      <c r="Y24">
        <v>329.1</v>
      </c>
      <c r="Z24">
        <v>421.6</v>
      </c>
      <c r="AA24">
        <v>329.1</v>
      </c>
      <c r="AB24">
        <v>421.6</v>
      </c>
      <c r="AC24" s="1">
        <f>(Table2[[#This Row],[Close Price]]/Table2[[#This Row],[Day Low]])-1</f>
        <v>8.5992023928214145E-3</v>
      </c>
      <c r="AD24" s="1">
        <f>(Table2[[#This Row],[Day High]]/Table2[[#This Row],[Close Price]])-1</f>
        <v>3.2991474113431396E-2</v>
      </c>
      <c r="AE24" s="1">
        <f>(Table2[[#This Row],[Close Price]]/Table2[[#This Row],[Current Week Low]])-1</f>
        <v>0.22956548161652979</v>
      </c>
      <c r="AF24" s="1">
        <f>(Table2[[#This Row],[Current Week High]]/Table2[[#This Row],[Close Price]])-1</f>
        <v>4.1888051402446669E-2</v>
      </c>
      <c r="AG24" s="1">
        <f>(Table2[[#This Row],[Close Price]]/Table2[[#This Row],[Current Month Low]])-1</f>
        <v>0.22956548161652979</v>
      </c>
      <c r="AH24" s="1">
        <f>(Table2[[#This Row],[Current Month High]]/Table2[[#This Row],[Close Price]])-1</f>
        <v>4.1888051402446669E-2</v>
      </c>
      <c r="AI24">
        <v>4.1888051402446598</v>
      </c>
      <c r="AJ24">
        <v>359.82954545454498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1.07</v>
      </c>
      <c r="AM24" t="s">
        <v>3173</v>
      </c>
      <c r="AN24">
        <v>26.39</v>
      </c>
      <c r="AO24" t="s">
        <v>3173</v>
      </c>
      <c r="AP24">
        <v>0.133137560979152</v>
      </c>
      <c r="AQ24">
        <f>(Table2[[#This Row],[Sharpe Ratio]]-AVERAGE(Table2[Sharpe Ratio]))/_xlfn.STDEV.P(Table2[Sharpe Ratio])</f>
        <v>0.82783239422168031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18.163394038050733</v>
      </c>
      <c r="AS24">
        <f>_xlfn.RANK.AVG(Table2[[#This Row],[1Y Return vs Nifty Z-Score]],Table2[1Y Return vs Nifty Z-Score])</f>
        <v>1</v>
      </c>
      <c r="AT24">
        <f>_xlfn.RANK.AVG(Table2[[#This Row],[6M Return vs Nifty Z-Score]],Table2[6M Return vs Nifty Z-Score])</f>
        <v>2</v>
      </c>
      <c r="AU24">
        <f>_xlfn.RANK.AVG(Table2[[#This Row],[Sharpe Ratio Z-Score]],Table2[Sharpe Ratio Z-Score])</f>
        <v>140</v>
      </c>
      <c r="AV24">
        <f>(Table2[[#This Row],[Rank 1Y]]+Table2[[#This Row],[Rank 6M]]+Table2[[#This Row],[Rank Sharpe]])/3</f>
        <v>47.666666666666664</v>
      </c>
    </row>
    <row r="25" spans="1:48" x14ac:dyDescent="0.3">
      <c r="A25" t="s">
        <v>1260</v>
      </c>
      <c r="B25" t="s">
        <v>1261</v>
      </c>
      <c r="C25" t="s">
        <v>3127</v>
      </c>
      <c r="D25" t="s">
        <v>556</v>
      </c>
      <c r="E25">
        <v>9444.5832300000002</v>
      </c>
      <c r="F25">
        <v>473.7</v>
      </c>
      <c r="G25">
        <v>98.529796861966503</v>
      </c>
      <c r="H25">
        <f>(Table2[[#This Row],[1Y Return vs Nifty]]-AVERAGE(Table2[1Y Return vs Nifty]))/_xlfn.STDEV.P(Table2[1Y Return vs Nifty])</f>
        <v>1.2352782573924974</v>
      </c>
      <c r="I25">
        <v>5.4774891320724599</v>
      </c>
      <c r="J25">
        <f>(Table2[[#This Row],[1M Return vs Nifty]]-AVERAGE(Table2[1M Return vs Nifty]))/_xlfn.STDEV.P(Table2[1M Return vs Nifty])</f>
        <v>0.65362467941547719</v>
      </c>
      <c r="K25">
        <v>43.858890158801699</v>
      </c>
      <c r="L25">
        <f>(Table2[[#This Row],[6M Return vs Nifty]]-AVERAGE(Table2[6M Return vs Nifty]))/_xlfn.STDEV.P(Table2[6M Return vs Nifty])</f>
        <v>1.1018018563276735</v>
      </c>
      <c r="M25">
        <v>0.41768234789689301</v>
      </c>
      <c r="N25">
        <f>(Table2[[#This Row],[1W Return vs Nifty]]-AVERAGE(Table2[1W Return vs Nifty]))/_xlfn.STDEV.P(Table2[1W Return vs Nifty])</f>
        <v>0.17044240673626662</v>
      </c>
      <c r="O25">
        <v>462.04</v>
      </c>
      <c r="P25">
        <v>440.98675256171299</v>
      </c>
      <c r="Q25">
        <v>355.44099604588303</v>
      </c>
      <c r="R25">
        <v>60.000253178275401</v>
      </c>
      <c r="S25" s="1">
        <f>(Table2[[#This Row],[Close Price]]-Table2[[#This Row],[20D EMA]])/Table2[[#This Row],[20D EMA]]</f>
        <v>2.5235910310795532E-2</v>
      </c>
      <c r="T25" s="1">
        <f>(Table2[[#This Row],[Close Price]]-Table2[[#This Row],[50D EMA]])/Table2[[#This Row],[50D EMA]]</f>
        <v>7.4181927797726782E-2</v>
      </c>
      <c r="U25" s="1">
        <f>(Table2[[#This Row],[Close Price]]-Table2[[#This Row],[200D EMA]])/Table2[[#This Row],[200D EMA]]</f>
        <v>0.33271064753276575</v>
      </c>
      <c r="V25">
        <v>0.916249022464664</v>
      </c>
      <c r="W25">
        <v>471.55</v>
      </c>
      <c r="X25">
        <v>487.1</v>
      </c>
      <c r="Y25">
        <v>443.1</v>
      </c>
      <c r="Z25">
        <v>487.1</v>
      </c>
      <c r="AA25">
        <v>443.1</v>
      </c>
      <c r="AB25">
        <v>487.1</v>
      </c>
      <c r="AC25" s="1">
        <f>(Table2[[#This Row],[Close Price]]/Table2[[#This Row],[Day Low]])-1</f>
        <v>4.559431661541602E-3</v>
      </c>
      <c r="AD25" s="1">
        <f>(Table2[[#This Row],[Day High]]/Table2[[#This Row],[Close Price]])-1</f>
        <v>2.8287945957357064E-2</v>
      </c>
      <c r="AE25" s="1">
        <f>(Table2[[#This Row],[Close Price]]/Table2[[#This Row],[Current Week Low]])-1</f>
        <v>6.9058903182125819E-2</v>
      </c>
      <c r="AF25" s="1">
        <f>(Table2[[#This Row],[Current Week High]]/Table2[[#This Row],[Close Price]])-1</f>
        <v>2.8287945957357064E-2</v>
      </c>
      <c r="AG25" s="1">
        <f>(Table2[[#This Row],[Close Price]]/Table2[[#This Row],[Current Month Low]])-1</f>
        <v>6.9058903182125819E-2</v>
      </c>
      <c r="AH25" s="1">
        <f>(Table2[[#This Row],[Current Month High]]/Table2[[#This Row],[Close Price]])-1</f>
        <v>2.8287945957357064E-2</v>
      </c>
      <c r="AI25">
        <v>2.8287945957357001</v>
      </c>
      <c r="AJ25">
        <v>144.80620155038699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0.25</v>
      </c>
      <c r="AM25" t="s">
        <v>3173</v>
      </c>
      <c r="AN25">
        <v>2.0499999999999998</v>
      </c>
      <c r="AO25" t="s">
        <v>3173</v>
      </c>
      <c r="AP25">
        <v>0.34262786151021801</v>
      </c>
      <c r="AQ25">
        <f>(Table2[[#This Row],[Sharpe Ratio]]-AVERAGE(Table2[Sharpe Ratio]))/_xlfn.STDEV.P(Table2[Sharpe Ratio])</f>
        <v>3.2593346196231296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6.4204818194950448</v>
      </c>
      <c r="AS25">
        <f>_xlfn.RANK.AVG(Table2[[#This Row],[1Y Return vs Nifty Z-Score]],Table2[1Y Return vs Nifty Z-Score])</f>
        <v>72</v>
      </c>
      <c r="AT25">
        <f>_xlfn.RANK.AVG(Table2[[#This Row],[6M Return vs Nifty Z-Score]],Table2[6M Return vs Nifty Z-Score])</f>
        <v>78</v>
      </c>
      <c r="AU25">
        <f>_xlfn.RANK.AVG(Table2[[#This Row],[Sharpe Ratio Z-Score]],Table2[Sharpe Ratio Z-Score])</f>
        <v>1</v>
      </c>
      <c r="AV25">
        <f>(Table2[[#This Row],[Rank 1Y]]+Table2[[#This Row],[Rank 6M]]+Table2[[#This Row],[Rank Sharpe]])/3</f>
        <v>50.333333333333336</v>
      </c>
    </row>
    <row r="26" spans="1:48" x14ac:dyDescent="0.3">
      <c r="A26" t="s">
        <v>408</v>
      </c>
      <c r="B26" t="s">
        <v>409</v>
      </c>
      <c r="C26" t="s">
        <v>3127</v>
      </c>
      <c r="D26" t="s">
        <v>410</v>
      </c>
      <c r="E26">
        <v>57076.703599784902</v>
      </c>
      <c r="F26">
        <v>4216.1499999999996</v>
      </c>
      <c r="G26">
        <v>166.970161210767</v>
      </c>
      <c r="H26">
        <f>(Table2[[#This Row],[1Y Return vs Nifty]]-AVERAGE(Table2[1Y Return vs Nifty]))/_xlfn.STDEV.P(Table2[1Y Return vs Nifty])</f>
        <v>2.3997693429765246</v>
      </c>
      <c r="I26">
        <v>48.138044234370199</v>
      </c>
      <c r="J26">
        <f>(Table2[[#This Row],[1M Return vs Nifty]]-AVERAGE(Table2[1M Return vs Nifty]))/_xlfn.STDEV.P(Table2[1M Return vs Nifty])</f>
        <v>5.2259447953778979</v>
      </c>
      <c r="K26">
        <v>37.372700601668001</v>
      </c>
      <c r="L26">
        <f>(Table2[[#This Row],[6M Return vs Nifty]]-AVERAGE(Table2[6M Return vs Nifty]))/_xlfn.STDEV.P(Table2[6M Return vs Nifty])</f>
        <v>0.89306915897704386</v>
      </c>
      <c r="M26">
        <v>9.7167586915370308</v>
      </c>
      <c r="N26">
        <f>(Table2[[#This Row],[1W Return vs Nifty]]-AVERAGE(Table2[1W Return vs Nifty]))/_xlfn.STDEV.P(Table2[1W Return vs Nifty])</f>
        <v>2.3812015514751992</v>
      </c>
      <c r="O26">
        <v>3758.27</v>
      </c>
      <c r="P26">
        <v>3302.3408893037599</v>
      </c>
      <c r="Q26">
        <v>2623.02072614802</v>
      </c>
      <c r="R26">
        <v>66.342645541984197</v>
      </c>
      <c r="S26" s="1">
        <f>(Table2[[#This Row],[Close Price]]-Table2[[#This Row],[20D EMA]])/Table2[[#This Row],[20D EMA]]</f>
        <v>0.12183265172539484</v>
      </c>
      <c r="T26" s="1">
        <f>(Table2[[#This Row],[Close Price]]-Table2[[#This Row],[50D EMA]])/Table2[[#This Row],[50D EMA]]</f>
        <v>0.27671556066669428</v>
      </c>
      <c r="U26" s="1">
        <f>(Table2[[#This Row],[Close Price]]-Table2[[#This Row],[200D EMA]])/Table2[[#This Row],[200D EMA]]</f>
        <v>0.60736434827624675</v>
      </c>
      <c r="V26">
        <v>2.1345181078418198</v>
      </c>
      <c r="W26">
        <v>4165.6499999999996</v>
      </c>
      <c r="X26">
        <v>4349</v>
      </c>
      <c r="Y26">
        <v>3781.05</v>
      </c>
      <c r="Z26">
        <v>4395</v>
      </c>
      <c r="AA26">
        <v>3690.1</v>
      </c>
      <c r="AB26">
        <v>4395</v>
      </c>
      <c r="AC26" s="1">
        <f>(Table2[[#This Row],[Close Price]]/Table2[[#This Row],[Day Low]])-1</f>
        <v>1.2122958001752338E-2</v>
      </c>
      <c r="AD26" s="1">
        <f>(Table2[[#This Row],[Day High]]/Table2[[#This Row],[Close Price]])-1</f>
        <v>3.1509789737082405E-2</v>
      </c>
      <c r="AE26" s="1">
        <f>(Table2[[#This Row],[Close Price]]/Table2[[#This Row],[Current Week Low]])-1</f>
        <v>0.11507385514605706</v>
      </c>
      <c r="AF26" s="1">
        <f>(Table2[[#This Row],[Current Week High]]/Table2[[#This Row],[Close Price]])-1</f>
        <v>4.2420217497005641E-2</v>
      </c>
      <c r="AG26" s="1">
        <f>(Table2[[#This Row],[Close Price]]/Table2[[#This Row],[Current Month Low]])-1</f>
        <v>0.14255711227337997</v>
      </c>
      <c r="AH26" s="1">
        <f>(Table2[[#This Row],[Current Month High]]/Table2[[#This Row],[Close Price]])-1</f>
        <v>4.2420217497005641E-2</v>
      </c>
      <c r="AI26">
        <v>4.2420217497005597</v>
      </c>
      <c r="AJ26">
        <v>200.081850533807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0.86</v>
      </c>
      <c r="AM26" t="s">
        <v>3173</v>
      </c>
      <c r="AN26">
        <v>7.22</v>
      </c>
      <c r="AO26" t="s">
        <v>3173</v>
      </c>
      <c r="AP26">
        <v>0.200953411503554</v>
      </c>
      <c r="AQ26">
        <f>(Table2[[#This Row],[Sharpe Ratio]]-AVERAGE(Table2[Sharpe Ratio]))/_xlfn.STDEV.P(Table2[Sharpe Ratio])</f>
        <v>1.6149542373311794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12.514939086137844</v>
      </c>
      <c r="AS26">
        <f>_xlfn.RANK.AVG(Table2[[#This Row],[1Y Return vs Nifty Z-Score]],Table2[1Y Return vs Nifty Z-Score])</f>
        <v>22</v>
      </c>
      <c r="AT26">
        <f>_xlfn.RANK.AVG(Table2[[#This Row],[6M Return vs Nifty Z-Score]],Table2[6M Return vs Nifty Z-Score])</f>
        <v>101</v>
      </c>
      <c r="AU26">
        <f>_xlfn.RANK.AVG(Table2[[#This Row],[Sharpe Ratio Z-Score]],Table2[Sharpe Ratio Z-Score])</f>
        <v>37</v>
      </c>
      <c r="AV26">
        <f>(Table2[[#This Row],[Rank 1Y]]+Table2[[#This Row],[Rank 6M]]+Table2[[#This Row],[Rank Sharpe]])/3</f>
        <v>53.333333333333336</v>
      </c>
    </row>
    <row r="27" spans="1:48" x14ac:dyDescent="0.3">
      <c r="A27" t="s">
        <v>1419</v>
      </c>
      <c r="B27" t="s">
        <v>1420</v>
      </c>
      <c r="C27" t="s">
        <v>3140</v>
      </c>
      <c r="D27" t="s">
        <v>135</v>
      </c>
      <c r="E27">
        <v>7662.1763382749996</v>
      </c>
      <c r="F27">
        <v>259.64999999999998</v>
      </c>
      <c r="G27">
        <v>153.135988132074</v>
      </c>
      <c r="H27">
        <f>(Table2[[#This Row],[1Y Return vs Nifty]]-AVERAGE(Table2[1Y Return vs Nifty]))/_xlfn.STDEV.P(Table2[1Y Return vs Nifty])</f>
        <v>2.1643852771573764</v>
      </c>
      <c r="I27">
        <v>10.541803781776199</v>
      </c>
      <c r="J27">
        <f>(Table2[[#This Row],[1M Return vs Nifty]]-AVERAGE(Table2[1M Return vs Nifty]))/_xlfn.STDEV.P(Table2[1M Return vs Nifty])</f>
        <v>1.1964133911628403</v>
      </c>
      <c r="K27">
        <v>50.313956276945397</v>
      </c>
      <c r="L27">
        <f>(Table2[[#This Row],[6M Return vs Nifty]]-AVERAGE(Table2[6M Return vs Nifty]))/_xlfn.STDEV.P(Table2[6M Return vs Nifty])</f>
        <v>1.3095329672593454</v>
      </c>
      <c r="M27">
        <v>1.78094344180814</v>
      </c>
      <c r="N27">
        <f>(Table2[[#This Row],[1W Return vs Nifty]]-AVERAGE(Table2[1W Return vs Nifty]))/_xlfn.STDEV.P(Table2[1W Return vs Nifty])</f>
        <v>0.4945436205188945</v>
      </c>
      <c r="O27">
        <v>249.9</v>
      </c>
      <c r="P27">
        <v>234.966898460377</v>
      </c>
      <c r="Q27">
        <v>185.53507884038299</v>
      </c>
      <c r="R27">
        <v>58.070831610012704</v>
      </c>
      <c r="S27" s="1">
        <f>(Table2[[#This Row],[Close Price]]-Table2[[#This Row],[20D EMA]])/Table2[[#This Row],[20D EMA]]</f>
        <v>3.9015606242496885E-2</v>
      </c>
      <c r="T27" s="1">
        <f>(Table2[[#This Row],[Close Price]]-Table2[[#This Row],[50D EMA]])/Table2[[#This Row],[50D EMA]]</f>
        <v>0.10504927162659616</v>
      </c>
      <c r="U27" s="1">
        <f>(Table2[[#This Row],[Close Price]]-Table2[[#This Row],[200D EMA]])/Table2[[#This Row],[200D EMA]]</f>
        <v>0.39946581327285563</v>
      </c>
      <c r="V27">
        <v>0.81567913805195202</v>
      </c>
      <c r="W27">
        <v>253.95</v>
      </c>
      <c r="X27">
        <v>262.39999999999998</v>
      </c>
      <c r="Y27">
        <v>240.2</v>
      </c>
      <c r="Z27">
        <v>269.95</v>
      </c>
      <c r="AA27">
        <v>240.2</v>
      </c>
      <c r="AB27">
        <v>269.95</v>
      </c>
      <c r="AC27" s="1">
        <f>(Table2[[#This Row],[Close Price]]/Table2[[#This Row],[Day Low]])-1</f>
        <v>2.2445363260484408E-2</v>
      </c>
      <c r="AD27" s="1">
        <f>(Table2[[#This Row],[Day High]]/Table2[[#This Row],[Close Price]])-1</f>
        <v>1.0591180435201242E-2</v>
      </c>
      <c r="AE27" s="1">
        <f>(Table2[[#This Row],[Close Price]]/Table2[[#This Row],[Current Week Low]])-1</f>
        <v>8.0974188176519579E-2</v>
      </c>
      <c r="AF27" s="1">
        <f>(Table2[[#This Row],[Current Week High]]/Table2[[#This Row],[Close Price]])-1</f>
        <v>3.9668784902753718E-2</v>
      </c>
      <c r="AG27" s="1">
        <f>(Table2[[#This Row],[Close Price]]/Table2[[#This Row],[Current Month Low]])-1</f>
        <v>8.0974188176519579E-2</v>
      </c>
      <c r="AH27" s="1">
        <f>(Table2[[#This Row],[Current Month High]]/Table2[[#This Row],[Close Price]])-1</f>
        <v>3.9668784902753718E-2</v>
      </c>
      <c r="AI27">
        <v>3.96687849027537</v>
      </c>
      <c r="AJ27">
        <v>208.55614973262001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0.38</v>
      </c>
      <c r="AM27" t="s">
        <v>3173</v>
      </c>
      <c r="AN27">
        <v>6.11</v>
      </c>
      <c r="AO27" t="s">
        <v>3173</v>
      </c>
      <c r="AP27">
        <v>0.17933332046914</v>
      </c>
      <c r="AQ27">
        <f>(Table2[[#This Row],[Sharpe Ratio]]-AVERAGE(Table2[Sharpe Ratio]))/_xlfn.STDEV.P(Table2[Sharpe Ratio])</f>
        <v>1.3640151755689194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6.5288904316673761</v>
      </c>
      <c r="AS27">
        <f>_xlfn.RANK.AVG(Table2[[#This Row],[1Y Return vs Nifty Z-Score]],Table2[1Y Return vs Nifty Z-Score])</f>
        <v>30</v>
      </c>
      <c r="AT27">
        <f>_xlfn.RANK.AVG(Table2[[#This Row],[6M Return vs Nifty Z-Score]],Table2[6M Return vs Nifty Z-Score])</f>
        <v>65</v>
      </c>
      <c r="AU27">
        <f>_xlfn.RANK.AVG(Table2[[#This Row],[Sharpe Ratio Z-Score]],Table2[Sharpe Ratio Z-Score])</f>
        <v>65</v>
      </c>
      <c r="AV27">
        <f>(Table2[[#This Row],[Rank 1Y]]+Table2[[#This Row],[Rank 6M]]+Table2[[#This Row],[Rank Sharpe]])/3</f>
        <v>53.333333333333336</v>
      </c>
    </row>
    <row r="28" spans="1:48" x14ac:dyDescent="0.3">
      <c r="A28" t="s">
        <v>812</v>
      </c>
      <c r="B28" t="s">
        <v>813</v>
      </c>
      <c r="C28" t="s">
        <v>3139</v>
      </c>
      <c r="D28" t="s">
        <v>313</v>
      </c>
      <c r="E28">
        <v>19964.12256</v>
      </c>
      <c r="F28">
        <v>1742.8</v>
      </c>
      <c r="G28">
        <v>90.521898195250799</v>
      </c>
      <c r="H28">
        <f>(Table2[[#This Row],[1Y Return vs Nifty]]-AVERAGE(Table2[1Y Return vs Nifty]))/_xlfn.STDEV.P(Table2[1Y Return vs Nifty])</f>
        <v>1.099026402213499</v>
      </c>
      <c r="I28">
        <v>-8.7543752807402608</v>
      </c>
      <c r="J28">
        <f>(Table2[[#This Row],[1M Return vs Nifty]]-AVERAGE(Table2[1M Return vs Nifty]))/_xlfn.STDEV.P(Table2[1M Return vs Nifty])</f>
        <v>-0.87173381126315075</v>
      </c>
      <c r="K28">
        <v>87.865937051180595</v>
      </c>
      <c r="L28">
        <f>(Table2[[#This Row],[6M Return vs Nifty]]-AVERAGE(Table2[6M Return vs Nifty]))/_xlfn.STDEV.P(Table2[6M Return vs Nifty])</f>
        <v>2.5179969149779686</v>
      </c>
      <c r="M28">
        <v>-1.0242073593062599</v>
      </c>
      <c r="N28">
        <f>(Table2[[#This Row],[1W Return vs Nifty]]-AVERAGE(Table2[1W Return vs Nifty]))/_xlfn.STDEV.P(Table2[1W Return vs Nifty])</f>
        <v>-0.17235194596140074</v>
      </c>
      <c r="O28">
        <v>1717.91</v>
      </c>
      <c r="P28">
        <v>1805.1085997914499</v>
      </c>
      <c r="Q28">
        <v>1490.3407871130701</v>
      </c>
      <c r="R28">
        <v>56.400617028189899</v>
      </c>
      <c r="S28" s="1">
        <f>(Table2[[#This Row],[Close Price]]-Table2[[#This Row],[20D EMA]])/Table2[[#This Row],[20D EMA]]</f>
        <v>1.448853548788928E-2</v>
      </c>
      <c r="T28" s="1">
        <f>(Table2[[#This Row],[Close Price]]-Table2[[#This Row],[50D EMA]])/Table2[[#This Row],[50D EMA]]</f>
        <v>-3.4517923076012542E-2</v>
      </c>
      <c r="U28" s="1">
        <f>(Table2[[#This Row],[Close Price]]-Table2[[#This Row],[200D EMA]])/Table2[[#This Row],[200D EMA]]</f>
        <v>0.16939696951860728</v>
      </c>
      <c r="V28">
        <v>0.85118136749856799</v>
      </c>
      <c r="W28">
        <v>1651.85</v>
      </c>
      <c r="X28">
        <v>1788.8</v>
      </c>
      <c r="Y28">
        <v>1501</v>
      </c>
      <c r="Z28">
        <v>1788.8</v>
      </c>
      <c r="AA28">
        <v>1501</v>
      </c>
      <c r="AB28">
        <v>1788.8</v>
      </c>
      <c r="AC28" s="1">
        <f>(Table2[[#This Row],[Close Price]]/Table2[[#This Row],[Day Low]])-1</f>
        <v>5.505947876623174E-2</v>
      </c>
      <c r="AD28" s="1">
        <f>(Table2[[#This Row],[Day High]]/Table2[[#This Row],[Close Price]])-1</f>
        <v>2.6394308010098788E-2</v>
      </c>
      <c r="AE28" s="1">
        <f>(Table2[[#This Row],[Close Price]]/Table2[[#This Row],[Current Week Low]])-1</f>
        <v>0.16109260493004651</v>
      </c>
      <c r="AF28" s="1">
        <f>(Table2[[#This Row],[Current Week High]]/Table2[[#This Row],[Close Price]])-1</f>
        <v>2.6394308010098788E-2</v>
      </c>
      <c r="AG28" s="1">
        <f>(Table2[[#This Row],[Close Price]]/Table2[[#This Row],[Current Month Low]])-1</f>
        <v>0.16109260493004651</v>
      </c>
      <c r="AH28" s="1">
        <f>(Table2[[#This Row],[Current Month High]]/Table2[[#This Row],[Close Price]])-1</f>
        <v>2.6394308010098788E-2</v>
      </c>
      <c r="AI28">
        <v>62.600413128299202</v>
      </c>
      <c r="AJ28">
        <v>168.826160728058</v>
      </c>
      <c r="AK28" t="str">
        <f>IF(AND(Table2[[#This Row],[20D EMA]]&gt;Table2[[#This Row],[50D EMA]],Table2[[#This Row],[50D EMA]]&gt;Table2[[#This Row],[200D EMA]]),"Uptrend","Downtrend/NoTrend")</f>
        <v>Downtrend/NoTrend</v>
      </c>
      <c r="AL28">
        <v>-0.28999999999999998</v>
      </c>
      <c r="AM28" t="s">
        <v>3172</v>
      </c>
      <c r="AN28">
        <v>-3.23</v>
      </c>
      <c r="AO28" t="s">
        <v>3172</v>
      </c>
      <c r="AP28">
        <v>0.183325833153271</v>
      </c>
      <c r="AQ28">
        <f>(Table2[[#This Row],[Sharpe Ratio]]-AVERAGE(Table2[Sharpe Ratio]))/_xlfn.STDEV.P(Table2[Sharpe Ratio])</f>
        <v>1.4103552851195686</v>
      </c>
      <c r="AR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">
        <f>_xlfn.RANK.AVG(Table2[[#This Row],[1Y Return vs Nifty Z-Score]],Table2[1Y Return vs Nifty Z-Score])</f>
        <v>89</v>
      </c>
      <c r="AT28">
        <f>_xlfn.RANK.AVG(Table2[[#This Row],[6M Return vs Nifty Z-Score]],Table2[6M Return vs Nifty Z-Score])</f>
        <v>20</v>
      </c>
      <c r="AU28">
        <f>_xlfn.RANK.AVG(Table2[[#This Row],[Sharpe Ratio Z-Score]],Table2[Sharpe Ratio Z-Score])</f>
        <v>56</v>
      </c>
      <c r="AV28">
        <f>(Table2[[#This Row],[Rank 1Y]]+Table2[[#This Row],[Rank 6M]]+Table2[[#This Row],[Rank Sharpe]])/3</f>
        <v>55</v>
      </c>
    </row>
    <row r="29" spans="1:48" x14ac:dyDescent="0.3">
      <c r="A29" t="s">
        <v>1053</v>
      </c>
      <c r="B29" t="s">
        <v>1054</v>
      </c>
      <c r="C29" t="s">
        <v>3131</v>
      </c>
      <c r="D29" t="s">
        <v>51</v>
      </c>
      <c r="E29">
        <v>12999.002054009999</v>
      </c>
      <c r="F29">
        <v>286.85000000000002</v>
      </c>
      <c r="G29">
        <v>140.99779846478299</v>
      </c>
      <c r="H29">
        <f>(Table2[[#This Row],[1Y Return vs Nifty]]-AVERAGE(Table2[1Y Return vs Nifty]))/_xlfn.STDEV.P(Table2[1Y Return vs Nifty])</f>
        <v>1.9578578310051078</v>
      </c>
      <c r="I29">
        <v>11.1879976110021</v>
      </c>
      <c r="J29">
        <f>(Table2[[#This Row],[1M Return vs Nifty]]-AVERAGE(Table2[1M Return vs Nifty]))/_xlfn.STDEV.P(Table2[1M Return vs Nifty])</f>
        <v>1.2656718674554106</v>
      </c>
      <c r="K29">
        <v>64.883759816875894</v>
      </c>
      <c r="L29">
        <f>(Table2[[#This Row],[6M Return vs Nifty]]-AVERAGE(Table2[6M Return vs Nifty]))/_xlfn.STDEV.P(Table2[6M Return vs Nifty])</f>
        <v>1.7784052328584368</v>
      </c>
      <c r="M29">
        <v>2.4308110378135801</v>
      </c>
      <c r="N29">
        <f>(Table2[[#This Row],[1W Return vs Nifty]]-AVERAGE(Table2[1W Return vs Nifty]))/_xlfn.STDEV.P(Table2[1W Return vs Nifty])</f>
        <v>0.64904291460428254</v>
      </c>
      <c r="O29">
        <v>286.23</v>
      </c>
      <c r="P29">
        <v>259.09856719351899</v>
      </c>
      <c r="Q29">
        <v>194.361160286455</v>
      </c>
      <c r="R29">
        <v>47.495929890978303</v>
      </c>
      <c r="S29" s="1">
        <f>(Table2[[#This Row],[Close Price]]-Table2[[#This Row],[20D EMA]])/Table2[[#This Row],[20D EMA]]</f>
        <v>2.1660902071760631E-3</v>
      </c>
      <c r="T29" s="1">
        <f>(Table2[[#This Row],[Close Price]]-Table2[[#This Row],[50D EMA]])/Table2[[#This Row],[50D EMA]]</f>
        <v>0.10710762744493942</v>
      </c>
      <c r="U29" s="1">
        <f>(Table2[[#This Row],[Close Price]]-Table2[[#This Row],[200D EMA]])/Table2[[#This Row],[200D EMA]]</f>
        <v>0.47586070991360796</v>
      </c>
      <c r="V29">
        <v>0.73866587464685396</v>
      </c>
      <c r="W29">
        <v>285.10000000000002</v>
      </c>
      <c r="X29">
        <v>299.7</v>
      </c>
      <c r="Y29">
        <v>268</v>
      </c>
      <c r="Z29">
        <v>306.75</v>
      </c>
      <c r="AA29">
        <v>268</v>
      </c>
      <c r="AB29">
        <v>306.75</v>
      </c>
      <c r="AC29" s="1">
        <f>(Table2[[#This Row],[Close Price]]/Table2[[#This Row],[Day Low]])-1</f>
        <v>6.1381971238161359E-3</v>
      </c>
      <c r="AD29" s="1">
        <f>(Table2[[#This Row],[Day High]]/Table2[[#This Row],[Close Price]])-1</f>
        <v>4.479693219452674E-2</v>
      </c>
      <c r="AE29" s="1">
        <f>(Table2[[#This Row],[Close Price]]/Table2[[#This Row],[Current Week Low]])-1</f>
        <v>7.0335820895522483E-2</v>
      </c>
      <c r="AF29" s="1">
        <f>(Table2[[#This Row],[Current Week High]]/Table2[[#This Row],[Close Price]])-1</f>
        <v>6.9374237406309769E-2</v>
      </c>
      <c r="AG29" s="1">
        <f>(Table2[[#This Row],[Close Price]]/Table2[[#This Row],[Current Month Low]])-1</f>
        <v>7.0335820895522483E-2</v>
      </c>
      <c r="AH29" s="1">
        <f>(Table2[[#This Row],[Current Month High]]/Table2[[#This Row],[Close Price]])-1</f>
        <v>6.9374237406309769E-2</v>
      </c>
      <c r="AI29">
        <v>14.624368136656701</v>
      </c>
      <c r="AJ29">
        <v>194.356080041046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0.36</v>
      </c>
      <c r="AM29" t="s">
        <v>3173</v>
      </c>
      <c r="AN29">
        <v>-8.8000000000000007</v>
      </c>
      <c r="AO29" t="s">
        <v>3172</v>
      </c>
      <c r="AP29">
        <v>0.16955256180303199</v>
      </c>
      <c r="AQ29">
        <f>(Table2[[#This Row],[Sharpe Ratio]]-AVERAGE(Table2[Sharpe Ratio]))/_xlfn.STDEV.P(Table2[Sharpe Ratio])</f>
        <v>1.250492323186408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6.9014701691096461</v>
      </c>
      <c r="AS29">
        <f>_xlfn.RANK.AVG(Table2[[#This Row],[1Y Return vs Nifty Z-Score]],Table2[1Y Return vs Nifty Z-Score])</f>
        <v>40</v>
      </c>
      <c r="AT29">
        <f>_xlfn.RANK.AVG(Table2[[#This Row],[6M Return vs Nifty Z-Score]],Table2[6M Return vs Nifty Z-Score])</f>
        <v>45</v>
      </c>
      <c r="AU29">
        <f>_xlfn.RANK.AVG(Table2[[#This Row],[Sharpe Ratio Z-Score]],Table2[Sharpe Ratio Z-Score])</f>
        <v>82</v>
      </c>
      <c r="AV29">
        <f>(Table2[[#This Row],[Rank 1Y]]+Table2[[#This Row],[Rank 6M]]+Table2[[#This Row],[Rank Sharpe]])/3</f>
        <v>55.666666666666664</v>
      </c>
    </row>
    <row r="30" spans="1:48" x14ac:dyDescent="0.3">
      <c r="A30" t="s">
        <v>864</v>
      </c>
      <c r="B30" t="s">
        <v>865</v>
      </c>
      <c r="C30" t="s">
        <v>3126</v>
      </c>
      <c r="D30" t="s">
        <v>284</v>
      </c>
      <c r="E30">
        <v>18379.911565794999</v>
      </c>
      <c r="F30">
        <v>1314.05</v>
      </c>
      <c r="G30">
        <v>160.13743691248999</v>
      </c>
      <c r="H30">
        <f>(Table2[[#This Row],[1Y Return vs Nifty]]-AVERAGE(Table2[1Y Return vs Nifty]))/_xlfn.STDEV.P(Table2[1Y Return vs Nifty])</f>
        <v>2.2835127068334642</v>
      </c>
      <c r="I30">
        <v>17.299073972801501</v>
      </c>
      <c r="J30">
        <f>(Table2[[#This Row],[1M Return vs Nifty]]-AVERAGE(Table2[1M Return vs Nifty]))/_xlfn.STDEV.P(Table2[1M Return vs Nifty])</f>
        <v>1.920651562685229</v>
      </c>
      <c r="K30">
        <v>53.158440010597403</v>
      </c>
      <c r="L30">
        <f>(Table2[[#This Row],[6M Return vs Nifty]]-AVERAGE(Table2[6M Return vs Nifty]))/_xlfn.STDEV.P(Table2[6M Return vs Nifty])</f>
        <v>1.4010715751068703</v>
      </c>
      <c r="M30">
        <v>-0.97248225279402201</v>
      </c>
      <c r="N30">
        <f>(Table2[[#This Row],[1W Return vs Nifty]]-AVERAGE(Table2[1W Return vs Nifty]))/_xlfn.STDEV.P(Table2[1W Return vs Nifty])</f>
        <v>-0.16005483730149245</v>
      </c>
      <c r="O30">
        <v>1260.71</v>
      </c>
      <c r="P30">
        <v>1172.3092691265299</v>
      </c>
      <c r="Q30">
        <v>940.63973854949495</v>
      </c>
      <c r="R30">
        <v>58.625895564755801</v>
      </c>
      <c r="S30" s="1">
        <f>(Table2[[#This Row],[Close Price]]-Table2[[#This Row],[20D EMA]])/Table2[[#This Row],[20D EMA]]</f>
        <v>4.2309492270228614E-2</v>
      </c>
      <c r="T30" s="1">
        <f>(Table2[[#This Row],[Close Price]]-Table2[[#This Row],[50D EMA]])/Table2[[#This Row],[50D EMA]]</f>
        <v>0.12090728496847845</v>
      </c>
      <c r="U30" s="1">
        <f>(Table2[[#This Row],[Close Price]]-Table2[[#This Row],[200D EMA]])/Table2[[#This Row],[200D EMA]]</f>
        <v>0.39697478869680641</v>
      </c>
      <c r="V30">
        <v>2.1896719053411098</v>
      </c>
      <c r="W30">
        <v>1281.1500000000001</v>
      </c>
      <c r="X30">
        <v>1336.95</v>
      </c>
      <c r="Y30">
        <v>1232.0999999999999</v>
      </c>
      <c r="Z30">
        <v>1368</v>
      </c>
      <c r="AA30">
        <v>1232.0999999999999</v>
      </c>
      <c r="AB30">
        <v>1368</v>
      </c>
      <c r="AC30" s="1">
        <f>(Table2[[#This Row],[Close Price]]/Table2[[#This Row],[Day Low]])-1</f>
        <v>2.5680053077313136E-2</v>
      </c>
      <c r="AD30" s="1">
        <f>(Table2[[#This Row],[Day High]]/Table2[[#This Row],[Close Price]])-1</f>
        <v>1.7427038544956419E-2</v>
      </c>
      <c r="AE30" s="1">
        <f>(Table2[[#This Row],[Close Price]]/Table2[[#This Row],[Current Week Low]])-1</f>
        <v>6.6512458404350383E-2</v>
      </c>
      <c r="AF30" s="1">
        <f>(Table2[[#This Row],[Current Week High]]/Table2[[#This Row],[Close Price]])-1</f>
        <v>4.1056276397397395E-2</v>
      </c>
      <c r="AG30" s="1">
        <f>(Table2[[#This Row],[Close Price]]/Table2[[#This Row],[Current Month Low]])-1</f>
        <v>6.6512458404350383E-2</v>
      </c>
      <c r="AH30" s="1">
        <f>(Table2[[#This Row],[Current Month High]]/Table2[[#This Row],[Close Price]])-1</f>
        <v>4.1056276397397395E-2</v>
      </c>
      <c r="AI30">
        <v>17.803736539705401</v>
      </c>
      <c r="AJ30">
        <v>194.663078820495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0.18</v>
      </c>
      <c r="AM30" t="s">
        <v>3173</v>
      </c>
      <c r="AN30">
        <v>-1.23</v>
      </c>
      <c r="AO30" t="s">
        <v>3172</v>
      </c>
      <c r="AP30">
        <v>0.16615385671992899</v>
      </c>
      <c r="AQ30">
        <f>(Table2[[#This Row],[Sharpe Ratio]]-AVERAGE(Table2[Sharpe Ratio]))/_xlfn.STDEV.P(Table2[Sharpe Ratio])</f>
        <v>1.2110443919356595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6.6562253992597302</v>
      </c>
      <c r="AS30">
        <f>_xlfn.RANK.AVG(Table2[[#This Row],[1Y Return vs Nifty Z-Score]],Table2[1Y Return vs Nifty Z-Score])</f>
        <v>26</v>
      </c>
      <c r="AT30">
        <f>_xlfn.RANK.AVG(Table2[[#This Row],[6M Return vs Nifty Z-Score]],Table2[6M Return vs Nifty Z-Score])</f>
        <v>61</v>
      </c>
      <c r="AU30">
        <f>_xlfn.RANK.AVG(Table2[[#This Row],[Sharpe Ratio Z-Score]],Table2[Sharpe Ratio Z-Score])</f>
        <v>87</v>
      </c>
      <c r="AV30">
        <f>(Table2[[#This Row],[Rank 1Y]]+Table2[[#This Row],[Rank 6M]]+Table2[[#This Row],[Rank Sharpe]])/3</f>
        <v>58</v>
      </c>
    </row>
    <row r="31" spans="1:48" x14ac:dyDescent="0.3">
      <c r="A31" t="s">
        <v>1297</v>
      </c>
      <c r="B31" t="s">
        <v>1298</v>
      </c>
      <c r="C31" t="s">
        <v>3139</v>
      </c>
      <c r="D31" t="s">
        <v>266</v>
      </c>
      <c r="E31">
        <v>8874.6583460300008</v>
      </c>
      <c r="F31">
        <v>3819.95</v>
      </c>
      <c r="G31">
        <v>122.464300688138</v>
      </c>
      <c r="H31">
        <f>(Table2[[#This Row],[1Y Return vs Nifty]]-AVERAGE(Table2[1Y Return vs Nifty]))/_xlfn.STDEV.P(Table2[1Y Return vs Nifty])</f>
        <v>1.6425162463869551</v>
      </c>
      <c r="I31">
        <v>14.280553823264899</v>
      </c>
      <c r="J31">
        <f>(Table2[[#This Row],[1M Return vs Nifty]]-AVERAGE(Table2[1M Return vs Nifty]))/_xlfn.STDEV.P(Table2[1M Return vs Nifty])</f>
        <v>1.5971292745418022</v>
      </c>
      <c r="K31">
        <v>105.07105098854301</v>
      </c>
      <c r="L31">
        <f>(Table2[[#This Row],[6M Return vs Nifty]]-AVERAGE(Table2[6M Return vs Nifty]))/_xlfn.STDEV.P(Table2[6M Return vs Nifty])</f>
        <v>3.0716763609356934</v>
      </c>
      <c r="M31">
        <v>-1.8964341662538899</v>
      </c>
      <c r="N31">
        <f>(Table2[[#This Row],[1W Return vs Nifty]]-AVERAGE(Table2[1W Return vs Nifty]))/_xlfn.STDEV.P(Table2[1W Return vs Nifty])</f>
        <v>-0.37971484077887496</v>
      </c>
      <c r="O31">
        <v>3550.37</v>
      </c>
      <c r="P31">
        <v>3238.4365995993999</v>
      </c>
      <c r="Q31">
        <v>2361.8090167248702</v>
      </c>
      <c r="R31">
        <v>63.226470103576801</v>
      </c>
      <c r="S31" s="1">
        <f>(Table2[[#This Row],[Close Price]]-Table2[[#This Row],[20D EMA]])/Table2[[#This Row],[20D EMA]]</f>
        <v>7.5930114326112477E-2</v>
      </c>
      <c r="T31" s="1">
        <f>(Table2[[#This Row],[Close Price]]-Table2[[#This Row],[50D EMA]])/Table2[[#This Row],[50D EMA]]</f>
        <v>0.17956609077124874</v>
      </c>
      <c r="U31" s="1">
        <f>(Table2[[#This Row],[Close Price]]-Table2[[#This Row],[200D EMA]])/Table2[[#This Row],[200D EMA]]</f>
        <v>0.6173831046242424</v>
      </c>
      <c r="V31">
        <v>1.1413597733711001</v>
      </c>
      <c r="W31">
        <v>3711.05</v>
      </c>
      <c r="X31">
        <v>3848</v>
      </c>
      <c r="Y31">
        <v>3393.8</v>
      </c>
      <c r="Z31">
        <v>3848</v>
      </c>
      <c r="AA31">
        <v>3393.8</v>
      </c>
      <c r="AB31">
        <v>3988.8</v>
      </c>
      <c r="AC31" s="1">
        <f>(Table2[[#This Row],[Close Price]]/Table2[[#This Row],[Day Low]])-1</f>
        <v>2.9344794599911017E-2</v>
      </c>
      <c r="AD31" s="1">
        <f>(Table2[[#This Row],[Day High]]/Table2[[#This Row],[Close Price]])-1</f>
        <v>7.343028050105449E-3</v>
      </c>
      <c r="AE31" s="1">
        <f>(Table2[[#This Row],[Close Price]]/Table2[[#This Row],[Current Week Low]])-1</f>
        <v>0.12556721079615762</v>
      </c>
      <c r="AF31" s="1">
        <f>(Table2[[#This Row],[Current Week High]]/Table2[[#This Row],[Close Price]])-1</f>
        <v>7.343028050105449E-3</v>
      </c>
      <c r="AG31" s="1">
        <f>(Table2[[#This Row],[Close Price]]/Table2[[#This Row],[Current Month Low]])-1</f>
        <v>0.12556721079615762</v>
      </c>
      <c r="AH31" s="1">
        <f>(Table2[[#This Row],[Current Month High]]/Table2[[#This Row],[Close Price]])-1</f>
        <v>4.4202149242791311E-2</v>
      </c>
      <c r="AI31">
        <v>4.5812117959659098</v>
      </c>
      <c r="AJ31">
        <v>200.78346456692901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0.53</v>
      </c>
      <c r="AM31" t="s">
        <v>3173</v>
      </c>
      <c r="AN31">
        <v>16.420000000000002</v>
      </c>
      <c r="AO31" t="s">
        <v>3173</v>
      </c>
      <c r="AP31">
        <v>0.147569097637821</v>
      </c>
      <c r="AQ31">
        <f>(Table2[[#This Row],[Sharpe Ratio]]-AVERAGE(Table2[Sharpe Ratio]))/_xlfn.STDEV.P(Table2[Sharpe Ratio])</f>
        <v>0.99533567915926924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6.9269427202448446</v>
      </c>
      <c r="AS31">
        <f>_xlfn.RANK.AVG(Table2[[#This Row],[1Y Return vs Nifty Z-Score]],Table2[1Y Return vs Nifty Z-Score])</f>
        <v>54</v>
      </c>
      <c r="AT31">
        <f>_xlfn.RANK.AVG(Table2[[#This Row],[6M Return vs Nifty Z-Score]],Table2[6M Return vs Nifty Z-Score])</f>
        <v>9</v>
      </c>
      <c r="AU31">
        <f>_xlfn.RANK.AVG(Table2[[#This Row],[Sharpe Ratio Z-Score]],Table2[Sharpe Ratio Z-Score])</f>
        <v>112</v>
      </c>
      <c r="AV31">
        <f>(Table2[[#This Row],[Rank 1Y]]+Table2[[#This Row],[Rank 6M]]+Table2[[#This Row],[Rank Sharpe]])/3</f>
        <v>58.333333333333336</v>
      </c>
    </row>
    <row r="32" spans="1:48" x14ac:dyDescent="0.3">
      <c r="A32" t="s">
        <v>829</v>
      </c>
      <c r="B32" t="s">
        <v>830</v>
      </c>
      <c r="C32" t="s">
        <v>3141</v>
      </c>
      <c r="D32" t="s">
        <v>266</v>
      </c>
      <c r="E32">
        <v>19607.2949647799</v>
      </c>
      <c r="F32">
        <v>519.45000000000005</v>
      </c>
      <c r="G32">
        <v>132.9588407084</v>
      </c>
      <c r="H32">
        <f>(Table2[[#This Row],[1Y Return vs Nifty]]-AVERAGE(Table2[1Y Return vs Nifty]))/_xlfn.STDEV.P(Table2[1Y Return vs Nifty])</f>
        <v>1.8210775152694185</v>
      </c>
      <c r="I32">
        <v>4.8771738337317796</v>
      </c>
      <c r="J32">
        <f>(Table2[[#This Row],[1M Return vs Nifty]]-AVERAGE(Table2[1M Return vs Nifty]))/_xlfn.STDEV.P(Table2[1M Return vs Nifty])</f>
        <v>0.58928342300329239</v>
      </c>
      <c r="K32">
        <v>76.384606175230502</v>
      </c>
      <c r="L32">
        <f>(Table2[[#This Row],[6M Return vs Nifty]]-AVERAGE(Table2[6M Return vs Nifty]))/_xlfn.STDEV.P(Table2[6M Return vs Nifty])</f>
        <v>2.1485150887374207</v>
      </c>
      <c r="M32">
        <v>-8.0257918083457298</v>
      </c>
      <c r="N32">
        <f>(Table2[[#This Row],[1W Return vs Nifty]]-AVERAGE(Table2[1W Return vs Nifty]))/_xlfn.STDEV.P(Table2[1W Return vs Nifty])</f>
        <v>-1.8369061743996093</v>
      </c>
      <c r="O32">
        <v>519.15</v>
      </c>
      <c r="P32">
        <v>469.43926286620803</v>
      </c>
      <c r="Q32">
        <v>340.774212974759</v>
      </c>
      <c r="R32">
        <v>46.884028392068302</v>
      </c>
      <c r="S32" s="1">
        <f>(Table2[[#This Row],[Close Price]]-Table2[[#This Row],[20D EMA]])/Table2[[#This Row],[20D EMA]]</f>
        <v>5.7786766830408983E-4</v>
      </c>
      <c r="T32" s="1">
        <f>(Table2[[#This Row],[Close Price]]-Table2[[#This Row],[50D EMA]])/Table2[[#This Row],[50D EMA]]</f>
        <v>0.10653292361709692</v>
      </c>
      <c r="U32" s="1">
        <f>(Table2[[#This Row],[Close Price]]-Table2[[#This Row],[200D EMA]])/Table2[[#This Row],[200D EMA]]</f>
        <v>0.52432308614406653</v>
      </c>
      <c r="V32">
        <v>0.45088972904555902</v>
      </c>
      <c r="W32">
        <v>510.7</v>
      </c>
      <c r="X32">
        <v>527.5</v>
      </c>
      <c r="Y32">
        <v>483.3</v>
      </c>
      <c r="Z32">
        <v>553.95000000000005</v>
      </c>
      <c r="AA32">
        <v>483.3</v>
      </c>
      <c r="AB32">
        <v>577.54999999999995</v>
      </c>
      <c r="AC32" s="1">
        <f>(Table2[[#This Row],[Close Price]]/Table2[[#This Row],[Day Low]])-1</f>
        <v>1.7133346387311565E-2</v>
      </c>
      <c r="AD32" s="1">
        <f>(Table2[[#This Row],[Day High]]/Table2[[#This Row],[Close Price]])-1</f>
        <v>1.549716045817684E-2</v>
      </c>
      <c r="AE32" s="1">
        <f>(Table2[[#This Row],[Close Price]]/Table2[[#This Row],[Current Week Low]])-1</f>
        <v>7.4798261949100109E-2</v>
      </c>
      <c r="AF32" s="1">
        <f>(Table2[[#This Row],[Current Week High]]/Table2[[#This Row],[Close Price]])-1</f>
        <v>6.6416401963615312E-2</v>
      </c>
      <c r="AG32" s="1">
        <f>(Table2[[#This Row],[Close Price]]/Table2[[#This Row],[Current Month Low]])-1</f>
        <v>7.4798261949100109E-2</v>
      </c>
      <c r="AH32" s="1">
        <f>(Table2[[#This Row],[Current Month High]]/Table2[[#This Row],[Close Price]])-1</f>
        <v>0.11184907113292897</v>
      </c>
      <c r="AI32">
        <v>12.503609587063201</v>
      </c>
      <c r="AJ32">
        <v>185.412087912087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0.85</v>
      </c>
      <c r="AM32" t="s">
        <v>3173</v>
      </c>
      <c r="AN32">
        <v>-0.56000000000000005</v>
      </c>
      <c r="AO32" t="s">
        <v>3172</v>
      </c>
      <c r="AP32">
        <v>0.15543337577094299</v>
      </c>
      <c r="AQ32">
        <f>(Table2[[#This Row],[Sharpe Ratio]]-AVERAGE(Table2[Sharpe Ratio]))/_xlfn.STDEV.P(Table2[Sharpe Ratio])</f>
        <v>1.0866144148973298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3.8085842675078521</v>
      </c>
      <c r="AS32">
        <f>_xlfn.RANK.AVG(Table2[[#This Row],[1Y Return vs Nifty Z-Score]],Table2[1Y Return vs Nifty Z-Score])</f>
        <v>45</v>
      </c>
      <c r="AT32">
        <f>_xlfn.RANK.AVG(Table2[[#This Row],[6M Return vs Nifty Z-Score]],Table2[6M Return vs Nifty Z-Score])</f>
        <v>30</v>
      </c>
      <c r="AU32">
        <f>_xlfn.RANK.AVG(Table2[[#This Row],[Sharpe Ratio Z-Score]],Table2[Sharpe Ratio Z-Score])</f>
        <v>104</v>
      </c>
      <c r="AV32">
        <f>(Table2[[#This Row],[Rank 1Y]]+Table2[[#This Row],[Rank 6M]]+Table2[[#This Row],[Rank Sharpe]])/3</f>
        <v>59.666666666666664</v>
      </c>
    </row>
    <row r="33" spans="1:48" x14ac:dyDescent="0.3">
      <c r="A33" t="s">
        <v>1640</v>
      </c>
      <c r="B33" t="s">
        <v>1641</v>
      </c>
      <c r="C33" t="s">
        <v>3139</v>
      </c>
      <c r="D33" t="s">
        <v>156</v>
      </c>
      <c r="E33">
        <v>5586.0584196</v>
      </c>
      <c r="F33">
        <v>4942.05</v>
      </c>
      <c r="G33">
        <v>133.35573400117201</v>
      </c>
      <c r="H33">
        <f>(Table2[[#This Row],[1Y Return vs Nifty]]-AVERAGE(Table2[1Y Return vs Nifty]))/_xlfn.STDEV.P(Table2[1Y Return vs Nifty])</f>
        <v>1.8278305287251277</v>
      </c>
      <c r="I33">
        <v>-1.38241158781317</v>
      </c>
      <c r="J33">
        <f>(Table2[[#This Row],[1M Return vs Nifty]]-AVERAGE(Table2[1M Return vs Nifty]))/_xlfn.STDEV.P(Table2[1M Return vs Nifty])</f>
        <v>-8.1613340338953413E-2</v>
      </c>
      <c r="K33">
        <v>35.702251119802597</v>
      </c>
      <c r="L33">
        <f>(Table2[[#This Row],[6M Return vs Nifty]]-AVERAGE(Table2[6M Return vs Nifty]))/_xlfn.STDEV.P(Table2[6M Return vs Nifty])</f>
        <v>0.83931226163903094</v>
      </c>
      <c r="M33">
        <v>5.8639296869378699</v>
      </c>
      <c r="N33">
        <f>(Table2[[#This Row],[1W Return vs Nifty]]-AVERAGE(Table2[1W Return vs Nifty]))/_xlfn.STDEV.P(Table2[1W Return vs Nifty])</f>
        <v>1.465231336771194</v>
      </c>
      <c r="O33">
        <v>4747.4799999999996</v>
      </c>
      <c r="P33">
        <v>4783.7509168305096</v>
      </c>
      <c r="Q33">
        <v>3954.98814739409</v>
      </c>
      <c r="R33">
        <v>62.491501432732598</v>
      </c>
      <c r="S33" s="1">
        <f>(Table2[[#This Row],[Close Price]]-Table2[[#This Row],[20D EMA]])/Table2[[#This Row],[20D EMA]]</f>
        <v>4.098384827318928E-2</v>
      </c>
      <c r="T33" s="1">
        <f>(Table2[[#This Row],[Close Price]]-Table2[[#This Row],[50D EMA]])/Table2[[#This Row],[50D EMA]]</f>
        <v>3.3090996149601405E-2</v>
      </c>
      <c r="U33" s="1">
        <f>(Table2[[#This Row],[Close Price]]-Table2[[#This Row],[200D EMA]])/Table2[[#This Row],[200D EMA]]</f>
        <v>0.24957390915476632</v>
      </c>
      <c r="V33">
        <v>0.64467824784526995</v>
      </c>
      <c r="W33">
        <v>4840.05</v>
      </c>
      <c r="X33">
        <v>5000</v>
      </c>
      <c r="Y33">
        <v>4305</v>
      </c>
      <c r="Z33">
        <v>5000</v>
      </c>
      <c r="AA33">
        <v>4305</v>
      </c>
      <c r="AB33">
        <v>5000</v>
      </c>
      <c r="AC33" s="1">
        <f>(Table2[[#This Row],[Close Price]]/Table2[[#This Row],[Day Low]])-1</f>
        <v>2.1074162456999446E-2</v>
      </c>
      <c r="AD33" s="1">
        <f>(Table2[[#This Row],[Day High]]/Table2[[#This Row],[Close Price]])-1</f>
        <v>1.1725903218300138E-2</v>
      </c>
      <c r="AE33" s="1">
        <f>(Table2[[#This Row],[Close Price]]/Table2[[#This Row],[Current Week Low]])-1</f>
        <v>0.14797909407665499</v>
      </c>
      <c r="AF33" s="1">
        <f>(Table2[[#This Row],[Current Week High]]/Table2[[#This Row],[Close Price]])-1</f>
        <v>1.1725903218300138E-2</v>
      </c>
      <c r="AG33" s="1">
        <f>(Table2[[#This Row],[Close Price]]/Table2[[#This Row],[Current Month Low]])-1</f>
        <v>0.14797909407665499</v>
      </c>
      <c r="AH33" s="1">
        <f>(Table2[[#This Row],[Current Month High]]/Table2[[#This Row],[Close Price]])-1</f>
        <v>1.1725903218300138E-2</v>
      </c>
      <c r="AI33">
        <v>15.127325704920001</v>
      </c>
      <c r="AJ33">
        <v>188.58686131386801</v>
      </c>
      <c r="AK33" t="str">
        <f>IF(AND(Table2[[#This Row],[20D EMA]]&gt;Table2[[#This Row],[50D EMA]],Table2[[#This Row],[50D EMA]]&gt;Table2[[#This Row],[200D EMA]]),"Uptrend","Downtrend/NoTrend")</f>
        <v>Downtrend/NoTrend</v>
      </c>
      <c r="AL33">
        <v>0.12</v>
      </c>
      <c r="AM33" t="s">
        <v>3173</v>
      </c>
      <c r="AN33">
        <v>5.39</v>
      </c>
      <c r="AO33" t="s">
        <v>3173</v>
      </c>
      <c r="AP33">
        <v>0.21463696805282101</v>
      </c>
      <c r="AQ33">
        <f>(Table2[[#This Row],[Sharpe Ratio]]-AVERAGE(Table2[Sharpe Ratio]))/_xlfn.STDEV.P(Table2[Sharpe Ratio])</f>
        <v>1.7737759017070693</v>
      </c>
      <c r="AR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">
        <f>_xlfn.RANK.AVG(Table2[[#This Row],[1Y Return vs Nifty Z-Score]],Table2[1Y Return vs Nifty Z-Score])</f>
        <v>44</v>
      </c>
      <c r="AT33">
        <f>_xlfn.RANK.AVG(Table2[[#This Row],[6M Return vs Nifty Z-Score]],Table2[6M Return vs Nifty Z-Score])</f>
        <v>110</v>
      </c>
      <c r="AU33">
        <f>_xlfn.RANK.AVG(Table2[[#This Row],[Sharpe Ratio Z-Score]],Table2[Sharpe Ratio Z-Score])</f>
        <v>25</v>
      </c>
      <c r="AV33">
        <f>(Table2[[#This Row],[Rank 1Y]]+Table2[[#This Row],[Rank 6M]]+Table2[[#This Row],[Rank Sharpe]])/3</f>
        <v>59.666666666666664</v>
      </c>
    </row>
    <row r="34" spans="1:48" x14ac:dyDescent="0.3">
      <c r="A34" t="s">
        <v>203</v>
      </c>
      <c r="B34" t="s">
        <v>204</v>
      </c>
      <c r="C34" t="s">
        <v>3139</v>
      </c>
      <c r="D34" t="s">
        <v>156</v>
      </c>
      <c r="E34">
        <v>128660.48531244999</v>
      </c>
      <c r="F34">
        <v>841.75</v>
      </c>
      <c r="G34">
        <v>77.371950880876497</v>
      </c>
      <c r="H34">
        <f>(Table2[[#This Row],[1Y Return vs Nifty]]-AVERAGE(Table2[1Y Return vs Nifty]))/_xlfn.STDEV.P(Table2[1Y Return vs Nifty])</f>
        <v>0.87528422069256051</v>
      </c>
      <c r="I34">
        <v>20.265978016499201</v>
      </c>
      <c r="J34">
        <f>(Table2[[#This Row],[1M Return vs Nifty]]-AVERAGE(Table2[1M Return vs Nifty]))/_xlfn.STDEV.P(Table2[1M Return vs Nifty])</f>
        <v>2.23864168279969</v>
      </c>
      <c r="K34">
        <v>57.115812150699199</v>
      </c>
      <c r="L34">
        <f>(Table2[[#This Row],[6M Return vs Nifty]]-AVERAGE(Table2[6M Return vs Nifty]))/_xlfn.STDEV.P(Table2[6M Return vs Nifty])</f>
        <v>1.5284241530646308</v>
      </c>
      <c r="M34">
        <v>10.2643253714481</v>
      </c>
      <c r="N34">
        <f>(Table2[[#This Row],[1W Return vs Nifty]]-AVERAGE(Table2[1W Return vs Nifty]))/_xlfn.STDEV.P(Table2[1W Return vs Nifty])</f>
        <v>2.5113798616893797</v>
      </c>
      <c r="O34">
        <v>758.42</v>
      </c>
      <c r="P34">
        <v>731.70747900246602</v>
      </c>
      <c r="Q34">
        <v>620.81447391460495</v>
      </c>
      <c r="R34">
        <v>78.574482774533607</v>
      </c>
      <c r="S34" s="1">
        <f>(Table2[[#This Row],[Close Price]]-Table2[[#This Row],[20D EMA]])/Table2[[#This Row],[20D EMA]]</f>
        <v>0.10987315735344538</v>
      </c>
      <c r="T34" s="1">
        <f>(Table2[[#This Row],[Close Price]]-Table2[[#This Row],[50D EMA]])/Table2[[#This Row],[50D EMA]]</f>
        <v>0.1503914120811701</v>
      </c>
      <c r="U34" s="1">
        <f>(Table2[[#This Row],[Close Price]]-Table2[[#This Row],[200D EMA]])/Table2[[#This Row],[200D EMA]]</f>
        <v>0.35588011454092716</v>
      </c>
      <c r="V34">
        <v>1.2370936154286301</v>
      </c>
      <c r="W34">
        <v>802.95</v>
      </c>
      <c r="X34">
        <v>844.95</v>
      </c>
      <c r="Y34">
        <v>709.05</v>
      </c>
      <c r="Z34">
        <v>844.95</v>
      </c>
      <c r="AA34">
        <v>709.05</v>
      </c>
      <c r="AB34">
        <v>844.95</v>
      </c>
      <c r="AC34" s="1">
        <f>(Table2[[#This Row],[Close Price]]/Table2[[#This Row],[Day Low]])-1</f>
        <v>4.8321813313406681E-2</v>
      </c>
      <c r="AD34" s="1">
        <f>(Table2[[#This Row],[Day High]]/Table2[[#This Row],[Close Price]])-1</f>
        <v>3.8016038016037701E-3</v>
      </c>
      <c r="AE34" s="1">
        <f>(Table2[[#This Row],[Close Price]]/Table2[[#This Row],[Current Week Low]])-1</f>
        <v>0.18715182286157539</v>
      </c>
      <c r="AF34" s="1">
        <f>(Table2[[#This Row],[Current Week High]]/Table2[[#This Row],[Close Price]])-1</f>
        <v>3.8016038016037701E-3</v>
      </c>
      <c r="AG34" s="1">
        <f>(Table2[[#This Row],[Close Price]]/Table2[[#This Row],[Current Month Low]])-1</f>
        <v>0.18715182286157539</v>
      </c>
      <c r="AH34" s="1">
        <f>(Table2[[#This Row],[Current Month High]]/Table2[[#This Row],[Close Price]])-1</f>
        <v>3.8016038016037701E-3</v>
      </c>
      <c r="AI34">
        <v>0.38016038016037701</v>
      </c>
      <c r="AJ34">
        <v>134.34020044543399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0.24</v>
      </c>
      <c r="AM34" t="s">
        <v>3173</v>
      </c>
      <c r="AN34">
        <v>8.76</v>
      </c>
      <c r="AO34" t="s">
        <v>3173</v>
      </c>
      <c r="AP34">
        <v>0.235850201535167</v>
      </c>
      <c r="AQ34">
        <f>(Table2[[#This Row],[Sharpe Ratio]]-AVERAGE(Table2[Sharpe Ratio]))/_xlfn.STDEV.P(Table2[Sharpe Ratio])</f>
        <v>2.0199926682567733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9.1737225865030343</v>
      </c>
      <c r="AS34">
        <f>_xlfn.RANK.AVG(Table2[[#This Row],[1Y Return vs Nifty Z-Score]],Table2[1Y Return vs Nifty Z-Score])</f>
        <v>116</v>
      </c>
      <c r="AT34">
        <f>_xlfn.RANK.AVG(Table2[[#This Row],[6M Return vs Nifty Z-Score]],Table2[6M Return vs Nifty Z-Score])</f>
        <v>54</v>
      </c>
      <c r="AU34">
        <f>_xlfn.RANK.AVG(Table2[[#This Row],[Sharpe Ratio Z-Score]],Table2[Sharpe Ratio Z-Score])</f>
        <v>17</v>
      </c>
      <c r="AV34">
        <f>(Table2[[#This Row],[Rank 1Y]]+Table2[[#This Row],[Rank 6M]]+Table2[[#This Row],[Rank Sharpe]])/3</f>
        <v>62.333333333333336</v>
      </c>
    </row>
    <row r="35" spans="1:48" x14ac:dyDescent="0.3">
      <c r="A35" t="s">
        <v>1421</v>
      </c>
      <c r="B35" t="s">
        <v>1422</v>
      </c>
      <c r="C35" t="s">
        <v>3130</v>
      </c>
      <c r="D35" t="s">
        <v>48</v>
      </c>
      <c r="E35">
        <v>7654.3293266999999</v>
      </c>
      <c r="F35">
        <v>560.70000000000005</v>
      </c>
      <c r="G35">
        <v>74.3674465344033</v>
      </c>
      <c r="H35">
        <f>(Table2[[#This Row],[1Y Return vs Nifty]]-AVERAGE(Table2[1Y Return vs Nifty]))/_xlfn.STDEV.P(Table2[1Y Return vs Nifty])</f>
        <v>0.82416353246484186</v>
      </c>
      <c r="I35">
        <v>-0.68850985040711199</v>
      </c>
      <c r="J35">
        <f>(Table2[[#This Row],[1M Return vs Nifty]]-AVERAGE(Table2[1M Return vs Nifty]))/_xlfn.STDEV.P(Table2[1M Return vs Nifty])</f>
        <v>-7.2415731447636354E-3</v>
      </c>
      <c r="K35">
        <v>67.487576901316203</v>
      </c>
      <c r="L35">
        <f>(Table2[[#This Row],[6M Return vs Nifty]]-AVERAGE(Table2[6M Return vs Nifty]))/_xlfn.STDEV.P(Table2[6M Return vs Nifty])</f>
        <v>1.8621989238468721</v>
      </c>
      <c r="M35">
        <v>0.76256417796721598</v>
      </c>
      <c r="N35">
        <f>(Table2[[#This Row],[1W Return vs Nifty]]-AVERAGE(Table2[1W Return vs Nifty]))/_xlfn.STDEV.P(Table2[1W Return vs Nifty])</f>
        <v>0.25243449191833134</v>
      </c>
      <c r="O35">
        <v>560.55999999999995</v>
      </c>
      <c r="P35">
        <v>552.20994673890198</v>
      </c>
      <c r="Q35">
        <v>446.19821607739999</v>
      </c>
      <c r="R35">
        <v>52.1357865459509</v>
      </c>
      <c r="S35" s="1">
        <f>(Table2[[#This Row],[Close Price]]-Table2[[#This Row],[20D EMA]])/Table2[[#This Row],[20D EMA]]</f>
        <v>2.4975024975042826E-4</v>
      </c>
      <c r="T35" s="1">
        <f>(Table2[[#This Row],[Close Price]]-Table2[[#This Row],[50D EMA]])/Table2[[#This Row],[50D EMA]]</f>
        <v>1.5374683689122986E-2</v>
      </c>
      <c r="U35" s="1">
        <f>(Table2[[#This Row],[Close Price]]-Table2[[#This Row],[200D EMA]])/Table2[[#This Row],[200D EMA]]</f>
        <v>0.25661640902378224</v>
      </c>
      <c r="V35">
        <v>0.91555334565372104</v>
      </c>
      <c r="W35">
        <v>555.35</v>
      </c>
      <c r="X35">
        <v>569</v>
      </c>
      <c r="Y35">
        <v>509.3</v>
      </c>
      <c r="Z35">
        <v>569</v>
      </c>
      <c r="AA35">
        <v>509.3</v>
      </c>
      <c r="AB35">
        <v>577.79999999999995</v>
      </c>
      <c r="AC35" s="1">
        <f>(Table2[[#This Row],[Close Price]]/Table2[[#This Row],[Day Low]])-1</f>
        <v>9.6335644188350056E-3</v>
      </c>
      <c r="AD35" s="1">
        <f>(Table2[[#This Row],[Day High]]/Table2[[#This Row],[Close Price]])-1</f>
        <v>1.4802924915284343E-2</v>
      </c>
      <c r="AE35" s="1">
        <f>(Table2[[#This Row],[Close Price]]/Table2[[#This Row],[Current Week Low]])-1</f>
        <v>0.10092283526408807</v>
      </c>
      <c r="AF35" s="1">
        <f>(Table2[[#This Row],[Current Week High]]/Table2[[#This Row],[Close Price]])-1</f>
        <v>1.4802924915284343E-2</v>
      </c>
      <c r="AG35" s="1">
        <f>(Table2[[#This Row],[Close Price]]/Table2[[#This Row],[Current Month Low]])-1</f>
        <v>0.10092283526408807</v>
      </c>
      <c r="AH35" s="1">
        <f>(Table2[[#This Row],[Current Month High]]/Table2[[#This Row],[Close Price]])-1</f>
        <v>3.0497592295344989E-2</v>
      </c>
      <c r="AI35">
        <v>10.3977171392901</v>
      </c>
      <c r="AJ35">
        <v>132.41450777201999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0.17</v>
      </c>
      <c r="AM35" t="s">
        <v>3173</v>
      </c>
      <c r="AN35">
        <v>-4.2300000000000004</v>
      </c>
      <c r="AO35" t="s">
        <v>3172</v>
      </c>
      <c r="AP35">
        <v>0.205190669395378</v>
      </c>
      <c r="AQ35">
        <f>(Table2[[#This Row],[Sharpe Ratio]]-AVERAGE(Table2[Sharpe Ratio]))/_xlfn.STDEV.P(Table2[Sharpe Ratio])</f>
        <v>1.66413504411532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4.5956904192006007</v>
      </c>
      <c r="AS35">
        <f>_xlfn.RANK.AVG(Table2[[#This Row],[1Y Return vs Nifty Z-Score]],Table2[1Y Return vs Nifty Z-Score])</f>
        <v>124</v>
      </c>
      <c r="AT35">
        <f>_xlfn.RANK.AVG(Table2[[#This Row],[6M Return vs Nifty Z-Score]],Table2[6M Return vs Nifty Z-Score])</f>
        <v>39</v>
      </c>
      <c r="AU35">
        <f>_xlfn.RANK.AVG(Table2[[#This Row],[Sharpe Ratio Z-Score]],Table2[Sharpe Ratio Z-Score])</f>
        <v>33</v>
      </c>
      <c r="AV35">
        <f>(Table2[[#This Row],[Rank 1Y]]+Table2[[#This Row],[Rank 6M]]+Table2[[#This Row],[Rank Sharpe]])/3</f>
        <v>65.333333333333329</v>
      </c>
    </row>
    <row r="36" spans="1:48" x14ac:dyDescent="0.3">
      <c r="A36" t="s">
        <v>1034</v>
      </c>
      <c r="B36" t="s">
        <v>1035</v>
      </c>
      <c r="C36" t="s">
        <v>3139</v>
      </c>
      <c r="D36" t="s">
        <v>156</v>
      </c>
      <c r="E36">
        <v>13618.655231999999</v>
      </c>
      <c r="F36">
        <v>13461</v>
      </c>
      <c r="G36">
        <v>179.56635751600601</v>
      </c>
      <c r="H36">
        <f>(Table2[[#This Row],[1Y Return vs Nifty]]-AVERAGE(Table2[1Y Return vs Nifty]))/_xlfn.STDEV.P(Table2[1Y Return vs Nifty])</f>
        <v>2.6140896267634761</v>
      </c>
      <c r="I36">
        <v>-4.8868310276445301</v>
      </c>
      <c r="J36">
        <f>(Table2[[#This Row],[1M Return vs Nifty]]-AVERAGE(Table2[1M Return vs Nifty]))/_xlfn.STDEV.P(Table2[1M Return vs Nifty])</f>
        <v>-0.45721387955105697</v>
      </c>
      <c r="K36">
        <v>24.649549073302399</v>
      </c>
      <c r="L36">
        <f>(Table2[[#This Row],[6M Return vs Nifty]]-AVERAGE(Table2[6M Return vs Nifty]))/_xlfn.STDEV.P(Table2[6M Return vs Nifty])</f>
        <v>0.48362418147161768</v>
      </c>
      <c r="M36">
        <v>5.2282118833617304</v>
      </c>
      <c r="N36">
        <f>(Table2[[#This Row],[1W Return vs Nifty]]-AVERAGE(Table2[1W Return vs Nifty]))/_xlfn.STDEV.P(Table2[1W Return vs Nifty])</f>
        <v>1.3140960093695109</v>
      </c>
      <c r="O36">
        <v>13188.19</v>
      </c>
      <c r="P36">
        <v>13189.9446485966</v>
      </c>
      <c r="Q36">
        <v>10755.5305318254</v>
      </c>
      <c r="R36">
        <v>57.719606372184003</v>
      </c>
      <c r="S36" s="1">
        <f>(Table2[[#This Row],[Close Price]]-Table2[[#This Row],[20D EMA]])/Table2[[#This Row],[20D EMA]]</f>
        <v>2.0685931882995275E-2</v>
      </c>
      <c r="T36" s="1">
        <f>(Table2[[#This Row],[Close Price]]-Table2[[#This Row],[50D EMA]])/Table2[[#This Row],[50D EMA]]</f>
        <v>2.0550150787193792E-2</v>
      </c>
      <c r="U36" s="1">
        <f>(Table2[[#This Row],[Close Price]]-Table2[[#This Row],[200D EMA]])/Table2[[#This Row],[200D EMA]]</f>
        <v>0.25154216801943619</v>
      </c>
      <c r="V36">
        <v>1.0854395543668001</v>
      </c>
      <c r="W36">
        <v>13155.65</v>
      </c>
      <c r="X36">
        <v>13511</v>
      </c>
      <c r="Y36">
        <v>11396.35</v>
      </c>
      <c r="Z36">
        <v>13550</v>
      </c>
      <c r="AA36">
        <v>11396.35</v>
      </c>
      <c r="AB36">
        <v>13550</v>
      </c>
      <c r="AC36" s="1">
        <f>(Table2[[#This Row],[Close Price]]/Table2[[#This Row],[Day Low]])-1</f>
        <v>2.3210559721488444E-2</v>
      </c>
      <c r="AD36" s="1">
        <f>(Table2[[#This Row],[Day High]]/Table2[[#This Row],[Close Price]])-1</f>
        <v>3.7144342916572981E-3</v>
      </c>
      <c r="AE36" s="1">
        <f>(Table2[[#This Row],[Close Price]]/Table2[[#This Row],[Current Week Low]])-1</f>
        <v>0.18116765455606387</v>
      </c>
      <c r="AF36" s="1">
        <f>(Table2[[#This Row],[Current Week High]]/Table2[[#This Row],[Close Price]])-1</f>
        <v>6.6116930391502127E-3</v>
      </c>
      <c r="AG36" s="1">
        <f>(Table2[[#This Row],[Close Price]]/Table2[[#This Row],[Current Month Low]])-1</f>
        <v>0.18116765455606387</v>
      </c>
      <c r="AH36" s="1">
        <f>(Table2[[#This Row],[Current Month High]]/Table2[[#This Row],[Close Price]])-1</f>
        <v>6.6116930391502127E-3</v>
      </c>
      <c r="AI36">
        <v>9.9472550330584593</v>
      </c>
      <c r="AJ36">
        <v>215.55998359022399</v>
      </c>
      <c r="AK36" t="str">
        <f>IF(AND(Table2[[#This Row],[20D EMA]]&gt;Table2[[#This Row],[50D EMA]],Table2[[#This Row],[50D EMA]]&gt;Table2[[#This Row],[200D EMA]]),"Uptrend","Downtrend/NoTrend")</f>
        <v>Downtrend/NoTrend</v>
      </c>
      <c r="AL36">
        <v>0.14000000000000001</v>
      </c>
      <c r="AM36" t="s">
        <v>3173</v>
      </c>
      <c r="AN36">
        <v>-1.46</v>
      </c>
      <c r="AO36" t="s">
        <v>3172</v>
      </c>
      <c r="AP36">
        <v>0.23302787792854099</v>
      </c>
      <c r="AQ36">
        <f>(Table2[[#This Row],[Sharpe Ratio]]-AVERAGE(Table2[Sharpe Ratio]))/_xlfn.STDEV.P(Table2[Sharpe Ratio])</f>
        <v>1.987234654578252</v>
      </c>
      <c r="AR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">
        <f>_xlfn.RANK.AVG(Table2[[#This Row],[1Y Return vs Nifty Z-Score]],Table2[1Y Return vs Nifty Z-Score])</f>
        <v>16</v>
      </c>
      <c r="AT36">
        <f>_xlfn.RANK.AVG(Table2[[#This Row],[6M Return vs Nifty Z-Score]],Table2[6M Return vs Nifty Z-Score])</f>
        <v>170</v>
      </c>
      <c r="AU36">
        <f>_xlfn.RANK.AVG(Table2[[#This Row],[Sharpe Ratio Z-Score]],Table2[Sharpe Ratio Z-Score])</f>
        <v>18</v>
      </c>
      <c r="AV36">
        <f>(Table2[[#This Row],[Rank 1Y]]+Table2[[#This Row],[Rank 6M]]+Table2[[#This Row],[Rank Sharpe]])/3</f>
        <v>68</v>
      </c>
    </row>
    <row r="37" spans="1:48" x14ac:dyDescent="0.3">
      <c r="A37" t="s">
        <v>1162</v>
      </c>
      <c r="B37" t="s">
        <v>1163</v>
      </c>
      <c r="C37" t="s">
        <v>3127</v>
      </c>
      <c r="D37" t="s">
        <v>220</v>
      </c>
      <c r="E37">
        <v>10812.733381800001</v>
      </c>
      <c r="F37">
        <v>2611.35</v>
      </c>
      <c r="G37">
        <v>74.275751984505305</v>
      </c>
      <c r="H37">
        <f>(Table2[[#This Row],[1Y Return vs Nifty]]-AVERAGE(Table2[1Y Return vs Nifty]))/_xlfn.STDEV.P(Table2[1Y Return vs Nifty])</f>
        <v>0.82260337878990419</v>
      </c>
      <c r="I37">
        <v>11.397909741908199</v>
      </c>
      <c r="J37">
        <f>(Table2[[#This Row],[1M Return vs Nifty]]-AVERAGE(Table2[1M Return vs Nifty]))/_xlfn.STDEV.P(Table2[1M Return vs Nifty])</f>
        <v>1.2881700617809408</v>
      </c>
      <c r="K37">
        <v>80.445880440411997</v>
      </c>
      <c r="L37">
        <f>(Table2[[#This Row],[6M Return vs Nifty]]-AVERAGE(Table2[6M Return vs Nifty]))/_xlfn.STDEV.P(Table2[6M Return vs Nifty])</f>
        <v>2.2792113510937497</v>
      </c>
      <c r="M37">
        <v>3.3371348244851</v>
      </c>
      <c r="N37">
        <f>(Table2[[#This Row],[1W Return vs Nifty]]-AVERAGE(Table2[1W Return vs Nifty]))/_xlfn.STDEV.P(Table2[1W Return vs Nifty])</f>
        <v>0.8645120134087928</v>
      </c>
      <c r="O37">
        <v>2477.6799999999998</v>
      </c>
      <c r="P37">
        <v>2367.0241088458702</v>
      </c>
      <c r="Q37">
        <v>1870.0122331153</v>
      </c>
      <c r="R37">
        <v>65.535601598850306</v>
      </c>
      <c r="S37" s="1">
        <f>(Table2[[#This Row],[Close Price]]-Table2[[#This Row],[20D EMA]])/Table2[[#This Row],[20D EMA]]</f>
        <v>5.3949662587581965E-2</v>
      </c>
      <c r="T37" s="1">
        <f>(Table2[[#This Row],[Close Price]]-Table2[[#This Row],[50D EMA]])/Table2[[#This Row],[50D EMA]]</f>
        <v>0.10322070241745862</v>
      </c>
      <c r="U37" s="1">
        <f>(Table2[[#This Row],[Close Price]]-Table2[[#This Row],[200D EMA]])/Table2[[#This Row],[200D EMA]]</f>
        <v>0.39643471510862088</v>
      </c>
      <c r="V37">
        <v>0.52888045175853204</v>
      </c>
      <c r="W37">
        <v>2590</v>
      </c>
      <c r="X37">
        <v>2701.6</v>
      </c>
      <c r="Y37">
        <v>2362.25</v>
      </c>
      <c r="Z37">
        <v>2701.6</v>
      </c>
      <c r="AA37">
        <v>2362.25</v>
      </c>
      <c r="AB37">
        <v>2701.6</v>
      </c>
      <c r="AC37" s="1">
        <f>(Table2[[#This Row],[Close Price]]/Table2[[#This Row],[Day Low]])-1</f>
        <v>8.2432432432431035E-3</v>
      </c>
      <c r="AD37" s="1">
        <f>(Table2[[#This Row],[Day High]]/Table2[[#This Row],[Close Price]])-1</f>
        <v>3.4560667853792193E-2</v>
      </c>
      <c r="AE37" s="1">
        <f>(Table2[[#This Row],[Close Price]]/Table2[[#This Row],[Current Week Low]])-1</f>
        <v>0.10545031220234935</v>
      </c>
      <c r="AF37" s="1">
        <f>(Table2[[#This Row],[Current Week High]]/Table2[[#This Row],[Close Price]])-1</f>
        <v>3.4560667853792193E-2</v>
      </c>
      <c r="AG37" s="1">
        <f>(Table2[[#This Row],[Close Price]]/Table2[[#This Row],[Current Month Low]])-1</f>
        <v>0.10545031220234935</v>
      </c>
      <c r="AH37" s="1">
        <f>(Table2[[#This Row],[Current Month High]]/Table2[[#This Row],[Close Price]])-1</f>
        <v>3.4560667853792193E-2</v>
      </c>
      <c r="AI37">
        <v>9.0259827292396597</v>
      </c>
      <c r="AJ37">
        <v>138.79566549311801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0.28999999999999998</v>
      </c>
      <c r="AM37" t="s">
        <v>3173</v>
      </c>
      <c r="AN37">
        <v>8.82</v>
      </c>
      <c r="AO37" t="s">
        <v>3173</v>
      </c>
      <c r="AP37">
        <v>0.182526599635809</v>
      </c>
      <c r="AQ37">
        <f>(Table2[[#This Row],[Sharpe Ratio]]-AVERAGE(Table2[Sharpe Ratio]))/_xlfn.STDEV.P(Table2[Sharpe Ratio])</f>
        <v>1.4010787788975725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6.6555755839709603</v>
      </c>
      <c r="AS37">
        <f>_xlfn.RANK.AVG(Table2[[#This Row],[1Y Return vs Nifty Z-Score]],Table2[1Y Return vs Nifty Z-Score])</f>
        <v>125</v>
      </c>
      <c r="AT37">
        <f>_xlfn.RANK.AVG(Table2[[#This Row],[6M Return vs Nifty Z-Score]],Table2[6M Return vs Nifty Z-Score])</f>
        <v>26</v>
      </c>
      <c r="AU37">
        <f>_xlfn.RANK.AVG(Table2[[#This Row],[Sharpe Ratio Z-Score]],Table2[Sharpe Ratio Z-Score])</f>
        <v>60</v>
      </c>
      <c r="AV37">
        <f>(Table2[[#This Row],[Rank 1Y]]+Table2[[#This Row],[Rank 6M]]+Table2[[#This Row],[Rank Sharpe]])/3</f>
        <v>70.333333333333329</v>
      </c>
    </row>
    <row r="38" spans="1:48" x14ac:dyDescent="0.3">
      <c r="A38" t="s">
        <v>510</v>
      </c>
      <c r="B38" t="s">
        <v>511</v>
      </c>
      <c r="C38" t="s">
        <v>3139</v>
      </c>
      <c r="D38" t="s">
        <v>217</v>
      </c>
      <c r="E38">
        <v>42778.050425549998</v>
      </c>
      <c r="F38">
        <v>10649.7</v>
      </c>
      <c r="G38">
        <v>78.645457180991698</v>
      </c>
      <c r="H38">
        <f>(Table2[[#This Row],[1Y Return vs Nifty]]-AVERAGE(Table2[1Y Return vs Nifty]))/_xlfn.STDEV.P(Table2[1Y Return vs Nifty])</f>
        <v>0.89695252634858147</v>
      </c>
      <c r="I38">
        <v>9.4983853890253407</v>
      </c>
      <c r="J38">
        <f>(Table2[[#This Row],[1M Return vs Nifty]]-AVERAGE(Table2[1M Return vs Nifty]))/_xlfn.STDEV.P(Table2[1M Return vs Nifty])</f>
        <v>1.0845807416555917</v>
      </c>
      <c r="K38">
        <v>39.012153905320297</v>
      </c>
      <c r="L38">
        <f>(Table2[[#This Row],[6M Return vs Nifty]]-AVERAGE(Table2[6M Return vs Nifty]))/_xlfn.STDEV.P(Table2[6M Return vs Nifty])</f>
        <v>0.94582856528754478</v>
      </c>
      <c r="M38">
        <v>6.7637719257465596</v>
      </c>
      <c r="N38">
        <f>(Table2[[#This Row],[1W Return vs Nifty]]-AVERAGE(Table2[1W Return vs Nifty]))/_xlfn.STDEV.P(Table2[1W Return vs Nifty])</f>
        <v>1.6791595146626701</v>
      </c>
      <c r="O38">
        <v>9685.2199999999993</v>
      </c>
      <c r="P38">
        <v>9289.5368103443197</v>
      </c>
      <c r="Q38">
        <v>7750.7160068881203</v>
      </c>
      <c r="R38">
        <v>77.351040351985603</v>
      </c>
      <c r="S38" s="1">
        <f>(Table2[[#This Row],[Close Price]]-Table2[[#This Row],[20D EMA]])/Table2[[#This Row],[20D EMA]]</f>
        <v>9.9582663068056423E-2</v>
      </c>
      <c r="T38" s="1">
        <f>(Table2[[#This Row],[Close Price]]-Table2[[#This Row],[50D EMA]])/Table2[[#This Row],[50D EMA]]</f>
        <v>0.14641883846577558</v>
      </c>
      <c r="U38" s="1">
        <f>(Table2[[#This Row],[Close Price]]-Table2[[#This Row],[200D EMA]])/Table2[[#This Row],[200D EMA]]</f>
        <v>0.37402789504034611</v>
      </c>
      <c r="V38">
        <v>0.80081362606116202</v>
      </c>
      <c r="W38">
        <v>9937.65</v>
      </c>
      <c r="X38">
        <v>10720</v>
      </c>
      <c r="Y38">
        <v>9163.15</v>
      </c>
      <c r="Z38">
        <v>10720</v>
      </c>
      <c r="AA38">
        <v>9163.15</v>
      </c>
      <c r="AB38">
        <v>10720</v>
      </c>
      <c r="AC38" s="1">
        <f>(Table2[[#This Row],[Close Price]]/Table2[[#This Row],[Day Low]])-1</f>
        <v>7.1651748652850733E-2</v>
      </c>
      <c r="AD38" s="1">
        <f>(Table2[[#This Row],[Day High]]/Table2[[#This Row],[Close Price]])-1</f>
        <v>6.6011249143167472E-3</v>
      </c>
      <c r="AE38" s="1">
        <f>(Table2[[#This Row],[Close Price]]/Table2[[#This Row],[Current Week Low]])-1</f>
        <v>0.16223132874611901</v>
      </c>
      <c r="AF38" s="1">
        <f>(Table2[[#This Row],[Current Week High]]/Table2[[#This Row],[Close Price]])-1</f>
        <v>6.6011249143167472E-3</v>
      </c>
      <c r="AG38" s="1">
        <f>(Table2[[#This Row],[Close Price]]/Table2[[#This Row],[Current Month Low]])-1</f>
        <v>0.16223132874611901</v>
      </c>
      <c r="AH38" s="1">
        <f>(Table2[[#This Row],[Current Month High]]/Table2[[#This Row],[Close Price]])-1</f>
        <v>6.6011249143167472E-3</v>
      </c>
      <c r="AI38">
        <v>0.66011249143167405</v>
      </c>
      <c r="AJ38">
        <v>134.28332581698899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0.31</v>
      </c>
      <c r="AM38" t="s">
        <v>3173</v>
      </c>
      <c r="AN38">
        <v>8.59</v>
      </c>
      <c r="AO38" t="s">
        <v>3173</v>
      </c>
      <c r="AP38">
        <v>0.28822091113263199</v>
      </c>
      <c r="AQ38">
        <f>(Table2[[#This Row],[Sharpe Ratio]]-AVERAGE(Table2[Sharpe Ratio]))/_xlfn.STDEV.P(Table2[Sharpe Ratio])</f>
        <v>2.6278465717992217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7.234367919753609</v>
      </c>
      <c r="AS38">
        <f>_xlfn.RANK.AVG(Table2[[#This Row],[1Y Return vs Nifty Z-Score]],Table2[1Y Return vs Nifty Z-Score])</f>
        <v>113</v>
      </c>
      <c r="AT38">
        <f>_xlfn.RANK.AVG(Table2[[#This Row],[6M Return vs Nifty Z-Score]],Table2[6M Return vs Nifty Z-Score])</f>
        <v>97</v>
      </c>
      <c r="AU38">
        <f>_xlfn.RANK.AVG(Table2[[#This Row],[Sharpe Ratio Z-Score]],Table2[Sharpe Ratio Z-Score])</f>
        <v>2</v>
      </c>
      <c r="AV38">
        <f>(Table2[[#This Row],[Rank 1Y]]+Table2[[#This Row],[Rank 6M]]+Table2[[#This Row],[Rank Sharpe]])/3</f>
        <v>70.666666666666671</v>
      </c>
    </row>
    <row r="39" spans="1:48" x14ac:dyDescent="0.3">
      <c r="A39" t="s">
        <v>452</v>
      </c>
      <c r="B39" t="s">
        <v>453</v>
      </c>
      <c r="C39" t="s">
        <v>3131</v>
      </c>
      <c r="D39" t="s">
        <v>51</v>
      </c>
      <c r="E39">
        <v>49691.923330819998</v>
      </c>
      <c r="F39">
        <v>1760.95</v>
      </c>
      <c r="G39">
        <v>97.121104736382193</v>
      </c>
      <c r="H39">
        <f>(Table2[[#This Row],[1Y Return vs Nifty]]-AVERAGE(Table2[1Y Return vs Nifty]))/_xlfn.STDEV.P(Table2[1Y Return vs Nifty])</f>
        <v>1.2113098078060058</v>
      </c>
      <c r="I39">
        <v>3.8715508346173801</v>
      </c>
      <c r="J39">
        <f>(Table2[[#This Row],[1M Return vs Nifty]]-AVERAGE(Table2[1M Return vs Nifty]))/_xlfn.STDEV.P(Table2[1M Return vs Nifty])</f>
        <v>0.48150164996026945</v>
      </c>
      <c r="K39">
        <v>58.9135083828521</v>
      </c>
      <c r="L39">
        <f>(Table2[[#This Row],[6M Return vs Nifty]]-AVERAGE(Table2[6M Return vs Nifty]))/_xlfn.STDEV.P(Table2[6M Return vs Nifty])</f>
        <v>1.5862759904568391</v>
      </c>
      <c r="M39">
        <v>9.7755578527369504</v>
      </c>
      <c r="N39">
        <f>(Table2[[#This Row],[1W Return vs Nifty]]-AVERAGE(Table2[1W Return vs Nifty]))/_xlfn.STDEV.P(Table2[1W Return vs Nifty])</f>
        <v>2.3951804434126336</v>
      </c>
      <c r="O39">
        <v>1697.2</v>
      </c>
      <c r="P39">
        <v>1622.5929021957199</v>
      </c>
      <c r="Q39">
        <v>1270.8426455660399</v>
      </c>
      <c r="R39">
        <v>66.008867388702697</v>
      </c>
      <c r="S39" s="1">
        <f>(Table2[[#This Row],[Close Price]]-Table2[[#This Row],[20D EMA]])/Table2[[#This Row],[20D EMA]]</f>
        <v>3.756186660381805E-2</v>
      </c>
      <c r="T39" s="1">
        <f>(Table2[[#This Row],[Close Price]]-Table2[[#This Row],[50D EMA]])/Table2[[#This Row],[50D EMA]]</f>
        <v>8.5269137820739235E-2</v>
      </c>
      <c r="U39" s="1">
        <f>(Table2[[#This Row],[Close Price]]-Table2[[#This Row],[200D EMA]])/Table2[[#This Row],[200D EMA]]</f>
        <v>0.38565542016074211</v>
      </c>
      <c r="V39">
        <v>0.87501946212884896</v>
      </c>
      <c r="W39">
        <v>1747.45</v>
      </c>
      <c r="X39">
        <v>1803</v>
      </c>
      <c r="Y39">
        <v>1653.95</v>
      </c>
      <c r="Z39">
        <v>1803</v>
      </c>
      <c r="AA39">
        <v>1629.95</v>
      </c>
      <c r="AB39">
        <v>1803</v>
      </c>
      <c r="AC39" s="1">
        <f>(Table2[[#This Row],[Close Price]]/Table2[[#This Row],[Day Low]])-1</f>
        <v>7.7255429339895265E-3</v>
      </c>
      <c r="AD39" s="1">
        <f>(Table2[[#This Row],[Day High]]/Table2[[#This Row],[Close Price]])-1</f>
        <v>2.3879156137312174E-2</v>
      </c>
      <c r="AE39" s="1">
        <f>(Table2[[#This Row],[Close Price]]/Table2[[#This Row],[Current Week Low]])-1</f>
        <v>6.4693612261555566E-2</v>
      </c>
      <c r="AF39" s="1">
        <f>(Table2[[#This Row],[Current Week High]]/Table2[[#This Row],[Close Price]])-1</f>
        <v>2.3879156137312174E-2</v>
      </c>
      <c r="AG39" s="1">
        <f>(Table2[[#This Row],[Close Price]]/Table2[[#This Row],[Current Month Low]])-1</f>
        <v>8.037056351421823E-2</v>
      </c>
      <c r="AH39" s="1">
        <f>(Table2[[#This Row],[Current Month High]]/Table2[[#This Row],[Close Price]])-1</f>
        <v>2.3879156137312174E-2</v>
      </c>
      <c r="AI39">
        <v>2.3879156137312099</v>
      </c>
      <c r="AJ39">
        <v>143.86511563495301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</v>
      </c>
      <c r="AM39" t="s">
        <v>3173</v>
      </c>
      <c r="AN39">
        <v>2.83</v>
      </c>
      <c r="AO39" t="s">
        <v>3173</v>
      </c>
      <c r="AP39">
        <v>0.169118669576762</v>
      </c>
      <c r="AQ39">
        <f>(Table2[[#This Row],[Sharpe Ratio]]-AVERAGE(Table2[Sharpe Ratio]))/_xlfn.STDEV.P(Table2[Sharpe Ratio])</f>
        <v>1.2454562431813416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6.9197241348170895</v>
      </c>
      <c r="AS39">
        <f>_xlfn.RANK.AVG(Table2[[#This Row],[1Y Return vs Nifty Z-Score]],Table2[1Y Return vs Nifty Z-Score])</f>
        <v>79</v>
      </c>
      <c r="AT39">
        <f>_xlfn.RANK.AVG(Table2[[#This Row],[6M Return vs Nifty Z-Score]],Table2[6M Return vs Nifty Z-Score])</f>
        <v>50</v>
      </c>
      <c r="AU39">
        <f>_xlfn.RANK.AVG(Table2[[#This Row],[Sharpe Ratio Z-Score]],Table2[Sharpe Ratio Z-Score])</f>
        <v>84</v>
      </c>
      <c r="AV39">
        <f>(Table2[[#This Row],[Rank 1Y]]+Table2[[#This Row],[Rank 6M]]+Table2[[#This Row],[Rank Sharpe]])/3</f>
        <v>71</v>
      </c>
    </row>
    <row r="40" spans="1:48" x14ac:dyDescent="0.3">
      <c r="A40" t="s">
        <v>308</v>
      </c>
      <c r="B40" t="s">
        <v>309</v>
      </c>
      <c r="C40" t="s">
        <v>3137</v>
      </c>
      <c r="D40" t="s">
        <v>310</v>
      </c>
      <c r="E40">
        <v>89357.278326225001</v>
      </c>
      <c r="F40">
        <v>14933.55</v>
      </c>
      <c r="G40">
        <v>161.86385796218701</v>
      </c>
      <c r="H40">
        <f>(Table2[[#This Row],[1Y Return vs Nifty]]-AVERAGE(Table2[1Y Return vs Nifty]))/_xlfn.STDEV.P(Table2[1Y Return vs Nifty])</f>
        <v>2.3128872132591018</v>
      </c>
      <c r="I40">
        <v>17.835330921805902</v>
      </c>
      <c r="J40">
        <f>(Table2[[#This Row],[1M Return vs Nifty]]-AVERAGE(Table2[1M Return vs Nifty]))/_xlfn.STDEV.P(Table2[1M Return vs Nifty])</f>
        <v>1.9781271025458294</v>
      </c>
      <c r="K40">
        <v>80.903567796923895</v>
      </c>
      <c r="L40">
        <f>(Table2[[#This Row],[6M Return vs Nifty]]-AVERAGE(Table2[6M Return vs Nifty]))/_xlfn.STDEV.P(Table2[6M Return vs Nifty])</f>
        <v>2.2939402324541374</v>
      </c>
      <c r="M40">
        <v>6.4276233748771201</v>
      </c>
      <c r="N40">
        <f>(Table2[[#This Row],[1W Return vs Nifty]]-AVERAGE(Table2[1W Return vs Nifty]))/_xlfn.STDEV.P(Table2[1W Return vs Nifty])</f>
        <v>1.5992436762112945</v>
      </c>
      <c r="O40">
        <v>13921.57</v>
      </c>
      <c r="P40">
        <v>13146.6604968144</v>
      </c>
      <c r="Q40">
        <v>10158.879891910299</v>
      </c>
      <c r="R40">
        <v>71.756483918762498</v>
      </c>
      <c r="S40" s="1">
        <f>(Table2[[#This Row],[Close Price]]-Table2[[#This Row],[20D EMA]])/Table2[[#This Row],[20D EMA]]</f>
        <v>7.2691513959991558E-2</v>
      </c>
      <c r="T40" s="1">
        <f>(Table2[[#This Row],[Close Price]]-Table2[[#This Row],[50D EMA]])/Table2[[#This Row],[50D EMA]]</f>
        <v>0.13591965074465753</v>
      </c>
      <c r="U40" s="1">
        <f>(Table2[[#This Row],[Close Price]]-Table2[[#This Row],[200D EMA]])/Table2[[#This Row],[200D EMA]]</f>
        <v>0.46999966127091009</v>
      </c>
      <c r="V40">
        <v>0.82170077990895996</v>
      </c>
      <c r="W40">
        <v>14815</v>
      </c>
      <c r="X40">
        <v>15100</v>
      </c>
      <c r="Y40">
        <v>13350</v>
      </c>
      <c r="Z40">
        <v>15100</v>
      </c>
      <c r="AA40">
        <v>13350</v>
      </c>
      <c r="AB40">
        <v>15100</v>
      </c>
      <c r="AC40" s="1">
        <f>(Table2[[#This Row],[Close Price]]/Table2[[#This Row],[Day Low]])-1</f>
        <v>8.0020249746877159E-3</v>
      </c>
      <c r="AD40" s="1">
        <f>(Table2[[#This Row],[Day High]]/Table2[[#This Row],[Close Price]])-1</f>
        <v>1.1146043639991943E-2</v>
      </c>
      <c r="AE40" s="1">
        <f>(Table2[[#This Row],[Close Price]]/Table2[[#This Row],[Current Week Low]])-1</f>
        <v>0.11861797752808978</v>
      </c>
      <c r="AF40" s="1">
        <f>(Table2[[#This Row],[Current Week High]]/Table2[[#This Row],[Close Price]])-1</f>
        <v>1.1146043639991943E-2</v>
      </c>
      <c r="AG40" s="1">
        <f>(Table2[[#This Row],[Close Price]]/Table2[[#This Row],[Current Month Low]])-1</f>
        <v>0.11861797752808978</v>
      </c>
      <c r="AH40" s="1">
        <f>(Table2[[#This Row],[Current Month High]]/Table2[[#This Row],[Close Price]])-1</f>
        <v>1.1146043639991943E-2</v>
      </c>
      <c r="AI40">
        <v>1.1146043639991901</v>
      </c>
      <c r="AJ40">
        <v>194.19917257683201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0.27</v>
      </c>
      <c r="AM40" t="s">
        <v>3173</v>
      </c>
      <c r="AN40">
        <v>4.76</v>
      </c>
      <c r="AO40" t="s">
        <v>3173</v>
      </c>
      <c r="AP40">
        <v>0.121134815716093</v>
      </c>
      <c r="AQ40">
        <f>(Table2[[#This Row],[Sharpe Ratio]]-AVERAGE(Table2[Sharpe Ratio]))/_xlfn.STDEV.P(Table2[Sharpe Ratio])</f>
        <v>0.68851949169554749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8.8727177161659103</v>
      </c>
      <c r="AS40">
        <f>_xlfn.RANK.AVG(Table2[[#This Row],[1Y Return vs Nifty Z-Score]],Table2[1Y Return vs Nifty Z-Score])</f>
        <v>25</v>
      </c>
      <c r="AT40">
        <f>_xlfn.RANK.AVG(Table2[[#This Row],[6M Return vs Nifty Z-Score]],Table2[6M Return vs Nifty Z-Score])</f>
        <v>25</v>
      </c>
      <c r="AU40">
        <f>_xlfn.RANK.AVG(Table2[[#This Row],[Sharpe Ratio Z-Score]],Table2[Sharpe Ratio Z-Score])</f>
        <v>169</v>
      </c>
      <c r="AV40">
        <f>(Table2[[#This Row],[Rank 1Y]]+Table2[[#This Row],[Rank 6M]]+Table2[[#This Row],[Rank Sharpe]])/3</f>
        <v>73</v>
      </c>
    </row>
    <row r="41" spans="1:48" x14ac:dyDescent="0.3">
      <c r="A41" t="s">
        <v>61</v>
      </c>
      <c r="B41" t="s">
        <v>62</v>
      </c>
      <c r="C41" t="s">
        <v>3133</v>
      </c>
      <c r="D41" t="s">
        <v>60</v>
      </c>
      <c r="E41">
        <v>382750.08759024</v>
      </c>
      <c r="F41">
        <v>3194.3</v>
      </c>
      <c r="G41">
        <v>80.750966299488397</v>
      </c>
      <c r="H41">
        <f>(Table2[[#This Row],[1Y Return vs Nifty]]-AVERAGE(Table2[1Y Return vs Nifty]))/_xlfn.STDEV.P(Table2[1Y Return vs Nifty])</f>
        <v>0.93277709599303371</v>
      </c>
      <c r="I41">
        <v>16.961074522210801</v>
      </c>
      <c r="J41">
        <f>(Table2[[#This Row],[1M Return vs Nifty]]-AVERAGE(Table2[1M Return vs Nifty]))/_xlfn.STDEV.P(Table2[1M Return vs Nifty])</f>
        <v>1.884425084070166</v>
      </c>
      <c r="K41">
        <v>43.988247698521199</v>
      </c>
      <c r="L41">
        <f>(Table2[[#This Row],[6M Return vs Nifty]]-AVERAGE(Table2[6M Return vs Nifty]))/_xlfn.STDEV.P(Table2[6M Return vs Nifty])</f>
        <v>1.1059647239019947</v>
      </c>
      <c r="M41">
        <v>3.194218203288</v>
      </c>
      <c r="N41">
        <f>(Table2[[#This Row],[1W Return vs Nifty]]-AVERAGE(Table2[1W Return vs Nifty]))/_xlfn.STDEV.P(Table2[1W Return vs Nifty])</f>
        <v>0.83053506606791327</v>
      </c>
      <c r="O41">
        <v>3031.24</v>
      </c>
      <c r="P41">
        <v>2901.5170597053698</v>
      </c>
      <c r="Q41">
        <v>2442.17424582591</v>
      </c>
      <c r="R41">
        <v>66.822594810769701</v>
      </c>
      <c r="S41" s="1">
        <f>(Table2[[#This Row],[Close Price]]-Table2[[#This Row],[20D EMA]])/Table2[[#This Row],[20D EMA]]</f>
        <v>5.3793167152716516E-2</v>
      </c>
      <c r="T41" s="1">
        <f>(Table2[[#This Row],[Close Price]]-Table2[[#This Row],[50D EMA]])/Table2[[#This Row],[50D EMA]]</f>
        <v>0.10090684778684728</v>
      </c>
      <c r="U41" s="1">
        <f>(Table2[[#This Row],[Close Price]]-Table2[[#This Row],[200D EMA]])/Table2[[#This Row],[200D EMA]]</f>
        <v>0.30797382924645966</v>
      </c>
      <c r="V41">
        <v>1.27123896875183</v>
      </c>
      <c r="W41">
        <v>3155</v>
      </c>
      <c r="X41">
        <v>3220.3</v>
      </c>
      <c r="Y41">
        <v>2982.9</v>
      </c>
      <c r="Z41">
        <v>3220.3</v>
      </c>
      <c r="AA41">
        <v>2982.9</v>
      </c>
      <c r="AB41">
        <v>3220.3</v>
      </c>
      <c r="AC41" s="1">
        <f>(Table2[[#This Row],[Close Price]]/Table2[[#This Row],[Day Low]])-1</f>
        <v>1.2456418383518297E-2</v>
      </c>
      <c r="AD41" s="1">
        <f>(Table2[[#This Row],[Day High]]/Table2[[#This Row],[Close Price]])-1</f>
        <v>8.139498481670504E-3</v>
      </c>
      <c r="AE41" s="1">
        <f>(Table2[[#This Row],[Close Price]]/Table2[[#This Row],[Current Week Low]])-1</f>
        <v>7.0870629253411144E-2</v>
      </c>
      <c r="AF41" s="1">
        <f>(Table2[[#This Row],[Current Week High]]/Table2[[#This Row],[Close Price]])-1</f>
        <v>8.139498481670504E-3</v>
      </c>
      <c r="AG41" s="1">
        <f>(Table2[[#This Row],[Close Price]]/Table2[[#This Row],[Current Month Low]])-1</f>
        <v>7.0870629253411144E-2</v>
      </c>
      <c r="AH41" s="1">
        <f>(Table2[[#This Row],[Current Month High]]/Table2[[#This Row],[Close Price]])-1</f>
        <v>8.139498481670504E-3</v>
      </c>
      <c r="AI41">
        <v>0.87030022227090298</v>
      </c>
      <c r="AJ41">
        <v>120.296551724137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0.08</v>
      </c>
      <c r="AM41" t="s">
        <v>3173</v>
      </c>
      <c r="AN41">
        <v>4.74</v>
      </c>
      <c r="AO41" t="s">
        <v>3173</v>
      </c>
      <c r="AP41">
        <v>0.198254936128159</v>
      </c>
      <c r="AQ41">
        <f>(Table2[[#This Row],[Sharpe Ratio]]-AVERAGE(Table2[Sharpe Ratio]))/_xlfn.STDEV.P(Table2[Sharpe Ratio])</f>
        <v>1.5836336995123368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6.3373356695454444</v>
      </c>
      <c r="AS41">
        <f>_xlfn.RANK.AVG(Table2[[#This Row],[1Y Return vs Nifty Z-Score]],Table2[1Y Return vs Nifty Z-Score])</f>
        <v>108</v>
      </c>
      <c r="AT41">
        <f>_xlfn.RANK.AVG(Table2[[#This Row],[6M Return vs Nifty Z-Score]],Table2[6M Return vs Nifty Z-Score])</f>
        <v>77</v>
      </c>
      <c r="AU41">
        <f>_xlfn.RANK.AVG(Table2[[#This Row],[Sharpe Ratio Z-Score]],Table2[Sharpe Ratio Z-Score])</f>
        <v>39</v>
      </c>
      <c r="AV41">
        <f>(Table2[[#This Row],[Rank 1Y]]+Table2[[#This Row],[Rank 6M]]+Table2[[#This Row],[Rank Sharpe]])/3</f>
        <v>74.666666666666671</v>
      </c>
    </row>
    <row r="42" spans="1:48" x14ac:dyDescent="0.3">
      <c r="A42" t="s">
        <v>328</v>
      </c>
      <c r="B42" t="s">
        <v>329</v>
      </c>
      <c r="C42" t="s">
        <v>3140</v>
      </c>
      <c r="D42" t="s">
        <v>135</v>
      </c>
      <c r="E42">
        <v>80204.122849559993</v>
      </c>
      <c r="F42">
        <v>1862.05</v>
      </c>
      <c r="G42">
        <v>128.99079078779801</v>
      </c>
      <c r="H42">
        <f>(Table2[[#This Row],[1Y Return vs Nifty]]-AVERAGE(Table2[1Y Return vs Nifty]))/_xlfn.STDEV.P(Table2[1Y Return vs Nifty])</f>
        <v>1.7535624047982916</v>
      </c>
      <c r="I42">
        <v>2.3085050101450002</v>
      </c>
      <c r="J42">
        <f>(Table2[[#This Row],[1M Return vs Nifty]]-AVERAGE(Table2[1M Return vs Nifty]))/_xlfn.STDEV.P(Table2[1M Return vs Nifty])</f>
        <v>0.3139757973718863</v>
      </c>
      <c r="K42">
        <v>39.295946742484503</v>
      </c>
      <c r="L42">
        <f>(Table2[[#This Row],[6M Return vs Nifty]]-AVERAGE(Table2[6M Return vs Nifty]))/_xlfn.STDEV.P(Table2[6M Return vs Nifty])</f>
        <v>0.95496133019801865</v>
      </c>
      <c r="M42">
        <v>5.0158863217814398</v>
      </c>
      <c r="N42">
        <f>(Table2[[#This Row],[1W Return vs Nifty]]-AVERAGE(Table2[1W Return vs Nifty]))/_xlfn.STDEV.P(Table2[1W Return vs Nifty])</f>
        <v>1.2636178049135929</v>
      </c>
      <c r="O42">
        <v>1824.22</v>
      </c>
      <c r="P42">
        <v>1803.3233230880601</v>
      </c>
      <c r="Q42">
        <v>1523.3868362769099</v>
      </c>
      <c r="R42">
        <v>59.048085905231503</v>
      </c>
      <c r="S42" s="1">
        <f>(Table2[[#This Row],[Close Price]]-Table2[[#This Row],[20D EMA]])/Table2[[#This Row],[20D EMA]]</f>
        <v>2.073763032967511E-2</v>
      </c>
      <c r="T42" s="1">
        <f>(Table2[[#This Row],[Close Price]]-Table2[[#This Row],[50D EMA]])/Table2[[#This Row],[50D EMA]]</f>
        <v>3.2565805676696244E-2</v>
      </c>
      <c r="U42" s="1">
        <f>(Table2[[#This Row],[Close Price]]-Table2[[#This Row],[200D EMA]])/Table2[[#This Row],[200D EMA]]</f>
        <v>0.22230936729817613</v>
      </c>
      <c r="V42">
        <v>0.57043178353449597</v>
      </c>
      <c r="W42">
        <v>1840.05</v>
      </c>
      <c r="X42">
        <v>1870</v>
      </c>
      <c r="Y42">
        <v>1700.55</v>
      </c>
      <c r="Z42">
        <v>1873</v>
      </c>
      <c r="AA42">
        <v>1687.1</v>
      </c>
      <c r="AB42">
        <v>1873</v>
      </c>
      <c r="AC42" s="1">
        <f>(Table2[[#This Row],[Close Price]]/Table2[[#This Row],[Day Low]])-1</f>
        <v>1.1956196842477063E-2</v>
      </c>
      <c r="AD42" s="1">
        <f>(Table2[[#This Row],[Day High]]/Table2[[#This Row],[Close Price]])-1</f>
        <v>4.2694879299696176E-3</v>
      </c>
      <c r="AE42" s="1">
        <f>(Table2[[#This Row],[Close Price]]/Table2[[#This Row],[Current Week Low]])-1</f>
        <v>9.4969274646437896E-2</v>
      </c>
      <c r="AF42" s="1">
        <f>(Table2[[#This Row],[Current Week High]]/Table2[[#This Row],[Close Price]])-1</f>
        <v>5.8806154507129449E-3</v>
      </c>
      <c r="AG42" s="1">
        <f>(Table2[[#This Row],[Close Price]]/Table2[[#This Row],[Current Month Low]])-1</f>
        <v>0.10369865449588045</v>
      </c>
      <c r="AH42" s="1">
        <f>(Table2[[#This Row],[Current Month High]]/Table2[[#This Row],[Close Price]])-1</f>
        <v>5.8806154507129449E-3</v>
      </c>
      <c r="AI42">
        <v>11.425579334604301</v>
      </c>
      <c r="AJ42">
        <v>179.18884474098499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7.0000000000000007E-2</v>
      </c>
      <c r="AM42" t="s">
        <v>3173</v>
      </c>
      <c r="AN42">
        <v>-1.6</v>
      </c>
      <c r="AO42" t="s">
        <v>3172</v>
      </c>
      <c r="AP42">
        <v>0.17084992533689</v>
      </c>
      <c r="AQ42">
        <f>(Table2[[#This Row],[Sharpe Ratio]]-AVERAGE(Table2[Sharpe Ratio]))/_xlfn.STDEV.P(Table2[Sharpe Ratio])</f>
        <v>1.265550501592442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5.5516678388742315</v>
      </c>
      <c r="AS42">
        <f>_xlfn.RANK.AVG(Table2[[#This Row],[1Y Return vs Nifty Z-Score]],Table2[1Y Return vs Nifty Z-Score])</f>
        <v>50</v>
      </c>
      <c r="AT42">
        <f>_xlfn.RANK.AVG(Table2[[#This Row],[6M Return vs Nifty Z-Score]],Table2[6M Return vs Nifty Z-Score])</f>
        <v>96</v>
      </c>
      <c r="AU42">
        <f>_xlfn.RANK.AVG(Table2[[#This Row],[Sharpe Ratio Z-Score]],Table2[Sharpe Ratio Z-Score])</f>
        <v>79</v>
      </c>
      <c r="AV42">
        <f>(Table2[[#This Row],[Rank 1Y]]+Table2[[#This Row],[Rank 6M]]+Table2[[#This Row],[Rank Sharpe]])/3</f>
        <v>75</v>
      </c>
    </row>
    <row r="43" spans="1:48" x14ac:dyDescent="0.3">
      <c r="A43" t="s">
        <v>478</v>
      </c>
      <c r="B43" t="s">
        <v>479</v>
      </c>
      <c r="C43" t="s">
        <v>3127</v>
      </c>
      <c r="D43" t="s">
        <v>405</v>
      </c>
      <c r="E43">
        <v>46257.820049279901</v>
      </c>
      <c r="F43">
        <v>772.8</v>
      </c>
      <c r="G43">
        <v>213.04880010997499</v>
      </c>
      <c r="H43">
        <f>(Table2[[#This Row],[1Y Return vs Nifty]]-AVERAGE(Table2[1Y Return vs Nifty]))/_xlfn.STDEV.P(Table2[1Y Return vs Nifty])</f>
        <v>3.1837827646542469</v>
      </c>
      <c r="I43">
        <v>6.6121001199206297</v>
      </c>
      <c r="J43">
        <f>(Table2[[#This Row],[1M Return vs Nifty]]-AVERAGE(Table2[1M Return vs Nifty]))/_xlfn.STDEV.P(Table2[1M Return vs Nifty])</f>
        <v>0.77523126965065114</v>
      </c>
      <c r="K43">
        <v>40.624319736241297</v>
      </c>
      <c r="L43">
        <f>(Table2[[#This Row],[6M Return vs Nifty]]-AVERAGE(Table2[6M Return vs Nifty]))/_xlfn.STDEV.P(Table2[6M Return vs Nifty])</f>
        <v>0.99770983078256159</v>
      </c>
      <c r="M43">
        <v>8.8854041756382394</v>
      </c>
      <c r="N43">
        <f>(Table2[[#This Row],[1W Return vs Nifty]]-AVERAGE(Table2[1W Return vs Nifty]))/_xlfn.STDEV.P(Table2[1W Return vs Nifty])</f>
        <v>2.1835556207801292</v>
      </c>
      <c r="O43">
        <v>749.93</v>
      </c>
      <c r="P43">
        <v>715.03874483414995</v>
      </c>
      <c r="Q43">
        <v>562.76308998487605</v>
      </c>
      <c r="R43">
        <v>57.771924784536502</v>
      </c>
      <c r="S43" s="1">
        <f>(Table2[[#This Row],[Close Price]]-Table2[[#This Row],[20D EMA]])/Table2[[#This Row],[20D EMA]]</f>
        <v>3.0496179643433395E-2</v>
      </c>
      <c r="T43" s="1">
        <f>(Table2[[#This Row],[Close Price]]-Table2[[#This Row],[50D EMA]])/Table2[[#This Row],[50D EMA]]</f>
        <v>8.0780594874264422E-2</v>
      </c>
      <c r="U43" s="1">
        <f>(Table2[[#This Row],[Close Price]]-Table2[[#This Row],[200D EMA]])/Table2[[#This Row],[200D EMA]]</f>
        <v>0.37322438829591426</v>
      </c>
      <c r="V43">
        <v>0.84413052708476199</v>
      </c>
      <c r="W43">
        <v>768.9</v>
      </c>
      <c r="X43">
        <v>794.05</v>
      </c>
      <c r="Y43">
        <v>696.6</v>
      </c>
      <c r="Z43">
        <v>794.05</v>
      </c>
      <c r="AA43">
        <v>691.15</v>
      </c>
      <c r="AB43">
        <v>794.05</v>
      </c>
      <c r="AC43" s="1">
        <f>(Table2[[#This Row],[Close Price]]/Table2[[#This Row],[Day Low]])-1</f>
        <v>5.0721810378462351E-3</v>
      </c>
      <c r="AD43" s="1">
        <f>(Table2[[#This Row],[Day High]]/Table2[[#This Row],[Close Price]])-1</f>
        <v>2.7497412008281596E-2</v>
      </c>
      <c r="AE43" s="1">
        <f>(Table2[[#This Row],[Close Price]]/Table2[[#This Row],[Current Week Low]])-1</f>
        <v>0.10938845822566745</v>
      </c>
      <c r="AF43" s="1">
        <f>(Table2[[#This Row],[Current Week High]]/Table2[[#This Row],[Close Price]])-1</f>
        <v>2.7497412008281596E-2</v>
      </c>
      <c r="AG43" s="1">
        <f>(Table2[[#This Row],[Close Price]]/Table2[[#This Row],[Current Month Low]])-1</f>
        <v>0.11813643926788675</v>
      </c>
      <c r="AH43" s="1">
        <f>(Table2[[#This Row],[Current Month High]]/Table2[[#This Row],[Close Price]])-1</f>
        <v>2.7497412008281596E-2</v>
      </c>
      <c r="AI43">
        <v>7.2528467908902803</v>
      </c>
      <c r="AJ43">
        <v>242.97126373016701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0.39</v>
      </c>
      <c r="AM43" t="s">
        <v>3173</v>
      </c>
      <c r="AN43">
        <v>-1.77</v>
      </c>
      <c r="AO43" t="s">
        <v>3172</v>
      </c>
      <c r="AP43">
        <v>0.13742563284582299</v>
      </c>
      <c r="AQ43">
        <f>(Table2[[#This Row],[Sharpe Ratio]]-AVERAGE(Table2[Sharpe Ratio]))/_xlfn.STDEV.P(Table2[Sharpe Ratio])</f>
        <v>0.8776029862732474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8.017882472140835</v>
      </c>
      <c r="AS43">
        <f>_xlfn.RANK.AVG(Table2[[#This Row],[1Y Return vs Nifty Z-Score]],Table2[1Y Return vs Nifty Z-Score])</f>
        <v>8</v>
      </c>
      <c r="AT43">
        <f>_xlfn.RANK.AVG(Table2[[#This Row],[6M Return vs Nifty Z-Score]],Table2[6M Return vs Nifty Z-Score])</f>
        <v>91</v>
      </c>
      <c r="AU43">
        <f>_xlfn.RANK.AVG(Table2[[#This Row],[Sharpe Ratio Z-Score]],Table2[Sharpe Ratio Z-Score])</f>
        <v>127</v>
      </c>
      <c r="AV43">
        <f>(Table2[[#This Row],[Rank 1Y]]+Table2[[#This Row],[Rank 6M]]+Table2[[#This Row],[Rank Sharpe]])/3</f>
        <v>75.333333333333329</v>
      </c>
    </row>
    <row r="44" spans="1:48" x14ac:dyDescent="0.3">
      <c r="A44" t="s">
        <v>522</v>
      </c>
      <c r="B44" t="s">
        <v>523</v>
      </c>
      <c r="C44" t="s">
        <v>3137</v>
      </c>
      <c r="D44" t="s">
        <v>310</v>
      </c>
      <c r="E44">
        <v>41485.867700820003</v>
      </c>
      <c r="F44">
        <v>2017.65</v>
      </c>
      <c r="G44">
        <v>106.145018250978</v>
      </c>
      <c r="H44">
        <f>(Table2[[#This Row],[1Y Return vs Nifty]]-AVERAGE(Table2[1Y Return vs Nifty]))/_xlfn.STDEV.P(Table2[1Y Return vs Nifty])</f>
        <v>1.3648488332745663</v>
      </c>
      <c r="I44">
        <v>11.8465755874706</v>
      </c>
      <c r="J44">
        <f>(Table2[[#This Row],[1M Return vs Nifty]]-AVERAGE(Table2[1M Return vs Nifty]))/_xlfn.STDEV.P(Table2[1M Return vs Nifty])</f>
        <v>1.3362576655660066</v>
      </c>
      <c r="K44">
        <v>32.2631186079945</v>
      </c>
      <c r="L44">
        <f>(Table2[[#This Row],[6M Return vs Nifty]]-AVERAGE(Table2[6M Return vs Nifty]))/_xlfn.STDEV.P(Table2[6M Return vs Nifty])</f>
        <v>0.72863720359259632</v>
      </c>
      <c r="M44">
        <v>-2.2749945404046401</v>
      </c>
      <c r="N44">
        <f>(Table2[[#This Row],[1W Return vs Nifty]]-AVERAGE(Table2[1W Return vs Nifty]))/_xlfn.STDEV.P(Table2[1W Return vs Nifty])</f>
        <v>-0.46971365120502473</v>
      </c>
      <c r="O44">
        <v>1971.9</v>
      </c>
      <c r="P44">
        <v>1859.25429710453</v>
      </c>
      <c r="Q44">
        <v>1526.33736381428</v>
      </c>
      <c r="R44">
        <v>52.893282354656101</v>
      </c>
      <c r="S44" s="1">
        <f>(Table2[[#This Row],[Close Price]]-Table2[[#This Row],[20D EMA]])/Table2[[#This Row],[20D EMA]]</f>
        <v>2.3200973680206904E-2</v>
      </c>
      <c r="T44" s="1">
        <f>(Table2[[#This Row],[Close Price]]-Table2[[#This Row],[50D EMA]])/Table2[[#This Row],[50D EMA]]</f>
        <v>8.5193135302763193E-2</v>
      </c>
      <c r="U44" s="1">
        <f>(Table2[[#This Row],[Close Price]]-Table2[[#This Row],[200D EMA]])/Table2[[#This Row],[200D EMA]]</f>
        <v>0.32188993589067472</v>
      </c>
      <c r="V44">
        <v>1.43947680107178</v>
      </c>
      <c r="W44">
        <v>1986.6</v>
      </c>
      <c r="X44">
        <v>2045.95</v>
      </c>
      <c r="Y44">
        <v>1890.25</v>
      </c>
      <c r="Z44">
        <v>2063.8000000000002</v>
      </c>
      <c r="AA44">
        <v>1890.25</v>
      </c>
      <c r="AB44">
        <v>2175.9</v>
      </c>
      <c r="AC44" s="1">
        <f>(Table2[[#This Row],[Close Price]]/Table2[[#This Row],[Day Low]])-1</f>
        <v>1.5629719118091412E-2</v>
      </c>
      <c r="AD44" s="1">
        <f>(Table2[[#This Row],[Day High]]/Table2[[#This Row],[Close Price]])-1</f>
        <v>1.4026218620672548E-2</v>
      </c>
      <c r="AE44" s="1">
        <f>(Table2[[#This Row],[Close Price]]/Table2[[#This Row],[Current Week Low]])-1</f>
        <v>6.7398492262928267E-2</v>
      </c>
      <c r="AF44" s="1">
        <f>(Table2[[#This Row],[Current Week High]]/Table2[[#This Row],[Close Price]])-1</f>
        <v>2.2873144499789388E-2</v>
      </c>
      <c r="AG44" s="1">
        <f>(Table2[[#This Row],[Close Price]]/Table2[[#This Row],[Current Month Low]])-1</f>
        <v>6.7398492262928267E-2</v>
      </c>
      <c r="AH44" s="1">
        <f>(Table2[[#This Row],[Current Month High]]/Table2[[#This Row],[Close Price]])-1</f>
        <v>7.8432830272842091E-2</v>
      </c>
      <c r="AI44">
        <v>9.0154387530047408</v>
      </c>
      <c r="AJ44">
        <v>147.86855036854999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0.12</v>
      </c>
      <c r="AM44" t="s">
        <v>3173</v>
      </c>
      <c r="AN44">
        <v>0.24</v>
      </c>
      <c r="AO44" t="s">
        <v>3173</v>
      </c>
      <c r="AP44">
        <v>0.19492422899940701</v>
      </c>
      <c r="AQ44">
        <f>(Table2[[#This Row],[Sharpe Ratio]]-AVERAGE(Table2[Sharpe Ratio]))/_xlfn.STDEV.P(Table2[Sharpe Ratio])</f>
        <v>1.5449750037388779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4.5050050549670217</v>
      </c>
      <c r="AS44">
        <f>_xlfn.RANK.AVG(Table2[[#This Row],[1Y Return vs Nifty Z-Score]],Table2[1Y Return vs Nifty Z-Score])</f>
        <v>64</v>
      </c>
      <c r="AT44">
        <f>_xlfn.RANK.AVG(Table2[[#This Row],[6M Return vs Nifty Z-Score]],Table2[6M Return vs Nifty Z-Score])</f>
        <v>121</v>
      </c>
      <c r="AU44">
        <f>_xlfn.RANK.AVG(Table2[[#This Row],[Sharpe Ratio Z-Score]],Table2[Sharpe Ratio Z-Score])</f>
        <v>42</v>
      </c>
      <c r="AV44">
        <f>(Table2[[#This Row],[Rank 1Y]]+Table2[[#This Row],[Rank 6M]]+Table2[[#This Row],[Rank Sharpe]])/3</f>
        <v>75.666666666666671</v>
      </c>
    </row>
    <row r="45" spans="1:48" x14ac:dyDescent="0.3">
      <c r="A45" t="s">
        <v>1014</v>
      </c>
      <c r="B45" t="s">
        <v>1015</v>
      </c>
      <c r="C45" t="s">
        <v>3131</v>
      </c>
      <c r="D45" t="s">
        <v>51</v>
      </c>
      <c r="E45">
        <v>13935.807540629999</v>
      </c>
      <c r="F45">
        <v>1515.45</v>
      </c>
      <c r="G45">
        <v>173.18744501962499</v>
      </c>
      <c r="H45">
        <f>(Table2[[#This Row],[1Y Return vs Nifty]]-AVERAGE(Table2[1Y Return vs Nifty]))/_xlfn.STDEV.P(Table2[1Y Return vs Nifty])</f>
        <v>2.5055544544505537</v>
      </c>
      <c r="I45">
        <v>15.074900146601699</v>
      </c>
      <c r="J45">
        <f>(Table2[[#This Row],[1M Return vs Nifty]]-AVERAGE(Table2[1M Return vs Nifty]))/_xlfn.STDEV.P(Table2[1M Return vs Nifty])</f>
        <v>1.6822666025611936</v>
      </c>
      <c r="K45">
        <v>70.545768650259902</v>
      </c>
      <c r="L45">
        <f>(Table2[[#This Row],[6M Return vs Nifty]]-AVERAGE(Table2[6M Return vs Nifty]))/_xlfn.STDEV.P(Table2[6M Return vs Nifty])</f>
        <v>1.9606148901317901</v>
      </c>
      <c r="M45">
        <v>6.62820866368636</v>
      </c>
      <c r="N45">
        <f>(Table2[[#This Row],[1W Return vs Nifty]]-AVERAGE(Table2[1W Return vs Nifty]))/_xlfn.STDEV.P(Table2[1W Return vs Nifty])</f>
        <v>1.6469307523410017</v>
      </c>
      <c r="O45">
        <v>1406.16</v>
      </c>
      <c r="P45">
        <v>1303.5484487966</v>
      </c>
      <c r="Q45">
        <v>987.764837809607</v>
      </c>
      <c r="R45">
        <v>72.592742875276102</v>
      </c>
      <c r="S45" s="1">
        <f>(Table2[[#This Row],[Close Price]]-Table2[[#This Row],[20D EMA]])/Table2[[#This Row],[20D EMA]]</f>
        <v>7.7722307561017209E-2</v>
      </c>
      <c r="T45" s="1">
        <f>(Table2[[#This Row],[Close Price]]-Table2[[#This Row],[50D EMA]])/Table2[[#This Row],[50D EMA]]</f>
        <v>0.16255748023713401</v>
      </c>
      <c r="U45" s="1">
        <f>(Table2[[#This Row],[Close Price]]-Table2[[#This Row],[200D EMA]])/Table2[[#This Row],[200D EMA]]</f>
        <v>0.53422144825538431</v>
      </c>
      <c r="V45">
        <v>0.94374447868262301</v>
      </c>
      <c r="W45">
        <v>1503.4</v>
      </c>
      <c r="X45">
        <v>1547.5</v>
      </c>
      <c r="Y45">
        <v>1386.1</v>
      </c>
      <c r="Z45">
        <v>1547.5</v>
      </c>
      <c r="AA45">
        <v>1373.4</v>
      </c>
      <c r="AB45">
        <v>1547.5</v>
      </c>
      <c r="AC45" s="1">
        <f>(Table2[[#This Row],[Close Price]]/Table2[[#This Row],[Day Low]])-1</f>
        <v>8.0151656245841529E-3</v>
      </c>
      <c r="AD45" s="1">
        <f>(Table2[[#This Row],[Day High]]/Table2[[#This Row],[Close Price]])-1</f>
        <v>2.1148833679765167E-2</v>
      </c>
      <c r="AE45" s="1">
        <f>(Table2[[#This Row],[Close Price]]/Table2[[#This Row],[Current Week Low]])-1</f>
        <v>9.3319385325734139E-2</v>
      </c>
      <c r="AF45" s="1">
        <f>(Table2[[#This Row],[Current Week High]]/Table2[[#This Row],[Close Price]])-1</f>
        <v>2.1148833679765167E-2</v>
      </c>
      <c r="AG45" s="1">
        <f>(Table2[[#This Row],[Close Price]]/Table2[[#This Row],[Current Month Low]])-1</f>
        <v>0.10342944517256436</v>
      </c>
      <c r="AH45" s="1">
        <f>(Table2[[#This Row],[Current Month High]]/Table2[[#This Row],[Close Price]])-1</f>
        <v>2.1148833679765167E-2</v>
      </c>
      <c r="AI45">
        <v>2.11488336797651</v>
      </c>
      <c r="AJ45">
        <v>224.50749464667999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0.37</v>
      </c>
      <c r="AM45" t="s">
        <v>3173</v>
      </c>
      <c r="AN45">
        <v>11.52</v>
      </c>
      <c r="AO45" t="s">
        <v>3173</v>
      </c>
      <c r="AP45">
        <v>0.112653717438784</v>
      </c>
      <c r="AQ45">
        <f>(Table2[[#This Row],[Sharpe Ratio]]-AVERAGE(Table2[Sharpe Ratio]))/_xlfn.STDEV.P(Table2[Sharpe Ratio])</f>
        <v>0.5900814767476088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8.3854481762321473</v>
      </c>
      <c r="AS45">
        <f>_xlfn.RANK.AVG(Table2[[#This Row],[1Y Return vs Nifty Z-Score]],Table2[1Y Return vs Nifty Z-Score])</f>
        <v>19</v>
      </c>
      <c r="AT45">
        <f>_xlfn.RANK.AVG(Table2[[#This Row],[6M Return vs Nifty Z-Score]],Table2[6M Return vs Nifty Z-Score])</f>
        <v>37</v>
      </c>
      <c r="AU45">
        <f>_xlfn.RANK.AVG(Table2[[#This Row],[Sharpe Ratio Z-Score]],Table2[Sharpe Ratio Z-Score])</f>
        <v>183</v>
      </c>
      <c r="AV45">
        <f>(Table2[[#This Row],[Rank 1Y]]+Table2[[#This Row],[Rank 6M]]+Table2[[#This Row],[Rank Sharpe]])/3</f>
        <v>79.666666666666671</v>
      </c>
    </row>
    <row r="46" spans="1:48" x14ac:dyDescent="0.3">
      <c r="A46" t="s">
        <v>614</v>
      </c>
      <c r="B46" t="s">
        <v>615</v>
      </c>
      <c r="C46" t="s">
        <v>3127</v>
      </c>
      <c r="D46" t="s">
        <v>410</v>
      </c>
      <c r="E46">
        <v>31524.878729669999</v>
      </c>
      <c r="F46">
        <v>6193.15</v>
      </c>
      <c r="G46">
        <v>167.97889503860301</v>
      </c>
      <c r="H46">
        <f>(Table2[[#This Row],[1Y Return vs Nifty]]-AVERAGE(Table2[1Y Return vs Nifty]))/_xlfn.STDEV.P(Table2[1Y Return vs Nifty])</f>
        <v>2.4169326290200575</v>
      </c>
      <c r="I46">
        <v>15.497793767675301</v>
      </c>
      <c r="J46">
        <f>(Table2[[#This Row],[1M Return vs Nifty]]-AVERAGE(Table2[1M Return vs Nifty]))/_xlfn.STDEV.P(Table2[1M Return vs Nifty])</f>
        <v>1.7275919623909084</v>
      </c>
      <c r="K46">
        <v>48.773100446078402</v>
      </c>
      <c r="L46">
        <f>(Table2[[#This Row],[6M Return vs Nifty]]-AVERAGE(Table2[6M Return vs Nifty]))/_xlfn.STDEV.P(Table2[6M Return vs Nifty])</f>
        <v>1.2599465358156976</v>
      </c>
      <c r="M46">
        <v>6.7373816898368304</v>
      </c>
      <c r="N46">
        <f>(Table2[[#This Row],[1W Return vs Nifty]]-AVERAGE(Table2[1W Return vs Nifty]))/_xlfn.STDEV.P(Table2[1W Return vs Nifty])</f>
        <v>1.6728855092439328</v>
      </c>
      <c r="O46">
        <v>5738.52</v>
      </c>
      <c r="P46">
        <v>5259.9252291031999</v>
      </c>
      <c r="Q46">
        <v>4105.9425868595899</v>
      </c>
      <c r="R46">
        <v>80.822429343612299</v>
      </c>
      <c r="S46" s="1">
        <f>(Table2[[#This Row],[Close Price]]-Table2[[#This Row],[20D EMA]])/Table2[[#This Row],[20D EMA]]</f>
        <v>7.9224259913705825E-2</v>
      </c>
      <c r="T46" s="1">
        <f>(Table2[[#This Row],[Close Price]]-Table2[[#This Row],[50D EMA]])/Table2[[#This Row],[50D EMA]]</f>
        <v>0.17742168001424452</v>
      </c>
      <c r="U46" s="1">
        <f>(Table2[[#This Row],[Close Price]]-Table2[[#This Row],[200D EMA]])/Table2[[#This Row],[200D EMA]]</f>
        <v>0.50833818763569216</v>
      </c>
      <c r="V46">
        <v>0.61052763490246398</v>
      </c>
      <c r="W46">
        <v>6119.45</v>
      </c>
      <c r="X46">
        <v>6219</v>
      </c>
      <c r="Y46">
        <v>5677.45</v>
      </c>
      <c r="Z46">
        <v>6219</v>
      </c>
      <c r="AA46">
        <v>5677.45</v>
      </c>
      <c r="AB46">
        <v>6219</v>
      </c>
      <c r="AC46" s="1">
        <f>(Table2[[#This Row],[Close Price]]/Table2[[#This Row],[Day Low]])-1</f>
        <v>1.2043566006749051E-2</v>
      </c>
      <c r="AD46" s="1">
        <f>(Table2[[#This Row],[Day High]]/Table2[[#This Row],[Close Price]])-1</f>
        <v>4.173966398359541E-3</v>
      </c>
      <c r="AE46" s="1">
        <f>(Table2[[#This Row],[Close Price]]/Table2[[#This Row],[Current Week Low]])-1</f>
        <v>9.0833032435336358E-2</v>
      </c>
      <c r="AF46" s="1">
        <f>(Table2[[#This Row],[Current Week High]]/Table2[[#This Row],[Close Price]])-1</f>
        <v>4.173966398359541E-3</v>
      </c>
      <c r="AG46" s="1">
        <f>(Table2[[#This Row],[Close Price]]/Table2[[#This Row],[Current Month Low]])-1</f>
        <v>9.0833032435336358E-2</v>
      </c>
      <c r="AH46" s="1">
        <f>(Table2[[#This Row],[Current Month High]]/Table2[[#This Row],[Close Price]])-1</f>
        <v>4.173966398359541E-3</v>
      </c>
      <c r="AI46">
        <v>0.41739663983595399</v>
      </c>
      <c r="AJ46">
        <v>198.88277592780199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0.55000000000000004</v>
      </c>
      <c r="AM46" t="s">
        <v>3173</v>
      </c>
      <c r="AN46">
        <v>5.42</v>
      </c>
      <c r="AO46" t="s">
        <v>3173</v>
      </c>
      <c r="AP46">
        <v>0.130692072629812</v>
      </c>
      <c r="AQ46">
        <f>(Table2[[#This Row],[Sharpe Ratio]]-AVERAGE(Table2[Sharpe Ratio]))/_xlfn.STDEV.P(Table2[Sharpe Ratio])</f>
        <v>0.79944821438834368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7.8768048508589406</v>
      </c>
      <c r="AS46">
        <f>_xlfn.RANK.AVG(Table2[[#This Row],[1Y Return vs Nifty Z-Score]],Table2[1Y Return vs Nifty Z-Score])</f>
        <v>21</v>
      </c>
      <c r="AT46">
        <f>_xlfn.RANK.AVG(Table2[[#This Row],[6M Return vs Nifty Z-Score]],Table2[6M Return vs Nifty Z-Score])</f>
        <v>68</v>
      </c>
      <c r="AU46">
        <f>_xlfn.RANK.AVG(Table2[[#This Row],[Sharpe Ratio Z-Score]],Table2[Sharpe Ratio Z-Score])</f>
        <v>151</v>
      </c>
      <c r="AV46">
        <f>(Table2[[#This Row],[Rank 1Y]]+Table2[[#This Row],[Rank 6M]]+Table2[[#This Row],[Rank Sharpe]])/3</f>
        <v>80</v>
      </c>
    </row>
    <row r="47" spans="1:48" x14ac:dyDescent="0.3">
      <c r="A47" t="s">
        <v>486</v>
      </c>
      <c r="B47" t="s">
        <v>487</v>
      </c>
      <c r="C47" t="s">
        <v>3139</v>
      </c>
      <c r="D47" t="s">
        <v>98</v>
      </c>
      <c r="E47">
        <v>44636.315625000003</v>
      </c>
      <c r="F47">
        <v>1217.7</v>
      </c>
      <c r="G47">
        <v>109.41665480565101</v>
      </c>
      <c r="H47">
        <f>(Table2[[#This Row],[1Y Return vs Nifty]]-AVERAGE(Table2[1Y Return vs Nifty]))/_xlfn.STDEV.P(Table2[1Y Return vs Nifty])</f>
        <v>1.4205146912727979</v>
      </c>
      <c r="I47">
        <v>-6.4754782242255899</v>
      </c>
      <c r="J47">
        <f>(Table2[[#This Row],[1M Return vs Nifty]]-AVERAGE(Table2[1M Return vs Nifty]))/_xlfn.STDEV.P(Table2[1M Return vs Nifty])</f>
        <v>-0.62748366428959756</v>
      </c>
      <c r="K47">
        <v>27.848092827388999</v>
      </c>
      <c r="L47">
        <f>(Table2[[#This Row],[6M Return vs Nifty]]-AVERAGE(Table2[6M Return vs Nifty]))/_xlfn.STDEV.P(Table2[6M Return vs Nifty])</f>
        <v>0.58655682929258912</v>
      </c>
      <c r="M47">
        <v>6.0881137913122902</v>
      </c>
      <c r="N47">
        <f>(Table2[[#This Row],[1W Return vs Nifty]]-AVERAGE(Table2[1W Return vs Nifty]))/_xlfn.STDEV.P(Table2[1W Return vs Nifty])</f>
        <v>1.5185287870270812</v>
      </c>
      <c r="O47">
        <v>1172.93</v>
      </c>
      <c r="P47">
        <v>1246.11137051934</v>
      </c>
      <c r="Q47">
        <v>1138.64303037686</v>
      </c>
      <c r="R47">
        <v>69.240609377263098</v>
      </c>
      <c r="S47" s="1">
        <f>(Table2[[#This Row],[Close Price]]-Table2[[#This Row],[20D EMA]])/Table2[[#This Row],[20D EMA]]</f>
        <v>3.816937072118539E-2</v>
      </c>
      <c r="T47" s="1">
        <f>(Table2[[#This Row],[Close Price]]-Table2[[#This Row],[50D EMA]])/Table2[[#This Row],[50D EMA]]</f>
        <v>-2.2800025095268139E-2</v>
      </c>
      <c r="U47" s="1">
        <f>(Table2[[#This Row],[Close Price]]-Table2[[#This Row],[200D EMA]])/Table2[[#This Row],[200D EMA]]</f>
        <v>6.9430864207700227E-2</v>
      </c>
      <c r="V47">
        <v>0.70604699811267202</v>
      </c>
      <c r="W47">
        <v>1175</v>
      </c>
      <c r="X47">
        <v>1221</v>
      </c>
      <c r="Y47">
        <v>1040.5999999999999</v>
      </c>
      <c r="Z47">
        <v>1221</v>
      </c>
      <c r="AA47">
        <v>1040.5999999999999</v>
      </c>
      <c r="AB47">
        <v>1221</v>
      </c>
      <c r="AC47" s="1">
        <f>(Table2[[#This Row],[Close Price]]/Table2[[#This Row],[Day Low]])-1</f>
        <v>3.6340425531914855E-2</v>
      </c>
      <c r="AD47" s="1">
        <f>(Table2[[#This Row],[Day High]]/Table2[[#This Row],[Close Price]])-1</f>
        <v>2.7100271002709064E-3</v>
      </c>
      <c r="AE47" s="1">
        <f>(Table2[[#This Row],[Close Price]]/Table2[[#This Row],[Current Week Low]])-1</f>
        <v>0.17019027484143767</v>
      </c>
      <c r="AF47" s="1">
        <f>(Table2[[#This Row],[Current Week High]]/Table2[[#This Row],[Close Price]])-1</f>
        <v>2.7100271002709064E-3</v>
      </c>
      <c r="AG47" s="1">
        <f>(Table2[[#This Row],[Close Price]]/Table2[[#This Row],[Current Month Low]])-1</f>
        <v>0.17019027484143767</v>
      </c>
      <c r="AH47" s="1">
        <f>(Table2[[#This Row],[Current Month High]]/Table2[[#This Row],[Close Price]])-1</f>
        <v>2.7100271002709064E-3</v>
      </c>
      <c r="AI47">
        <v>47.384413238071701</v>
      </c>
      <c r="AJ47">
        <v>170.6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0</v>
      </c>
      <c r="AM47">
        <v>0</v>
      </c>
      <c r="AN47">
        <v>4.7300000000000004</v>
      </c>
      <c r="AO47" t="s">
        <v>3173</v>
      </c>
      <c r="AP47">
        <v>0.18503217220113999</v>
      </c>
      <c r="AQ47">
        <f>(Table2[[#This Row],[Sharpe Ratio]]-AVERAGE(Table2[Sharpe Ratio]))/_xlfn.STDEV.P(Table2[Sharpe Ratio])</f>
        <v>1.4301603413998119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61</v>
      </c>
      <c r="AT47">
        <f>_xlfn.RANK.AVG(Table2[[#This Row],[6M Return vs Nifty Z-Score]],Table2[6M Return vs Nifty Z-Score])</f>
        <v>146</v>
      </c>
      <c r="AU47">
        <f>_xlfn.RANK.AVG(Table2[[#This Row],[Sharpe Ratio Z-Score]],Table2[Sharpe Ratio Z-Score])</f>
        <v>53</v>
      </c>
      <c r="AV47">
        <f>(Table2[[#This Row],[Rank 1Y]]+Table2[[#This Row],[Rank 6M]]+Table2[[#This Row],[Rank Sharpe]])/3</f>
        <v>86.666666666666671</v>
      </c>
    </row>
    <row r="48" spans="1:48" x14ac:dyDescent="0.3">
      <c r="A48" t="s">
        <v>744</v>
      </c>
      <c r="B48" t="s">
        <v>745</v>
      </c>
      <c r="C48" t="s">
        <v>3139</v>
      </c>
      <c r="D48" t="s">
        <v>449</v>
      </c>
      <c r="E48">
        <v>22979.470811800002</v>
      </c>
      <c r="F48">
        <v>361</v>
      </c>
      <c r="G48">
        <v>87.345816752246506</v>
      </c>
      <c r="H48">
        <f>(Table2[[#This Row],[1Y Return vs Nifty]]-AVERAGE(Table2[1Y Return vs Nifty]))/_xlfn.STDEV.P(Table2[1Y Return vs Nifty])</f>
        <v>1.0449863841239084</v>
      </c>
      <c r="I48">
        <v>6.5287847451361296</v>
      </c>
      <c r="J48">
        <f>(Table2[[#This Row],[1M Return vs Nifty]]-AVERAGE(Table2[1M Return vs Nifty]))/_xlfn.STDEV.P(Table2[1M Return vs Nifty])</f>
        <v>0.76630160234597977</v>
      </c>
      <c r="K48">
        <v>36.6447946242859</v>
      </c>
      <c r="L48">
        <f>(Table2[[#This Row],[6M Return vs Nifty]]-AVERAGE(Table2[6M Return vs Nifty]))/_xlfn.STDEV.P(Table2[6M Return vs Nifty])</f>
        <v>0.86964434588173323</v>
      </c>
      <c r="M48">
        <v>2.8516741960090002</v>
      </c>
      <c r="N48">
        <f>(Table2[[#This Row],[1W Return vs Nifty]]-AVERAGE(Table2[1W Return vs Nifty]))/_xlfn.STDEV.P(Table2[1W Return vs Nifty])</f>
        <v>0.74909877405537473</v>
      </c>
      <c r="O48">
        <v>360.08</v>
      </c>
      <c r="P48">
        <v>342.88922246124298</v>
      </c>
      <c r="Q48">
        <v>282.215774250577</v>
      </c>
      <c r="R48">
        <v>48.619516813741903</v>
      </c>
      <c r="S48" s="1">
        <f>(Table2[[#This Row],[Close Price]]-Table2[[#This Row],[20D EMA]])/Table2[[#This Row],[20D EMA]]</f>
        <v>2.554987780493268E-3</v>
      </c>
      <c r="T48" s="1">
        <f>(Table2[[#This Row],[Close Price]]-Table2[[#This Row],[50D EMA]])/Table2[[#This Row],[50D EMA]]</f>
        <v>5.281815919660203E-2</v>
      </c>
      <c r="U48" s="1">
        <f>(Table2[[#This Row],[Close Price]]-Table2[[#This Row],[200D EMA]])/Table2[[#This Row],[200D EMA]]</f>
        <v>0.27916308349040458</v>
      </c>
      <c r="V48">
        <v>0.67205050342837602</v>
      </c>
      <c r="W48">
        <v>360</v>
      </c>
      <c r="X48">
        <v>371.7</v>
      </c>
      <c r="Y48">
        <v>342.72</v>
      </c>
      <c r="Z48">
        <v>383.85</v>
      </c>
      <c r="AA48">
        <v>342.72</v>
      </c>
      <c r="AB48">
        <v>383.85</v>
      </c>
      <c r="AC48" s="1">
        <f>(Table2[[#This Row],[Close Price]]/Table2[[#This Row],[Day Low]])-1</f>
        <v>2.7777777777777679E-3</v>
      </c>
      <c r="AD48" s="1">
        <f>(Table2[[#This Row],[Day High]]/Table2[[#This Row],[Close Price]])-1</f>
        <v>2.9639889196675817E-2</v>
      </c>
      <c r="AE48" s="1">
        <f>(Table2[[#This Row],[Close Price]]/Table2[[#This Row],[Current Week Low]])-1</f>
        <v>5.3338001867413443E-2</v>
      </c>
      <c r="AF48" s="1">
        <f>(Table2[[#This Row],[Current Week High]]/Table2[[#This Row],[Close Price]])-1</f>
        <v>6.329639889196681E-2</v>
      </c>
      <c r="AG48" s="1">
        <f>(Table2[[#This Row],[Close Price]]/Table2[[#This Row],[Current Month Low]])-1</f>
        <v>5.3338001867413443E-2</v>
      </c>
      <c r="AH48" s="1">
        <f>(Table2[[#This Row],[Current Month High]]/Table2[[#This Row],[Close Price]])-1</f>
        <v>6.329639889196681E-2</v>
      </c>
      <c r="AI48">
        <v>6.3296398891966801</v>
      </c>
      <c r="AJ48">
        <v>118.787878787878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0.25</v>
      </c>
      <c r="AM48" t="s">
        <v>3173</v>
      </c>
      <c r="AN48">
        <v>0.11</v>
      </c>
      <c r="AO48" t="s">
        <v>3173</v>
      </c>
      <c r="AP48">
        <v>0.181503319181369</v>
      </c>
      <c r="AQ48">
        <f>(Table2[[#This Row],[Sharpe Ratio]]-AVERAGE(Table2[Sharpe Ratio]))/_xlfn.STDEV.P(Table2[Sharpe Ratio])</f>
        <v>1.3892018151628638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4.8192329215698599</v>
      </c>
      <c r="AS48">
        <f>_xlfn.RANK.AVG(Table2[[#This Row],[1Y Return vs Nifty Z-Score]],Table2[1Y Return vs Nifty Z-Score])</f>
        <v>95</v>
      </c>
      <c r="AT48">
        <f>_xlfn.RANK.AVG(Table2[[#This Row],[6M Return vs Nifty Z-Score]],Table2[6M Return vs Nifty Z-Score])</f>
        <v>105</v>
      </c>
      <c r="AU48">
        <f>_xlfn.RANK.AVG(Table2[[#This Row],[Sharpe Ratio Z-Score]],Table2[Sharpe Ratio Z-Score])</f>
        <v>63</v>
      </c>
      <c r="AV48">
        <f>(Table2[[#This Row],[Rank 1Y]]+Table2[[#This Row],[Rank 6M]]+Table2[[#This Row],[Rank Sharpe]])/3</f>
        <v>87.666666666666671</v>
      </c>
    </row>
    <row r="49" spans="1:48" x14ac:dyDescent="0.3">
      <c r="A49" t="s">
        <v>1311</v>
      </c>
      <c r="B49" t="s">
        <v>1312</v>
      </c>
      <c r="C49" t="s">
        <v>3139</v>
      </c>
      <c r="D49" t="s">
        <v>368</v>
      </c>
      <c r="E49">
        <v>8725.4225877000008</v>
      </c>
      <c r="F49">
        <v>384.5</v>
      </c>
      <c r="G49">
        <v>140.61022991140101</v>
      </c>
      <c r="H49">
        <f>(Table2[[#This Row],[1Y Return vs Nifty]]-AVERAGE(Table2[1Y Return vs Nifty]))/_xlfn.STDEV.P(Table2[1Y Return vs Nifty])</f>
        <v>1.9512634750316957</v>
      </c>
      <c r="I49">
        <v>-3.7245073804403299</v>
      </c>
      <c r="J49">
        <f>(Table2[[#This Row],[1M Return vs Nifty]]-AVERAGE(Table2[1M Return vs Nifty]))/_xlfn.STDEV.P(Table2[1M Return vs Nifty])</f>
        <v>-0.33263707128809261</v>
      </c>
      <c r="K49">
        <v>28.743561934841299</v>
      </c>
      <c r="L49">
        <f>(Table2[[#This Row],[6M Return vs Nifty]]-AVERAGE(Table2[6M Return vs Nifty]))/_xlfn.STDEV.P(Table2[6M Return vs Nifty])</f>
        <v>0.61537400778332652</v>
      </c>
      <c r="M49">
        <v>2.2785149940597602</v>
      </c>
      <c r="N49">
        <f>(Table2[[#This Row],[1W Return vs Nifty]]-AVERAGE(Table2[1W Return vs Nifty]))/_xlfn.STDEV.P(Table2[1W Return vs Nifty])</f>
        <v>0.61283610663817867</v>
      </c>
      <c r="O49">
        <v>391.9</v>
      </c>
      <c r="P49">
        <v>381.66211692587399</v>
      </c>
      <c r="Q49">
        <v>299.56879759717702</v>
      </c>
      <c r="R49">
        <v>45.724530292390597</v>
      </c>
      <c r="S49" s="1">
        <f>(Table2[[#This Row],[Close Price]]-Table2[[#This Row],[20D EMA]])/Table2[[#This Row],[20D EMA]]</f>
        <v>-1.8882367951007853E-2</v>
      </c>
      <c r="T49" s="1">
        <f>(Table2[[#This Row],[Close Price]]-Table2[[#This Row],[50D EMA]])/Table2[[#This Row],[50D EMA]]</f>
        <v>7.4355901418352776E-3</v>
      </c>
      <c r="U49" s="1">
        <f>(Table2[[#This Row],[Close Price]]-Table2[[#This Row],[200D EMA]])/Table2[[#This Row],[200D EMA]]</f>
        <v>0.28351151082506237</v>
      </c>
      <c r="V49">
        <v>0.57821078740813803</v>
      </c>
      <c r="W49">
        <v>383.1</v>
      </c>
      <c r="X49">
        <v>395.45</v>
      </c>
      <c r="Y49">
        <v>356.9</v>
      </c>
      <c r="Z49">
        <v>395.45</v>
      </c>
      <c r="AA49">
        <v>356.9</v>
      </c>
      <c r="AB49">
        <v>397.5</v>
      </c>
      <c r="AC49" s="1">
        <f>(Table2[[#This Row],[Close Price]]/Table2[[#This Row],[Day Low]])-1</f>
        <v>3.6543983294179405E-3</v>
      </c>
      <c r="AD49" s="1">
        <f>(Table2[[#This Row],[Day High]]/Table2[[#This Row],[Close Price]])-1</f>
        <v>2.8478543563068781E-2</v>
      </c>
      <c r="AE49" s="1">
        <f>(Table2[[#This Row],[Close Price]]/Table2[[#This Row],[Current Week Low]])-1</f>
        <v>7.7332586158587846E-2</v>
      </c>
      <c r="AF49" s="1">
        <f>(Table2[[#This Row],[Current Week High]]/Table2[[#This Row],[Close Price]])-1</f>
        <v>2.8478543563068781E-2</v>
      </c>
      <c r="AG49" s="1">
        <f>(Table2[[#This Row],[Close Price]]/Table2[[#This Row],[Current Month Low]])-1</f>
        <v>7.7332586158587846E-2</v>
      </c>
      <c r="AH49" s="1">
        <f>(Table2[[#This Row],[Current Month High]]/Table2[[#This Row],[Close Price]])-1</f>
        <v>3.3810143042912966E-2</v>
      </c>
      <c r="AI49">
        <v>16.202860858257399</v>
      </c>
      <c r="AJ49">
        <v>173.082386363636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7.0000000000000007E-2</v>
      </c>
      <c r="AM49" t="s">
        <v>3173</v>
      </c>
      <c r="AN49">
        <v>-5.52</v>
      </c>
      <c r="AO49" t="s">
        <v>3172</v>
      </c>
      <c r="AP49">
        <v>0.16859505241650999</v>
      </c>
      <c r="AQ49">
        <f>(Table2[[#This Row],[Sharpe Ratio]]-AVERAGE(Table2[Sharpe Ratio]))/_xlfn.STDEV.P(Table2[Sharpe Ratio])</f>
        <v>1.2393787480076577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4.0862152661727658</v>
      </c>
      <c r="AS49">
        <f>_xlfn.RANK.AVG(Table2[[#This Row],[1Y Return vs Nifty Z-Score]],Table2[1Y Return vs Nifty Z-Score])</f>
        <v>42</v>
      </c>
      <c r="AT49">
        <f>_xlfn.RANK.AVG(Table2[[#This Row],[6M Return vs Nifty Z-Score]],Table2[6M Return vs Nifty Z-Score])</f>
        <v>141</v>
      </c>
      <c r="AU49">
        <f>_xlfn.RANK.AVG(Table2[[#This Row],[Sharpe Ratio Z-Score]],Table2[Sharpe Ratio Z-Score])</f>
        <v>85</v>
      </c>
      <c r="AV49">
        <f>(Table2[[#This Row],[Rank 1Y]]+Table2[[#This Row],[Rank 6M]]+Table2[[#This Row],[Rank Sharpe]])/3</f>
        <v>89.333333333333329</v>
      </c>
    </row>
    <row r="50" spans="1:48" x14ac:dyDescent="0.3">
      <c r="A50" t="s">
        <v>573</v>
      </c>
      <c r="B50" t="s">
        <v>574</v>
      </c>
      <c r="C50" t="s">
        <v>3141</v>
      </c>
      <c r="D50" t="s">
        <v>167</v>
      </c>
      <c r="E50">
        <v>35116.9904474</v>
      </c>
      <c r="F50">
        <v>8112.85</v>
      </c>
      <c r="G50">
        <v>191.908901736041</v>
      </c>
      <c r="H50">
        <f>(Table2[[#This Row],[1Y Return vs Nifty]]-AVERAGE(Table2[1Y Return vs Nifty]))/_xlfn.STDEV.P(Table2[1Y Return vs Nifty])</f>
        <v>2.8240941007959015</v>
      </c>
      <c r="I50">
        <v>22.747080981286899</v>
      </c>
      <c r="J50">
        <f>(Table2[[#This Row],[1M Return vs Nifty]]-AVERAGE(Table2[1M Return vs Nifty]))/_xlfn.STDEV.P(Table2[1M Return vs Nifty])</f>
        <v>2.5045640780537961</v>
      </c>
      <c r="K50">
        <v>104.729491681867</v>
      </c>
      <c r="L50">
        <f>(Table2[[#This Row],[6M Return vs Nifty]]-AVERAGE(Table2[6M Return vs Nifty]))/_xlfn.STDEV.P(Table2[6M Return vs Nifty])</f>
        <v>3.0606846076482364</v>
      </c>
      <c r="M50">
        <v>7.33751521094523</v>
      </c>
      <c r="N50">
        <f>(Table2[[#This Row],[1W Return vs Nifty]]-AVERAGE(Table2[1W Return vs Nifty]))/_xlfn.STDEV.P(Table2[1W Return vs Nifty])</f>
        <v>1.8155610418264956</v>
      </c>
      <c r="O50">
        <v>7544.76</v>
      </c>
      <c r="P50">
        <v>6915.7350030484004</v>
      </c>
      <c r="Q50">
        <v>5153.0449413734204</v>
      </c>
      <c r="R50">
        <v>65.317044438235698</v>
      </c>
      <c r="S50" s="1">
        <f>(Table2[[#This Row],[Close Price]]-Table2[[#This Row],[20D EMA]])/Table2[[#This Row],[20D EMA]]</f>
        <v>7.5295967002263833E-2</v>
      </c>
      <c r="T50" s="1">
        <f>(Table2[[#This Row],[Close Price]]-Table2[[#This Row],[50D EMA]])/Table2[[#This Row],[50D EMA]]</f>
        <v>0.17310018333899743</v>
      </c>
      <c r="U50" s="1">
        <f>(Table2[[#This Row],[Close Price]]-Table2[[#This Row],[200D EMA]])/Table2[[#This Row],[200D EMA]]</f>
        <v>0.5743798263551948</v>
      </c>
      <c r="V50">
        <v>1.5102710860019499</v>
      </c>
      <c r="W50">
        <v>8086.45</v>
      </c>
      <c r="X50">
        <v>8442.7000000000007</v>
      </c>
      <c r="Y50">
        <v>8011.9</v>
      </c>
      <c r="Z50">
        <v>8750</v>
      </c>
      <c r="AA50">
        <v>7385.25</v>
      </c>
      <c r="AB50">
        <v>8750</v>
      </c>
      <c r="AC50" s="1">
        <f>(Table2[[#This Row],[Close Price]]/Table2[[#This Row],[Day Low]])-1</f>
        <v>3.2647206128770812E-3</v>
      </c>
      <c r="AD50" s="1">
        <f>(Table2[[#This Row],[Day High]]/Table2[[#This Row],[Close Price]])-1</f>
        <v>4.0657722008911934E-2</v>
      </c>
      <c r="AE50" s="1">
        <f>(Table2[[#This Row],[Close Price]]/Table2[[#This Row],[Current Week Low]])-1</f>
        <v>1.2600007488860365E-2</v>
      </c>
      <c r="AF50" s="1">
        <f>(Table2[[#This Row],[Current Week High]]/Table2[[#This Row],[Close Price]])-1</f>
        <v>7.8535902919442568E-2</v>
      </c>
      <c r="AG50" s="1">
        <f>(Table2[[#This Row],[Close Price]]/Table2[[#This Row],[Current Month Low]])-1</f>
        <v>9.8520700044006704E-2</v>
      </c>
      <c r="AH50" s="1">
        <f>(Table2[[#This Row],[Current Month High]]/Table2[[#This Row],[Close Price]])-1</f>
        <v>7.8535902919442568E-2</v>
      </c>
      <c r="AI50">
        <v>7.8535902919442497</v>
      </c>
      <c r="AJ50">
        <v>233.862139917695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0.41</v>
      </c>
      <c r="AM50" t="s">
        <v>3173</v>
      </c>
      <c r="AN50">
        <v>20.58</v>
      </c>
      <c r="AO50" t="s">
        <v>3173</v>
      </c>
      <c r="AP50">
        <v>9.1183523760800994E-2</v>
      </c>
      <c r="AQ50">
        <f>(Table2[[#This Row],[Sharpe Ratio]]-AVERAGE(Table2[Sharpe Ratio]))/_xlfn.STDEV.P(Table2[Sharpe Ratio])</f>
        <v>0.34088223661346156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10.545786064937889</v>
      </c>
      <c r="AS50">
        <f>_xlfn.RANK.AVG(Table2[[#This Row],[1Y Return vs Nifty Z-Score]],Table2[1Y Return vs Nifty Z-Score])</f>
        <v>15</v>
      </c>
      <c r="AT50">
        <f>_xlfn.RANK.AVG(Table2[[#This Row],[6M Return vs Nifty Z-Score]],Table2[6M Return vs Nifty Z-Score])</f>
        <v>10</v>
      </c>
      <c r="AU50">
        <f>_xlfn.RANK.AVG(Table2[[#This Row],[Sharpe Ratio Z-Score]],Table2[Sharpe Ratio Z-Score])</f>
        <v>251</v>
      </c>
      <c r="AV50">
        <f>(Table2[[#This Row],[Rank 1Y]]+Table2[[#This Row],[Rank 6M]]+Table2[[#This Row],[Rank Sharpe]])/3</f>
        <v>92</v>
      </c>
    </row>
    <row r="51" spans="1:48" x14ac:dyDescent="0.3">
      <c r="A51" t="s">
        <v>1626</v>
      </c>
      <c r="B51" t="s">
        <v>1627</v>
      </c>
      <c r="C51" t="s">
        <v>3129</v>
      </c>
      <c r="D51" t="s">
        <v>122</v>
      </c>
      <c r="E51">
        <v>5811.8134799999998</v>
      </c>
      <c r="F51">
        <v>626.29999999999995</v>
      </c>
      <c r="G51">
        <v>145.04758696407399</v>
      </c>
      <c r="H51">
        <f>(Table2[[#This Row],[1Y Return vs Nifty]]-AVERAGE(Table2[1Y Return vs Nifty]))/_xlfn.STDEV.P(Table2[1Y Return vs Nifty])</f>
        <v>2.0267636974597441</v>
      </c>
      <c r="I51">
        <v>12.875164222275</v>
      </c>
      <c r="J51">
        <f>(Table2[[#This Row],[1M Return vs Nifty]]-AVERAGE(Table2[1M Return vs Nifty]))/_xlfn.STDEV.P(Table2[1M Return vs Nifty])</f>
        <v>1.4465008748887369</v>
      </c>
      <c r="K51">
        <v>92.952411877499003</v>
      </c>
      <c r="L51">
        <f>(Table2[[#This Row],[6M Return vs Nifty]]-AVERAGE(Table2[6M Return vs Nifty]))/_xlfn.STDEV.P(Table2[6M Return vs Nifty])</f>
        <v>2.6816852563610558</v>
      </c>
      <c r="M51">
        <v>1.13262971631795</v>
      </c>
      <c r="N51">
        <f>(Table2[[#This Row],[1W Return vs Nifty]]-AVERAGE(Table2[1W Return vs Nifty]))/_xlfn.STDEV.P(Table2[1W Return vs Nifty])</f>
        <v>0.3404137430641892</v>
      </c>
      <c r="O51">
        <v>602.6</v>
      </c>
      <c r="P51">
        <v>578.47619751218303</v>
      </c>
      <c r="Q51">
        <v>460.23282358356101</v>
      </c>
      <c r="R51">
        <v>60.248208975142397</v>
      </c>
      <c r="S51" s="1">
        <f>(Table2[[#This Row],[Close Price]]-Table2[[#This Row],[20D EMA]])/Table2[[#This Row],[20D EMA]]</f>
        <v>3.9329571855293614E-2</v>
      </c>
      <c r="T51" s="1">
        <f>(Table2[[#This Row],[Close Price]]-Table2[[#This Row],[50D EMA]])/Table2[[#This Row],[50D EMA]]</f>
        <v>8.267203161251889E-2</v>
      </c>
      <c r="U51" s="1">
        <f>(Table2[[#This Row],[Close Price]]-Table2[[#This Row],[200D EMA]])/Table2[[#This Row],[200D EMA]]</f>
        <v>0.36083296954652644</v>
      </c>
      <c r="V51">
        <v>0.98418523811728698</v>
      </c>
      <c r="W51">
        <v>621.1</v>
      </c>
      <c r="X51">
        <v>642</v>
      </c>
      <c r="Y51">
        <v>576</v>
      </c>
      <c r="Z51">
        <v>642</v>
      </c>
      <c r="AA51">
        <v>576</v>
      </c>
      <c r="AB51">
        <v>650.20000000000005</v>
      </c>
      <c r="AC51" s="1">
        <f>(Table2[[#This Row],[Close Price]]/Table2[[#This Row],[Day Low]])-1</f>
        <v>8.3722427950410072E-3</v>
      </c>
      <c r="AD51" s="1">
        <f>(Table2[[#This Row],[Day High]]/Table2[[#This Row],[Close Price]])-1</f>
        <v>2.5067858853584646E-2</v>
      </c>
      <c r="AE51" s="1">
        <f>(Table2[[#This Row],[Close Price]]/Table2[[#This Row],[Current Week Low]])-1</f>
        <v>8.7326388888888884E-2</v>
      </c>
      <c r="AF51" s="1">
        <f>(Table2[[#This Row],[Current Week High]]/Table2[[#This Row],[Close Price]])-1</f>
        <v>2.5067858853584646E-2</v>
      </c>
      <c r="AG51" s="1">
        <f>(Table2[[#This Row],[Close Price]]/Table2[[#This Row],[Current Month Low]])-1</f>
        <v>8.7326388888888884E-2</v>
      </c>
      <c r="AH51" s="1">
        <f>(Table2[[#This Row],[Current Month High]]/Table2[[#This Row],[Close Price]])-1</f>
        <v>3.8160625898131961E-2</v>
      </c>
      <c r="AI51">
        <v>16.134440364042799</v>
      </c>
      <c r="AJ51">
        <v>199.23554706163401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0.1</v>
      </c>
      <c r="AM51" t="s">
        <v>3173</v>
      </c>
      <c r="AN51">
        <v>2.2400000000000002</v>
      </c>
      <c r="AO51" t="s">
        <v>3173</v>
      </c>
      <c r="AP51">
        <v>9.1988404131916002E-2</v>
      </c>
      <c r="AQ51">
        <f>(Table2[[#This Row],[Sharpe Ratio]]-AVERAGE(Table2[Sharpe Ratio]))/_xlfn.STDEV.P(Table2[Sharpe Ratio])</f>
        <v>0.35022428447241655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6.8455878562461425</v>
      </c>
      <c r="AS51">
        <f>_xlfn.RANK.AVG(Table2[[#This Row],[1Y Return vs Nifty Z-Score]],Table2[1Y Return vs Nifty Z-Score])</f>
        <v>35</v>
      </c>
      <c r="AT51">
        <f>_xlfn.RANK.AVG(Table2[[#This Row],[6M Return vs Nifty Z-Score]],Table2[6M Return vs Nifty Z-Score])</f>
        <v>16</v>
      </c>
      <c r="AU51">
        <f>_xlfn.RANK.AVG(Table2[[#This Row],[Sharpe Ratio Z-Score]],Table2[Sharpe Ratio Z-Score])</f>
        <v>248</v>
      </c>
      <c r="AV51">
        <f>(Table2[[#This Row],[Rank 1Y]]+Table2[[#This Row],[Rank 6M]]+Table2[[#This Row],[Rank Sharpe]])/3</f>
        <v>99.666666666666671</v>
      </c>
    </row>
    <row r="52" spans="1:48" x14ac:dyDescent="0.3">
      <c r="A52" t="s">
        <v>112</v>
      </c>
      <c r="B52" t="s">
        <v>113</v>
      </c>
      <c r="C52" t="s">
        <v>3139</v>
      </c>
      <c r="D52" t="s">
        <v>114</v>
      </c>
      <c r="E52">
        <v>273740.73701212503</v>
      </c>
      <c r="F52">
        <v>7686.75</v>
      </c>
      <c r="G52">
        <v>87.091893610676095</v>
      </c>
      <c r="H52">
        <f>(Table2[[#This Row],[1Y Return vs Nifty]]-AVERAGE(Table2[1Y Return vs Nifty]))/_xlfn.STDEV.P(Table2[1Y Return vs Nifty])</f>
        <v>1.040665962431305</v>
      </c>
      <c r="I52">
        <v>16.491532115142</v>
      </c>
      <c r="J52">
        <f>(Table2[[#This Row],[1M Return vs Nifty]]-AVERAGE(Table2[1M Return vs Nifty]))/_xlfn.STDEV.P(Table2[1M Return vs Nifty])</f>
        <v>1.8340999491067331</v>
      </c>
      <c r="K52">
        <v>27.821340815788702</v>
      </c>
      <c r="L52">
        <f>(Table2[[#This Row],[6M Return vs Nifty]]-AVERAGE(Table2[6M Return vs Nifty]))/_xlfn.STDEV.P(Table2[6M Return vs Nifty])</f>
        <v>0.58569592020387073</v>
      </c>
      <c r="M52">
        <v>4.1979793510159196</v>
      </c>
      <c r="N52">
        <f>(Table2[[#This Row],[1W Return vs Nifty]]-AVERAGE(Table2[1W Return vs Nifty]))/_xlfn.STDEV.P(Table2[1W Return vs Nifty])</f>
        <v>1.0691688888766511</v>
      </c>
      <c r="O52">
        <v>7188.68</v>
      </c>
      <c r="P52">
        <v>7050.37371674318</v>
      </c>
      <c r="Q52">
        <v>6159.4774550011198</v>
      </c>
      <c r="R52">
        <v>69.863742136181997</v>
      </c>
      <c r="S52" s="1">
        <f>(Table2[[#This Row],[Close Price]]-Table2[[#This Row],[20D EMA]])/Table2[[#This Row],[20D EMA]]</f>
        <v>6.9285320809940029E-2</v>
      </c>
      <c r="T52" s="1">
        <f>(Table2[[#This Row],[Close Price]]-Table2[[#This Row],[50D EMA]])/Table2[[#This Row],[50D EMA]]</f>
        <v>9.0261354762735183E-2</v>
      </c>
      <c r="U52" s="1">
        <f>(Table2[[#This Row],[Close Price]]-Table2[[#This Row],[200D EMA]])/Table2[[#This Row],[200D EMA]]</f>
        <v>0.24795488840678004</v>
      </c>
      <c r="V52">
        <v>0.98700614678780096</v>
      </c>
      <c r="W52">
        <v>7591.15</v>
      </c>
      <c r="X52">
        <v>7739.85</v>
      </c>
      <c r="Y52">
        <v>6955.25</v>
      </c>
      <c r="Z52">
        <v>7743.1</v>
      </c>
      <c r="AA52">
        <v>6955.25</v>
      </c>
      <c r="AB52">
        <v>7743.1</v>
      </c>
      <c r="AC52" s="1">
        <f>(Table2[[#This Row],[Close Price]]/Table2[[#This Row],[Day Low]])-1</f>
        <v>1.2593612298531953E-2</v>
      </c>
      <c r="AD52" s="1">
        <f>(Table2[[#This Row],[Day High]]/Table2[[#This Row],[Close Price]])-1</f>
        <v>6.9079910235145814E-3</v>
      </c>
      <c r="AE52" s="1">
        <f>(Table2[[#This Row],[Close Price]]/Table2[[#This Row],[Current Week Low]])-1</f>
        <v>0.10517235182056717</v>
      </c>
      <c r="AF52" s="1">
        <f>(Table2[[#This Row],[Current Week High]]/Table2[[#This Row],[Close Price]])-1</f>
        <v>7.3307965004716369E-3</v>
      </c>
      <c r="AG52" s="1">
        <f>(Table2[[#This Row],[Close Price]]/Table2[[#This Row],[Current Month Low]])-1</f>
        <v>0.10517235182056717</v>
      </c>
      <c r="AH52" s="1">
        <f>(Table2[[#This Row],[Current Month High]]/Table2[[#This Row],[Close Price]])-1</f>
        <v>7.3307965004716369E-3</v>
      </c>
      <c r="AI52">
        <v>3.6680001300939802</v>
      </c>
      <c r="AJ52">
        <v>136.80683918669101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0.12</v>
      </c>
      <c r="AM52" t="s">
        <v>3173</v>
      </c>
      <c r="AN52">
        <v>10.79</v>
      </c>
      <c r="AO52" t="s">
        <v>3173</v>
      </c>
      <c r="AP52">
        <v>0.18265655203193201</v>
      </c>
      <c r="AQ52">
        <f>(Table2[[#This Row],[Sharpe Ratio]]-AVERAGE(Table2[Sharpe Ratio]))/_xlfn.STDEV.P(Table2[Sharpe Ratio])</f>
        <v>1.402587104292917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5.9322178249114765</v>
      </c>
      <c r="AS52">
        <f>_xlfn.RANK.AVG(Table2[[#This Row],[1Y Return vs Nifty Z-Score]],Table2[1Y Return vs Nifty Z-Score])</f>
        <v>96</v>
      </c>
      <c r="AT52">
        <f>_xlfn.RANK.AVG(Table2[[#This Row],[6M Return vs Nifty Z-Score]],Table2[6M Return vs Nifty Z-Score])</f>
        <v>147</v>
      </c>
      <c r="AU52">
        <f>_xlfn.RANK.AVG(Table2[[#This Row],[Sharpe Ratio Z-Score]],Table2[Sharpe Ratio Z-Score])</f>
        <v>59</v>
      </c>
      <c r="AV52">
        <f>(Table2[[#This Row],[Rank 1Y]]+Table2[[#This Row],[Rank 6M]]+Table2[[#This Row],[Rank Sharpe]])/3</f>
        <v>100.66666666666667</v>
      </c>
    </row>
    <row r="53" spans="1:48" x14ac:dyDescent="0.3">
      <c r="A53" t="s">
        <v>75</v>
      </c>
      <c r="B53" t="s">
        <v>76</v>
      </c>
      <c r="C53" t="s">
        <v>3133</v>
      </c>
      <c r="D53" t="s">
        <v>77</v>
      </c>
      <c r="E53">
        <v>330417.60178560001</v>
      </c>
      <c r="F53">
        <v>11832</v>
      </c>
      <c r="G53">
        <v>107.91731266410299</v>
      </c>
      <c r="H53">
        <f>(Table2[[#This Row],[1Y Return vs Nifty]]-AVERAGE(Table2[1Y Return vs Nifty]))/_xlfn.STDEV.P(Table2[1Y Return vs Nifty])</f>
        <v>1.3950038604248653</v>
      </c>
      <c r="I53">
        <v>9.6351804778943109</v>
      </c>
      <c r="J53">
        <f>(Table2[[#This Row],[1M Return vs Nifty]]-AVERAGE(Table2[1M Return vs Nifty]))/_xlfn.STDEV.P(Table2[1M Return vs Nifty])</f>
        <v>1.0992423168531158</v>
      </c>
      <c r="K53">
        <v>21.520699883142498</v>
      </c>
      <c r="L53">
        <f>(Table2[[#This Row],[6M Return vs Nifty]]-AVERAGE(Table2[6M Return vs Nifty]))/_xlfn.STDEV.P(Table2[6M Return vs Nifty])</f>
        <v>0.38293438119479439</v>
      </c>
      <c r="M53">
        <v>0.47642331727418902</v>
      </c>
      <c r="N53">
        <f>(Table2[[#This Row],[1W Return vs Nifty]]-AVERAGE(Table2[1W Return vs Nifty]))/_xlfn.STDEV.P(Table2[1W Return vs Nifty])</f>
        <v>0.18440746417022377</v>
      </c>
      <c r="O53">
        <v>11811.44</v>
      </c>
      <c r="P53">
        <v>11163.3010309079</v>
      </c>
      <c r="Q53">
        <v>9240.5502202231892</v>
      </c>
      <c r="R53">
        <v>46.119657954077297</v>
      </c>
      <c r="S53" s="1">
        <f>(Table2[[#This Row],[Close Price]]-Table2[[#This Row],[20D EMA]])/Table2[[#This Row],[20D EMA]]</f>
        <v>1.740685301707454E-3</v>
      </c>
      <c r="T53" s="1">
        <f>(Table2[[#This Row],[Close Price]]-Table2[[#This Row],[50D EMA]])/Table2[[#This Row],[50D EMA]]</f>
        <v>5.9901544107846691E-2</v>
      </c>
      <c r="U53" s="1">
        <f>(Table2[[#This Row],[Close Price]]-Table2[[#This Row],[200D EMA]])/Table2[[#This Row],[200D EMA]]</f>
        <v>0.28044323314269254</v>
      </c>
      <c r="V53">
        <v>1.11118468141438</v>
      </c>
      <c r="W53">
        <v>11803.1</v>
      </c>
      <c r="X53">
        <v>12030.95</v>
      </c>
      <c r="Y53">
        <v>11525</v>
      </c>
      <c r="Z53">
        <v>12030.95</v>
      </c>
      <c r="AA53">
        <v>11525</v>
      </c>
      <c r="AB53">
        <v>12500</v>
      </c>
      <c r="AC53" s="1">
        <f>(Table2[[#This Row],[Close Price]]/Table2[[#This Row],[Day Low]])-1</f>
        <v>2.4485092899322325E-3</v>
      </c>
      <c r="AD53" s="1">
        <f>(Table2[[#This Row],[Day High]]/Table2[[#This Row],[Close Price]])-1</f>
        <v>1.6814570655848682E-2</v>
      </c>
      <c r="AE53" s="1">
        <f>(Table2[[#This Row],[Close Price]]/Table2[[#This Row],[Current Week Low]])-1</f>
        <v>2.66377440347072E-2</v>
      </c>
      <c r="AF53" s="1">
        <f>(Table2[[#This Row],[Current Week High]]/Table2[[#This Row],[Close Price]])-1</f>
        <v>1.6814570655848682E-2</v>
      </c>
      <c r="AG53" s="1">
        <f>(Table2[[#This Row],[Close Price]]/Table2[[#This Row],[Current Month Low]])-1</f>
        <v>2.66377440347072E-2</v>
      </c>
      <c r="AH53" s="1">
        <f>(Table2[[#This Row],[Current Month High]]/Table2[[#This Row],[Close Price]])-1</f>
        <v>5.6457065584854638E-2</v>
      </c>
      <c r="AI53">
        <v>7.9614604462474503</v>
      </c>
      <c r="AJ53">
        <v>136.53592419335399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0.2</v>
      </c>
      <c r="AM53" t="s">
        <v>3173</v>
      </c>
      <c r="AN53">
        <v>-4.1100000000000003</v>
      </c>
      <c r="AO53" t="s">
        <v>3172</v>
      </c>
      <c r="AP53">
        <v>0.18249243180574001</v>
      </c>
      <c r="AQ53">
        <f>(Table2[[#This Row],[Sharpe Ratio]]-AVERAGE(Table2[Sharpe Ratio]))/_xlfn.STDEV.P(Table2[Sharpe Ratio])</f>
        <v>1.4006822013250582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4.4622702239680567</v>
      </c>
      <c r="AS53">
        <f>_xlfn.RANK.AVG(Table2[[#This Row],[1Y Return vs Nifty Z-Score]],Table2[1Y Return vs Nifty Z-Score])</f>
        <v>62</v>
      </c>
      <c r="AT53">
        <f>_xlfn.RANK.AVG(Table2[[#This Row],[6M Return vs Nifty Z-Score]],Table2[6M Return vs Nifty Z-Score])</f>
        <v>197</v>
      </c>
      <c r="AU53">
        <f>_xlfn.RANK.AVG(Table2[[#This Row],[Sharpe Ratio Z-Score]],Table2[Sharpe Ratio Z-Score])</f>
        <v>61</v>
      </c>
      <c r="AV53">
        <f>(Table2[[#This Row],[Rank 1Y]]+Table2[[#This Row],[Rank 6M]]+Table2[[#This Row],[Rank Sharpe]])/3</f>
        <v>106.66666666666667</v>
      </c>
    </row>
    <row r="54" spans="1:48" x14ac:dyDescent="0.3">
      <c r="A54" t="s">
        <v>1157</v>
      </c>
      <c r="B54" t="s">
        <v>1158</v>
      </c>
      <c r="C54" t="s">
        <v>3139</v>
      </c>
      <c r="D54" t="s">
        <v>256</v>
      </c>
      <c r="E54">
        <v>10848.6606816</v>
      </c>
      <c r="F54">
        <v>5345.2</v>
      </c>
      <c r="G54">
        <v>51.706547910568602</v>
      </c>
      <c r="H54">
        <f>(Table2[[#This Row],[1Y Return vs Nifty]]-AVERAGE(Table2[1Y Return vs Nifty]))/_xlfn.STDEV.P(Table2[1Y Return vs Nifty])</f>
        <v>0.43859553191632722</v>
      </c>
      <c r="I54">
        <v>1.3737870353439301</v>
      </c>
      <c r="J54">
        <f>(Table2[[#This Row],[1M Return vs Nifty]]-AVERAGE(Table2[1M Return vs Nifty]))/_xlfn.STDEV.P(Table2[1M Return vs Nifty])</f>
        <v>0.21379356137692157</v>
      </c>
      <c r="K54">
        <v>42.474206484246402</v>
      </c>
      <c r="L54">
        <f>(Table2[[#This Row],[6M Return vs Nifty]]-AVERAGE(Table2[6M Return vs Nifty]))/_xlfn.STDEV.P(Table2[6M Return vs Nifty])</f>
        <v>1.057241216244402</v>
      </c>
      <c r="M54">
        <v>1.48642181221604</v>
      </c>
      <c r="N54">
        <f>(Table2[[#This Row],[1W Return vs Nifty]]-AVERAGE(Table2[1W Return vs Nifty]))/_xlfn.STDEV.P(Table2[1W Return vs Nifty])</f>
        <v>0.42452415171547275</v>
      </c>
      <c r="O54">
        <v>5380.57</v>
      </c>
      <c r="P54">
        <v>5311.2848218126501</v>
      </c>
      <c r="Q54">
        <v>4587.9614282395796</v>
      </c>
      <c r="R54">
        <v>47.817182107073499</v>
      </c>
      <c r="S54" s="1">
        <f>(Table2[[#This Row],[Close Price]]-Table2[[#This Row],[20D EMA]])/Table2[[#This Row],[20D EMA]]</f>
        <v>-6.5736529772867733E-3</v>
      </c>
      <c r="T54" s="1">
        <f>(Table2[[#This Row],[Close Price]]-Table2[[#This Row],[50D EMA]])/Table2[[#This Row],[50D EMA]]</f>
        <v>6.385494155400062E-3</v>
      </c>
      <c r="U54" s="1">
        <f>(Table2[[#This Row],[Close Price]]-Table2[[#This Row],[200D EMA]])/Table2[[#This Row],[200D EMA]]</f>
        <v>0.16504902746119551</v>
      </c>
      <c r="V54">
        <v>0.63801256032380504</v>
      </c>
      <c r="W54">
        <v>5283.65</v>
      </c>
      <c r="X54">
        <v>5445</v>
      </c>
      <c r="Y54">
        <v>4971.1000000000004</v>
      </c>
      <c r="Z54">
        <v>5449.9</v>
      </c>
      <c r="AA54">
        <v>4971.1000000000004</v>
      </c>
      <c r="AB54">
        <v>5579</v>
      </c>
      <c r="AC54" s="1">
        <f>(Table2[[#This Row],[Close Price]]/Table2[[#This Row],[Day Low]])-1</f>
        <v>1.1649144057611638E-2</v>
      </c>
      <c r="AD54" s="1">
        <f>(Table2[[#This Row],[Day High]]/Table2[[#This Row],[Close Price]])-1</f>
        <v>1.8670957120407117E-2</v>
      </c>
      <c r="AE54" s="1">
        <f>(Table2[[#This Row],[Close Price]]/Table2[[#This Row],[Current Week Low]])-1</f>
        <v>7.5254973748264842E-2</v>
      </c>
      <c r="AF54" s="1">
        <f>(Table2[[#This Row],[Current Week High]]/Table2[[#This Row],[Close Price]])-1</f>
        <v>1.9587667439945999E-2</v>
      </c>
      <c r="AG54" s="1">
        <f>(Table2[[#This Row],[Close Price]]/Table2[[#This Row],[Current Month Low]])-1</f>
        <v>7.5254973748264842E-2</v>
      </c>
      <c r="AH54" s="1">
        <f>(Table2[[#This Row],[Current Month High]]/Table2[[#This Row],[Close Price]])-1</f>
        <v>4.3740178103719218E-2</v>
      </c>
      <c r="AI54">
        <v>12.2315348349921</v>
      </c>
      <c r="AJ54">
        <v>79.480550005876097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0.02</v>
      </c>
      <c r="AM54" t="s">
        <v>3173</v>
      </c>
      <c r="AN54">
        <v>-9.24</v>
      </c>
      <c r="AO54" t="s">
        <v>3172</v>
      </c>
      <c r="AP54">
        <v>0.18315376492131599</v>
      </c>
      <c r="AQ54">
        <f>(Table2[[#This Row],[Sharpe Ratio]]-AVERAGE(Table2[Sharpe Ratio]))/_xlfn.STDEV.P(Table2[Sharpe Ratio])</f>
        <v>1.408358131610032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3.5425125928631562</v>
      </c>
      <c r="AS54">
        <f>_xlfn.RANK.AVG(Table2[[#This Row],[1Y Return vs Nifty Z-Score]],Table2[1Y Return vs Nifty Z-Score])</f>
        <v>181</v>
      </c>
      <c r="AT54">
        <f>_xlfn.RANK.AVG(Table2[[#This Row],[6M Return vs Nifty Z-Score]],Table2[6M Return vs Nifty Z-Score])</f>
        <v>84</v>
      </c>
      <c r="AU54">
        <f>_xlfn.RANK.AVG(Table2[[#This Row],[Sharpe Ratio Z-Score]],Table2[Sharpe Ratio Z-Score])</f>
        <v>57</v>
      </c>
      <c r="AV54">
        <f>(Table2[[#This Row],[Rank 1Y]]+Table2[[#This Row],[Rank 6M]]+Table2[[#This Row],[Rank Sharpe]])/3</f>
        <v>107.33333333333333</v>
      </c>
    </row>
    <row r="55" spans="1:48" x14ac:dyDescent="0.3">
      <c r="A55" t="s">
        <v>1068</v>
      </c>
      <c r="B55" t="s">
        <v>1069</v>
      </c>
      <c r="C55" t="s">
        <v>3139</v>
      </c>
      <c r="D55" t="s">
        <v>256</v>
      </c>
      <c r="E55">
        <v>12744.540815139901</v>
      </c>
      <c r="F55">
        <v>1915.45</v>
      </c>
      <c r="G55">
        <v>91.211917440033304</v>
      </c>
      <c r="H55">
        <f>(Table2[[#This Row],[1Y Return vs Nifty]]-AVERAGE(Table2[1Y Return vs Nifty]))/_xlfn.STDEV.P(Table2[1Y Return vs Nifty])</f>
        <v>1.1107668607437251</v>
      </c>
      <c r="I55">
        <v>13.802719110106199</v>
      </c>
      <c r="J55">
        <f>(Table2[[#This Row],[1M Return vs Nifty]]-AVERAGE(Table2[1M Return vs Nifty]))/_xlfn.STDEV.P(Table2[1M Return vs Nifty])</f>
        <v>1.5459153776330163</v>
      </c>
      <c r="K55">
        <v>36.319134346229198</v>
      </c>
      <c r="L55">
        <f>(Table2[[#This Row],[6M Return vs Nifty]]-AVERAGE(Table2[6M Return vs Nifty]))/_xlfn.STDEV.P(Table2[6M Return vs Nifty])</f>
        <v>0.8591642407815101</v>
      </c>
      <c r="M55">
        <v>2.1351987420651302</v>
      </c>
      <c r="N55">
        <f>(Table2[[#This Row],[1W Return vs Nifty]]-AVERAGE(Table2[1W Return vs Nifty]))/_xlfn.STDEV.P(Table2[1W Return vs Nifty])</f>
        <v>0.57876415121181735</v>
      </c>
      <c r="O55">
        <v>1873.11</v>
      </c>
      <c r="P55">
        <v>1805.4526881679701</v>
      </c>
      <c r="Q55">
        <v>1529.85904732065</v>
      </c>
      <c r="R55">
        <v>55.0739023380779</v>
      </c>
      <c r="S55" s="1">
        <f>(Table2[[#This Row],[Close Price]]-Table2[[#This Row],[20D EMA]])/Table2[[#This Row],[20D EMA]]</f>
        <v>2.2604118284564254E-2</v>
      </c>
      <c r="T55" s="1">
        <f>(Table2[[#This Row],[Close Price]]-Table2[[#This Row],[50D EMA]])/Table2[[#This Row],[50D EMA]]</f>
        <v>6.0925059157128321E-2</v>
      </c>
      <c r="U55" s="1">
        <f>(Table2[[#This Row],[Close Price]]-Table2[[#This Row],[200D EMA]])/Table2[[#This Row],[200D EMA]]</f>
        <v>0.25204345024769614</v>
      </c>
      <c r="V55">
        <v>1.20212629383236</v>
      </c>
      <c r="W55">
        <v>1905</v>
      </c>
      <c r="X55">
        <v>1954</v>
      </c>
      <c r="Y55">
        <v>1819.55</v>
      </c>
      <c r="Z55">
        <v>2014.75</v>
      </c>
      <c r="AA55">
        <v>1819.55</v>
      </c>
      <c r="AB55">
        <v>2034.95</v>
      </c>
      <c r="AC55" s="1">
        <f>(Table2[[#This Row],[Close Price]]/Table2[[#This Row],[Day Low]])-1</f>
        <v>5.4855643044620095E-3</v>
      </c>
      <c r="AD55" s="1">
        <f>(Table2[[#This Row],[Day High]]/Table2[[#This Row],[Close Price]])-1</f>
        <v>2.0125818998146583E-2</v>
      </c>
      <c r="AE55" s="1">
        <f>(Table2[[#This Row],[Close Price]]/Table2[[#This Row],[Current Week Low]])-1</f>
        <v>5.2705339232227866E-2</v>
      </c>
      <c r="AF55" s="1">
        <f>(Table2[[#This Row],[Current Week High]]/Table2[[#This Row],[Close Price]])-1</f>
        <v>5.1841603800673486E-2</v>
      </c>
      <c r="AG55" s="1">
        <f>(Table2[[#This Row],[Close Price]]/Table2[[#This Row],[Current Month Low]])-1</f>
        <v>5.2705339232227866E-2</v>
      </c>
      <c r="AH55" s="1">
        <f>(Table2[[#This Row],[Current Month High]]/Table2[[#This Row],[Close Price]])-1</f>
        <v>6.2387428541595957E-2</v>
      </c>
      <c r="AI55">
        <v>6.2387428541595904</v>
      </c>
      <c r="AJ55">
        <v>127.569205179992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0.12</v>
      </c>
      <c r="AM55" t="s">
        <v>3173</v>
      </c>
      <c r="AN55">
        <v>4.01</v>
      </c>
      <c r="AO55" t="s">
        <v>3173</v>
      </c>
      <c r="AP55">
        <v>0.13558576679718901</v>
      </c>
      <c r="AQ55">
        <f>(Table2[[#This Row],[Sharpe Ratio]]-AVERAGE(Table2[Sharpe Ratio]))/_xlfn.STDEV.P(Table2[Sharpe Ratio])</f>
        <v>0.85624811504363318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4.9508587454137025</v>
      </c>
      <c r="AS55">
        <f>_xlfn.RANK.AVG(Table2[[#This Row],[1Y Return vs Nifty Z-Score]],Table2[1Y Return vs Nifty Z-Score])</f>
        <v>88</v>
      </c>
      <c r="AT55">
        <f>_xlfn.RANK.AVG(Table2[[#This Row],[6M Return vs Nifty Z-Score]],Table2[6M Return vs Nifty Z-Score])</f>
        <v>106</v>
      </c>
      <c r="AU55">
        <f>_xlfn.RANK.AVG(Table2[[#This Row],[Sharpe Ratio Z-Score]],Table2[Sharpe Ratio Z-Score])</f>
        <v>129</v>
      </c>
      <c r="AV55">
        <f>(Table2[[#This Row],[Rank 1Y]]+Table2[[#This Row],[Rank 6M]]+Table2[[#This Row],[Rank Sharpe]])/3</f>
        <v>107.66666666666667</v>
      </c>
    </row>
    <row r="56" spans="1:48" x14ac:dyDescent="0.3">
      <c r="A56" t="s">
        <v>953</v>
      </c>
      <c r="B56" t="s">
        <v>954</v>
      </c>
      <c r="C56" t="s">
        <v>3139</v>
      </c>
      <c r="D56" t="s">
        <v>156</v>
      </c>
      <c r="E56">
        <v>15752.875086</v>
      </c>
      <c r="F56">
        <v>702</v>
      </c>
      <c r="G56">
        <v>52.326348078168799</v>
      </c>
      <c r="H56">
        <f>(Table2[[#This Row],[1Y Return vs Nifty]]-AVERAGE(Table2[1Y Return vs Nifty]))/_xlfn.STDEV.P(Table2[1Y Return vs Nifty])</f>
        <v>0.44914123512643239</v>
      </c>
      <c r="I56">
        <v>5.2095765233322897</v>
      </c>
      <c r="J56">
        <f>(Table2[[#This Row],[1M Return vs Nifty]]-AVERAGE(Table2[1M Return vs Nifty]))/_xlfn.STDEV.P(Table2[1M Return vs Nifty])</f>
        <v>0.62491004578435805</v>
      </c>
      <c r="K56">
        <v>30.682629318246999</v>
      </c>
      <c r="L56">
        <f>(Table2[[#This Row],[6M Return vs Nifty]]-AVERAGE(Table2[6M Return vs Nifty]))/_xlfn.STDEV.P(Table2[6M Return vs Nifty])</f>
        <v>0.67777532395173035</v>
      </c>
      <c r="M56">
        <v>-2.41430294907178</v>
      </c>
      <c r="N56">
        <f>(Table2[[#This Row],[1W Return vs Nifty]]-AVERAGE(Table2[1W Return vs Nifty]))/_xlfn.STDEV.P(Table2[1W Return vs Nifty])</f>
        <v>-0.50283278336598836</v>
      </c>
      <c r="O56">
        <v>659.22</v>
      </c>
      <c r="P56">
        <v>640.26085783983899</v>
      </c>
      <c r="Q56">
        <v>564.29757444902395</v>
      </c>
      <c r="R56">
        <v>64.550517778261295</v>
      </c>
      <c r="S56" s="1">
        <f>(Table2[[#This Row],[Close Price]]-Table2[[#This Row],[20D EMA]])/Table2[[#This Row],[20D EMA]]</f>
        <v>6.4894875762264451E-2</v>
      </c>
      <c r="T56" s="1">
        <f>(Table2[[#This Row],[Close Price]]-Table2[[#This Row],[50D EMA]])/Table2[[#This Row],[50D EMA]]</f>
        <v>9.6428106457204399E-2</v>
      </c>
      <c r="U56" s="1">
        <f>(Table2[[#This Row],[Close Price]]-Table2[[#This Row],[200D EMA]])/Table2[[#This Row],[200D EMA]]</f>
        <v>0.24402448599115048</v>
      </c>
      <c r="V56">
        <v>1.7103636513045399</v>
      </c>
      <c r="W56">
        <v>655.55</v>
      </c>
      <c r="X56">
        <v>709.4</v>
      </c>
      <c r="Y56">
        <v>618</v>
      </c>
      <c r="Z56">
        <v>709.4</v>
      </c>
      <c r="AA56">
        <v>618</v>
      </c>
      <c r="AB56">
        <v>719.8</v>
      </c>
      <c r="AC56" s="1">
        <f>(Table2[[#This Row],[Close Price]]/Table2[[#This Row],[Day Low]])-1</f>
        <v>7.0856532682480378E-2</v>
      </c>
      <c r="AD56" s="1">
        <f>(Table2[[#This Row],[Day High]]/Table2[[#This Row],[Close Price]])-1</f>
        <v>1.0541310541310578E-2</v>
      </c>
      <c r="AE56" s="1">
        <f>(Table2[[#This Row],[Close Price]]/Table2[[#This Row],[Current Week Low]])-1</f>
        <v>0.13592233009708732</v>
      </c>
      <c r="AF56" s="1">
        <f>(Table2[[#This Row],[Current Week High]]/Table2[[#This Row],[Close Price]])-1</f>
        <v>1.0541310541310578E-2</v>
      </c>
      <c r="AG56" s="1">
        <f>(Table2[[#This Row],[Close Price]]/Table2[[#This Row],[Current Month Low]])-1</f>
        <v>0.13592233009708732</v>
      </c>
      <c r="AH56" s="1">
        <f>(Table2[[#This Row],[Current Month High]]/Table2[[#This Row],[Close Price]])-1</f>
        <v>2.5356125356125192E-2</v>
      </c>
      <c r="AI56">
        <v>2.5356125356125099</v>
      </c>
      <c r="AJ56">
        <v>96.845425867507799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0.11</v>
      </c>
      <c r="AM56" t="s">
        <v>3173</v>
      </c>
      <c r="AN56">
        <v>6.71</v>
      </c>
      <c r="AO56" t="s">
        <v>3173</v>
      </c>
      <c r="AP56">
        <v>0.21884905692692799</v>
      </c>
      <c r="AQ56">
        <f>(Table2[[#This Row],[Sharpe Ratio]]-AVERAGE(Table2[Sharpe Ratio]))/_xlfn.STDEV.P(Table2[Sharpe Ratio])</f>
        <v>1.8226645779131596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3.0716583994096922</v>
      </c>
      <c r="AS56">
        <f>_xlfn.RANK.AVG(Table2[[#This Row],[1Y Return vs Nifty Z-Score]],Table2[1Y Return vs Nifty Z-Score])</f>
        <v>176</v>
      </c>
      <c r="AT56">
        <f>_xlfn.RANK.AVG(Table2[[#This Row],[6M Return vs Nifty Z-Score]],Table2[6M Return vs Nifty Z-Score])</f>
        <v>132</v>
      </c>
      <c r="AU56">
        <f>_xlfn.RANK.AVG(Table2[[#This Row],[Sharpe Ratio Z-Score]],Table2[Sharpe Ratio Z-Score])</f>
        <v>22</v>
      </c>
      <c r="AV56">
        <f>(Table2[[#This Row],[Rank 1Y]]+Table2[[#This Row],[Rank 6M]]+Table2[[#This Row],[Rank Sharpe]])/3</f>
        <v>110</v>
      </c>
    </row>
    <row r="57" spans="1:48" x14ac:dyDescent="0.3">
      <c r="A57" t="s">
        <v>96</v>
      </c>
      <c r="B57" t="s">
        <v>97</v>
      </c>
      <c r="C57" t="s">
        <v>3139</v>
      </c>
      <c r="D57" t="s">
        <v>98</v>
      </c>
      <c r="E57">
        <v>299761.674375</v>
      </c>
      <c r="F57">
        <v>4482.25</v>
      </c>
      <c r="G57">
        <v>101.789315410608</v>
      </c>
      <c r="H57">
        <f>(Table2[[#This Row],[1Y Return vs Nifty]]-AVERAGE(Table2[1Y Return vs Nifty]))/_xlfn.STDEV.P(Table2[1Y Return vs Nifty])</f>
        <v>1.2907379313627358</v>
      </c>
      <c r="I57">
        <v>-6.5603470129378403</v>
      </c>
      <c r="J57">
        <f>(Table2[[#This Row],[1M Return vs Nifty]]-AVERAGE(Table2[1M Return vs Nifty]))/_xlfn.STDEV.P(Table2[1M Return vs Nifty])</f>
        <v>-0.63657982510878686</v>
      </c>
      <c r="K57">
        <v>15.850261634417199</v>
      </c>
      <c r="L57">
        <f>(Table2[[#This Row],[6M Return vs Nifty]]-AVERAGE(Table2[6M Return vs Nifty]))/_xlfn.STDEV.P(Table2[6M Return vs Nifty])</f>
        <v>0.20045345608602261</v>
      </c>
      <c r="M57">
        <v>1.6933378564400701</v>
      </c>
      <c r="N57">
        <f>(Table2[[#This Row],[1W Return vs Nifty]]-AVERAGE(Table2[1W Return vs Nifty]))/_xlfn.STDEV.P(Table2[1W Return vs Nifty])</f>
        <v>0.47371629941456495</v>
      </c>
      <c r="O57">
        <v>4428.1400000000003</v>
      </c>
      <c r="P57">
        <v>4572.24762986308</v>
      </c>
      <c r="Q57">
        <v>4070.97700512852</v>
      </c>
      <c r="R57">
        <v>58.674136568035003</v>
      </c>
      <c r="S57" s="1">
        <f>(Table2[[#This Row],[Close Price]]-Table2[[#This Row],[20D EMA]])/Table2[[#This Row],[20D EMA]]</f>
        <v>1.2219577520132531E-2</v>
      </c>
      <c r="T57" s="1">
        <f>(Table2[[#This Row],[Close Price]]-Table2[[#This Row],[50D EMA]])/Table2[[#This Row],[50D EMA]]</f>
        <v>-1.9683454866983009E-2</v>
      </c>
      <c r="U57" s="1">
        <f>(Table2[[#This Row],[Close Price]]-Table2[[#This Row],[200D EMA]])/Table2[[#This Row],[200D EMA]]</f>
        <v>0.10102562464817857</v>
      </c>
      <c r="V57">
        <v>0.72346493338308504</v>
      </c>
      <c r="W57">
        <v>4365.05</v>
      </c>
      <c r="X57">
        <v>4538</v>
      </c>
      <c r="Y57">
        <v>4120.3500000000004</v>
      </c>
      <c r="Z57">
        <v>4538</v>
      </c>
      <c r="AA57">
        <v>4120.3500000000004</v>
      </c>
      <c r="AB57">
        <v>4538</v>
      </c>
      <c r="AC57" s="1">
        <f>(Table2[[#This Row],[Close Price]]/Table2[[#This Row],[Day Low]])-1</f>
        <v>2.6849635170272945E-2</v>
      </c>
      <c r="AD57" s="1">
        <f>(Table2[[#This Row],[Day High]]/Table2[[#This Row],[Close Price]])-1</f>
        <v>1.2437949690445649E-2</v>
      </c>
      <c r="AE57" s="1">
        <f>(Table2[[#This Row],[Close Price]]/Table2[[#This Row],[Current Week Low]])-1</f>
        <v>8.7832344339679791E-2</v>
      </c>
      <c r="AF57" s="1">
        <f>(Table2[[#This Row],[Current Week High]]/Table2[[#This Row],[Close Price]])-1</f>
        <v>1.2437949690445649E-2</v>
      </c>
      <c r="AG57" s="1">
        <f>(Table2[[#This Row],[Close Price]]/Table2[[#This Row],[Current Month Low]])-1</f>
        <v>8.7832344339679791E-2</v>
      </c>
      <c r="AH57" s="1">
        <f>(Table2[[#This Row],[Current Month High]]/Table2[[#This Row],[Close Price]])-1</f>
        <v>1.2437949690445649E-2</v>
      </c>
      <c r="AI57">
        <v>26.604941714540601</v>
      </c>
      <c r="AJ57">
        <v>153.54960968435299</v>
      </c>
      <c r="AK57" t="str">
        <f>IF(AND(Table2[[#This Row],[20D EMA]]&gt;Table2[[#This Row],[50D EMA]],Table2[[#This Row],[50D EMA]]&gt;Table2[[#This Row],[200D EMA]]),"Uptrend","Downtrend/NoTrend")</f>
        <v>Downtrend/NoTrend</v>
      </c>
      <c r="AL57">
        <v>0</v>
      </c>
      <c r="AM57">
        <v>0</v>
      </c>
      <c r="AN57">
        <v>1</v>
      </c>
      <c r="AO57" t="s">
        <v>3173</v>
      </c>
      <c r="AP57">
        <v>0.242969285963515</v>
      </c>
      <c r="AQ57">
        <f>(Table2[[#This Row],[Sharpe Ratio]]-AVERAGE(Table2[Sharpe Ratio]))/_xlfn.STDEV.P(Table2[Sharpe Ratio])</f>
        <v>2.1026221245440921</v>
      </c>
      <c r="AR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">
        <f>_xlfn.RANK.AVG(Table2[[#This Row],[1Y Return vs Nifty Z-Score]],Table2[1Y Return vs Nifty Z-Score])</f>
        <v>71</v>
      </c>
      <c r="AT57">
        <f>_xlfn.RANK.AVG(Table2[[#This Row],[6M Return vs Nifty Z-Score]],Table2[6M Return vs Nifty Z-Score])</f>
        <v>251</v>
      </c>
      <c r="AU57">
        <f>_xlfn.RANK.AVG(Table2[[#This Row],[Sharpe Ratio Z-Score]],Table2[Sharpe Ratio Z-Score])</f>
        <v>14</v>
      </c>
      <c r="AV57">
        <f>(Table2[[#This Row],[Rank 1Y]]+Table2[[#This Row],[Rank 6M]]+Table2[[#This Row],[Rank Sharpe]])/3</f>
        <v>112</v>
      </c>
    </row>
    <row r="58" spans="1:48" x14ac:dyDescent="0.3">
      <c r="A58" t="s">
        <v>1279</v>
      </c>
      <c r="B58" t="s">
        <v>1280</v>
      </c>
      <c r="C58" t="s">
        <v>3139</v>
      </c>
      <c r="D58" t="s">
        <v>256</v>
      </c>
      <c r="E58">
        <v>9154.3423359999997</v>
      </c>
      <c r="F58">
        <v>80</v>
      </c>
      <c r="G58">
        <v>50.558132503650597</v>
      </c>
      <c r="H58">
        <f>(Table2[[#This Row],[1Y Return vs Nifty]]-AVERAGE(Table2[1Y Return vs Nifty]))/_xlfn.STDEV.P(Table2[1Y Return vs Nifty])</f>
        <v>0.41905560812095061</v>
      </c>
      <c r="I58">
        <v>7.6753909878447697</v>
      </c>
      <c r="J58">
        <f>(Table2[[#This Row],[1M Return vs Nifty]]-AVERAGE(Table2[1M Return vs Nifty]))/_xlfn.STDEV.P(Table2[1M Return vs Nifty])</f>
        <v>0.88919383326170987</v>
      </c>
      <c r="K58">
        <v>31.228528791353401</v>
      </c>
      <c r="L58">
        <f>(Table2[[#This Row],[6M Return vs Nifty]]-AVERAGE(Table2[6M Return vs Nifty]))/_xlfn.STDEV.P(Table2[6M Return vs Nifty])</f>
        <v>0.69534296802073003</v>
      </c>
      <c r="M58">
        <v>1.9490106686988899</v>
      </c>
      <c r="N58">
        <f>(Table2[[#This Row],[1W Return vs Nifty]]-AVERAGE(Table2[1W Return vs Nifty]))/_xlfn.STDEV.P(Table2[1W Return vs Nifty])</f>
        <v>0.53449986402621386</v>
      </c>
      <c r="O58">
        <v>78.34</v>
      </c>
      <c r="P58">
        <v>78.070601361819797</v>
      </c>
      <c r="Q58">
        <v>66.052086129815393</v>
      </c>
      <c r="R58">
        <v>56.248705686234601</v>
      </c>
      <c r="S58" s="1">
        <f>(Table2[[#This Row],[Close Price]]-Table2[[#This Row],[20D EMA]])/Table2[[#This Row],[20D EMA]]</f>
        <v>2.1189685984171515E-2</v>
      </c>
      <c r="T58" s="1">
        <f>(Table2[[#This Row],[Close Price]]-Table2[[#This Row],[50D EMA]])/Table2[[#This Row],[50D EMA]]</f>
        <v>2.4713510649653707E-2</v>
      </c>
      <c r="U58" s="1">
        <f>(Table2[[#This Row],[Close Price]]-Table2[[#This Row],[200D EMA]])/Table2[[#This Row],[200D EMA]]</f>
        <v>0.21116538004223045</v>
      </c>
      <c r="V58">
        <v>1.2650062832750799</v>
      </c>
      <c r="W58">
        <v>79.03</v>
      </c>
      <c r="X58">
        <v>81.8</v>
      </c>
      <c r="Y58">
        <v>70.63</v>
      </c>
      <c r="Z58">
        <v>81.8</v>
      </c>
      <c r="AA58">
        <v>70.63</v>
      </c>
      <c r="AB58">
        <v>83.6</v>
      </c>
      <c r="AC58" s="1">
        <f>(Table2[[#This Row],[Close Price]]/Table2[[#This Row],[Day Low]])-1</f>
        <v>1.2273820068328556E-2</v>
      </c>
      <c r="AD58" s="1">
        <f>(Table2[[#This Row],[Day High]]/Table2[[#This Row],[Close Price]])-1</f>
        <v>2.2499999999999964E-2</v>
      </c>
      <c r="AE58" s="1">
        <f>(Table2[[#This Row],[Close Price]]/Table2[[#This Row],[Current Week Low]])-1</f>
        <v>0.13266317428854602</v>
      </c>
      <c r="AF58" s="1">
        <f>(Table2[[#This Row],[Current Week High]]/Table2[[#This Row],[Close Price]])-1</f>
        <v>2.2499999999999964E-2</v>
      </c>
      <c r="AG58" s="1">
        <f>(Table2[[#This Row],[Close Price]]/Table2[[#This Row],[Current Month Low]])-1</f>
        <v>0.13266317428854602</v>
      </c>
      <c r="AH58" s="1">
        <f>(Table2[[#This Row],[Current Month High]]/Table2[[#This Row],[Close Price]])-1</f>
        <v>4.4999999999999929E-2</v>
      </c>
      <c r="AI58">
        <v>16.75</v>
      </c>
      <c r="AJ58">
        <v>102.02020202020201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-0.01</v>
      </c>
      <c r="AM58" t="s">
        <v>3172</v>
      </c>
      <c r="AN58">
        <v>3.23</v>
      </c>
      <c r="AO58" t="s">
        <v>3173</v>
      </c>
      <c r="AP58">
        <v>0.21233196754367101</v>
      </c>
      <c r="AQ58">
        <f>(Table2[[#This Row],[Sharpe Ratio]]-AVERAGE(Table2[Sharpe Ratio]))/_xlfn.STDEV.P(Table2[Sharpe Ratio])</f>
        <v>1.7470223295686849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4.2851146029982887</v>
      </c>
      <c r="AS58">
        <f>_xlfn.RANK.AVG(Table2[[#This Row],[1Y Return vs Nifty Z-Score]],Table2[1Y Return vs Nifty Z-Score])</f>
        <v>186</v>
      </c>
      <c r="AT58">
        <f>_xlfn.RANK.AVG(Table2[[#This Row],[6M Return vs Nifty Z-Score]],Table2[6M Return vs Nifty Z-Score])</f>
        <v>130</v>
      </c>
      <c r="AU58">
        <f>_xlfn.RANK.AVG(Table2[[#This Row],[Sharpe Ratio Z-Score]],Table2[Sharpe Ratio Z-Score])</f>
        <v>28</v>
      </c>
      <c r="AV58">
        <f>(Table2[[#This Row],[Rank 1Y]]+Table2[[#This Row],[Rank 6M]]+Table2[[#This Row],[Rank Sharpe]])/3</f>
        <v>114.66666666666667</v>
      </c>
    </row>
    <row r="59" spans="1:48" x14ac:dyDescent="0.3">
      <c r="A59" t="s">
        <v>297</v>
      </c>
      <c r="B59" t="s">
        <v>298</v>
      </c>
      <c r="C59" t="s">
        <v>3125</v>
      </c>
      <c r="D59" t="s">
        <v>69</v>
      </c>
      <c r="E59">
        <v>93123.296034750005</v>
      </c>
      <c r="F59">
        <v>572.5</v>
      </c>
      <c r="G59">
        <v>141.86031255496701</v>
      </c>
      <c r="H59">
        <f>(Table2[[#This Row],[1Y Return vs Nifty]]-AVERAGE(Table2[1Y Return vs Nifty]))/_xlfn.STDEV.P(Table2[1Y Return vs Nifty])</f>
        <v>1.9725332346030653</v>
      </c>
      <c r="I59">
        <v>-10.741732123333801</v>
      </c>
      <c r="J59">
        <f>(Table2[[#This Row],[1M Return vs Nifty]]-AVERAGE(Table2[1M Return vs Nifty]))/_xlfn.STDEV.P(Table2[1M Return vs Nifty])</f>
        <v>-1.0847369390282784</v>
      </c>
      <c r="K59">
        <v>26.034722033480602</v>
      </c>
      <c r="L59">
        <f>(Table2[[#This Row],[6M Return vs Nifty]]-AVERAGE(Table2[6M Return vs Nifty]))/_xlfn.STDEV.P(Table2[6M Return vs Nifty])</f>
        <v>0.52820056730313547</v>
      </c>
      <c r="M59">
        <v>0.98792498094190995</v>
      </c>
      <c r="N59">
        <f>(Table2[[#This Row],[1W Return vs Nifty]]-AVERAGE(Table2[1W Return vs Nifty]))/_xlfn.STDEV.P(Table2[1W Return vs Nifty])</f>
        <v>0.30601169008627166</v>
      </c>
      <c r="O59">
        <v>583.38</v>
      </c>
      <c r="P59">
        <v>592.663590806098</v>
      </c>
      <c r="Q59">
        <v>473.81798432247598</v>
      </c>
      <c r="R59">
        <v>48.682066058941103</v>
      </c>
      <c r="S59" s="1">
        <f>(Table2[[#This Row],[Close Price]]-Table2[[#This Row],[20D EMA]])/Table2[[#This Row],[20D EMA]]</f>
        <v>-1.8649936576502442E-2</v>
      </c>
      <c r="T59" s="1">
        <f>(Table2[[#This Row],[Close Price]]-Table2[[#This Row],[50D EMA]])/Table2[[#This Row],[50D EMA]]</f>
        <v>-3.4021983328979169E-2</v>
      </c>
      <c r="U59" s="1">
        <f>(Table2[[#This Row],[Close Price]]-Table2[[#This Row],[200D EMA]])/Table2[[#This Row],[200D EMA]]</f>
        <v>0.20826988198565716</v>
      </c>
      <c r="V59">
        <v>0.51485440346931</v>
      </c>
      <c r="W59">
        <v>570.20000000000005</v>
      </c>
      <c r="X59">
        <v>594</v>
      </c>
      <c r="Y59">
        <v>540.9</v>
      </c>
      <c r="Z59">
        <v>594</v>
      </c>
      <c r="AA59">
        <v>534.9</v>
      </c>
      <c r="AB59">
        <v>594</v>
      </c>
      <c r="AC59" s="1">
        <f>(Table2[[#This Row],[Close Price]]/Table2[[#This Row],[Day Low]])-1</f>
        <v>4.033672395650667E-3</v>
      </c>
      <c r="AD59" s="1">
        <f>(Table2[[#This Row],[Day High]]/Table2[[#This Row],[Close Price]])-1</f>
        <v>3.7554585152838493E-2</v>
      </c>
      <c r="AE59" s="1">
        <f>(Table2[[#This Row],[Close Price]]/Table2[[#This Row],[Current Week Low]])-1</f>
        <v>5.8421149935293126E-2</v>
      </c>
      <c r="AF59" s="1">
        <f>(Table2[[#This Row],[Current Week High]]/Table2[[#This Row],[Close Price]])-1</f>
        <v>3.7554585152838493E-2</v>
      </c>
      <c r="AG59" s="1">
        <f>(Table2[[#This Row],[Close Price]]/Table2[[#This Row],[Current Month Low]])-1</f>
        <v>7.0293512806131941E-2</v>
      </c>
      <c r="AH59" s="1">
        <f>(Table2[[#This Row],[Current Month High]]/Table2[[#This Row],[Close Price]])-1</f>
        <v>3.7554585152838493E-2</v>
      </c>
      <c r="AI59">
        <v>34.131004366812199</v>
      </c>
      <c r="AJ59">
        <v>192.88881309686201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0.05</v>
      </c>
      <c r="AM59" t="s">
        <v>3173</v>
      </c>
      <c r="AN59">
        <v>-1.64</v>
      </c>
      <c r="AO59" t="s">
        <v>3172</v>
      </c>
      <c r="AP59">
        <v>0.13206563430161</v>
      </c>
      <c r="AQ59">
        <f>(Table2[[#This Row],[Sharpe Ratio]]-AVERAGE(Table2[Sharpe Ratio]))/_xlfn.STDEV.P(Table2[Sharpe Ratio])</f>
        <v>0.81539080577914513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39</v>
      </c>
      <c r="AT59">
        <f>_xlfn.RANK.AVG(Table2[[#This Row],[6M Return vs Nifty Z-Score]],Table2[6M Return vs Nifty Z-Score])</f>
        <v>161</v>
      </c>
      <c r="AU59">
        <f>_xlfn.RANK.AVG(Table2[[#This Row],[Sharpe Ratio Z-Score]],Table2[Sharpe Ratio Z-Score])</f>
        <v>146</v>
      </c>
      <c r="AV59">
        <f>(Table2[[#This Row],[Rank 1Y]]+Table2[[#This Row],[Rank 6M]]+Table2[[#This Row],[Rank Sharpe]])/3</f>
        <v>115.33333333333333</v>
      </c>
    </row>
    <row r="60" spans="1:48" x14ac:dyDescent="0.3">
      <c r="A60" t="s">
        <v>1151</v>
      </c>
      <c r="B60" t="s">
        <v>1152</v>
      </c>
      <c r="C60" t="s">
        <v>3129</v>
      </c>
      <c r="D60" t="s">
        <v>122</v>
      </c>
      <c r="E60">
        <v>10914.095259689901</v>
      </c>
      <c r="F60">
        <v>1856.85</v>
      </c>
      <c r="G60">
        <v>45.049090656166598</v>
      </c>
      <c r="H60">
        <f>(Table2[[#This Row],[1Y Return vs Nifty]]-AVERAGE(Table2[1Y Return vs Nifty]))/_xlfn.STDEV.P(Table2[1Y Return vs Nifty])</f>
        <v>0.32532100891850041</v>
      </c>
      <c r="I60">
        <v>7.1060036253709598</v>
      </c>
      <c r="J60">
        <f>(Table2[[#This Row],[1M Return vs Nifty]]-AVERAGE(Table2[1M Return vs Nifty]))/_xlfn.STDEV.P(Table2[1M Return vs Nifty])</f>
        <v>0.82816740533617261</v>
      </c>
      <c r="K60">
        <v>55.012518402904703</v>
      </c>
      <c r="L60">
        <f>(Table2[[#This Row],[6M Return vs Nifty]]-AVERAGE(Table2[6M Return vs Nifty]))/_xlfn.STDEV.P(Table2[6M Return vs Nifty])</f>
        <v>1.4607378522819152</v>
      </c>
      <c r="M60">
        <v>-6.6633088137633203E-2</v>
      </c>
      <c r="N60">
        <f>(Table2[[#This Row],[1W Return vs Nifty]]-AVERAGE(Table2[1W Return vs Nifty]))/_xlfn.STDEV.P(Table2[1W Return vs Nifty])</f>
        <v>5.5301425031795186E-2</v>
      </c>
      <c r="O60">
        <v>1849.94</v>
      </c>
      <c r="P60">
        <v>1721.1190544419001</v>
      </c>
      <c r="Q60">
        <v>1391.4659413838699</v>
      </c>
      <c r="R60">
        <v>47.566644341534797</v>
      </c>
      <c r="S60" s="1">
        <f>(Table2[[#This Row],[Close Price]]-Table2[[#This Row],[20D EMA]])/Table2[[#This Row],[20D EMA]]</f>
        <v>3.7352562785819294E-3</v>
      </c>
      <c r="T60" s="1">
        <f>(Table2[[#This Row],[Close Price]]-Table2[[#This Row],[50D EMA]])/Table2[[#This Row],[50D EMA]]</f>
        <v>7.8862031773922078E-2</v>
      </c>
      <c r="U60" s="1">
        <f>(Table2[[#This Row],[Close Price]]-Table2[[#This Row],[200D EMA]])/Table2[[#This Row],[200D EMA]]</f>
        <v>0.33445594662078937</v>
      </c>
      <c r="V60">
        <v>0.53920526917928402</v>
      </c>
      <c r="W60">
        <v>1838.7</v>
      </c>
      <c r="X60">
        <v>1883.9</v>
      </c>
      <c r="Y60">
        <v>1780.05</v>
      </c>
      <c r="Z60">
        <v>1889.95</v>
      </c>
      <c r="AA60">
        <v>1780.05</v>
      </c>
      <c r="AB60">
        <v>1937.95</v>
      </c>
      <c r="AC60" s="1">
        <f>(Table2[[#This Row],[Close Price]]/Table2[[#This Row],[Day Low]])-1</f>
        <v>9.8711045847608148E-3</v>
      </c>
      <c r="AD60" s="1">
        <f>(Table2[[#This Row],[Day High]]/Table2[[#This Row],[Close Price]])-1</f>
        <v>1.4567681826749723E-2</v>
      </c>
      <c r="AE60" s="1">
        <f>(Table2[[#This Row],[Close Price]]/Table2[[#This Row],[Current Week Low]])-1</f>
        <v>4.3144855481587641E-2</v>
      </c>
      <c r="AF60" s="1">
        <f>(Table2[[#This Row],[Current Week High]]/Table2[[#This Row],[Close Price]])-1</f>
        <v>1.7825887928481166E-2</v>
      </c>
      <c r="AG60" s="1">
        <f>(Table2[[#This Row],[Close Price]]/Table2[[#This Row],[Current Month Low]])-1</f>
        <v>4.3144855481587641E-2</v>
      </c>
      <c r="AH60" s="1">
        <f>(Table2[[#This Row],[Current Month High]]/Table2[[#This Row],[Close Price]])-1</f>
        <v>4.3676118157094157E-2</v>
      </c>
      <c r="AI60">
        <v>18.4802218811428</v>
      </c>
      <c r="AJ60">
        <v>92.799293946630598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0.34</v>
      </c>
      <c r="AM60" t="s">
        <v>3173</v>
      </c>
      <c r="AN60">
        <v>-6.68</v>
      </c>
      <c r="AO60" t="s">
        <v>3172</v>
      </c>
      <c r="AP60">
        <v>0.17258119511914399</v>
      </c>
      <c r="AQ60">
        <f>(Table2[[#This Row],[Sharpe Ratio]]-AVERAGE(Table2[Sharpe Ratio]))/_xlfn.STDEV.P(Table2[Sharpe Ratio])</f>
        <v>1.2856449227548985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3.9551726143232817</v>
      </c>
      <c r="AS60">
        <f>_xlfn.RANK.AVG(Table2[[#This Row],[1Y Return vs Nifty Z-Score]],Table2[1Y Return vs Nifty Z-Score])</f>
        <v>214</v>
      </c>
      <c r="AT60">
        <f>_xlfn.RANK.AVG(Table2[[#This Row],[6M Return vs Nifty Z-Score]],Table2[6M Return vs Nifty Z-Score])</f>
        <v>58</v>
      </c>
      <c r="AU60">
        <f>_xlfn.RANK.AVG(Table2[[#This Row],[Sharpe Ratio Z-Score]],Table2[Sharpe Ratio Z-Score])</f>
        <v>77</v>
      </c>
      <c r="AV60">
        <f>(Table2[[#This Row],[Rank 1Y]]+Table2[[#This Row],[Rank 6M]]+Table2[[#This Row],[Rank Sharpe]])/3</f>
        <v>116.33333333333333</v>
      </c>
    </row>
    <row r="61" spans="1:48" x14ac:dyDescent="0.3">
      <c r="A61" t="s">
        <v>254</v>
      </c>
      <c r="B61" t="s">
        <v>255</v>
      </c>
      <c r="C61" t="s">
        <v>3139</v>
      </c>
      <c r="D61" t="s">
        <v>256</v>
      </c>
      <c r="E61">
        <v>104855.058</v>
      </c>
      <c r="F61">
        <v>3782.65</v>
      </c>
      <c r="G61">
        <v>94.622287784070593</v>
      </c>
      <c r="H61">
        <f>(Table2[[#This Row],[1Y Return vs Nifty]]-AVERAGE(Table2[1Y Return vs Nifty]))/_xlfn.STDEV.P(Table2[1Y Return vs Nifty])</f>
        <v>1.1687932301524548</v>
      </c>
      <c r="I61">
        <v>2.0112426210348402</v>
      </c>
      <c r="J61">
        <f>(Table2[[#This Row],[1M Return vs Nifty]]-AVERAGE(Table2[1M Return vs Nifty]))/_xlfn.STDEV.P(Table2[1M Return vs Nifty])</f>
        <v>0.28211548054787416</v>
      </c>
      <c r="K61">
        <v>16.183472365511999</v>
      </c>
      <c r="L61">
        <f>(Table2[[#This Row],[6M Return vs Nifty]]-AVERAGE(Table2[6M Return vs Nifty]))/_xlfn.STDEV.P(Table2[6M Return vs Nifty])</f>
        <v>0.21117654305024763</v>
      </c>
      <c r="M61">
        <v>-8.6334415767853594E-3</v>
      </c>
      <c r="N61">
        <f>(Table2[[#This Row],[1W Return vs Nifty]]-AVERAGE(Table2[1W Return vs Nifty]))/_xlfn.STDEV.P(Table2[1W Return vs Nifty])</f>
        <v>6.9090240639671688E-2</v>
      </c>
      <c r="O61">
        <v>3759.86</v>
      </c>
      <c r="P61">
        <v>3760.0118917959098</v>
      </c>
      <c r="Q61">
        <v>3278.3338578686298</v>
      </c>
      <c r="R61">
        <v>53.692568373530897</v>
      </c>
      <c r="S61" s="1">
        <f>(Table2[[#This Row],[Close Price]]-Table2[[#This Row],[20D EMA]])/Table2[[#This Row],[20D EMA]]</f>
        <v>6.0613959030389334E-3</v>
      </c>
      <c r="T61" s="1">
        <f>(Table2[[#This Row],[Close Price]]-Table2[[#This Row],[50D EMA]])/Table2[[#This Row],[50D EMA]]</f>
        <v>6.0207544166243389E-3</v>
      </c>
      <c r="U61" s="1">
        <f>(Table2[[#This Row],[Close Price]]-Table2[[#This Row],[200D EMA]])/Table2[[#This Row],[200D EMA]]</f>
        <v>0.15383306398795071</v>
      </c>
      <c r="V61">
        <v>0.54608163815593802</v>
      </c>
      <c r="W61">
        <v>3747.05</v>
      </c>
      <c r="X61">
        <v>3811</v>
      </c>
      <c r="Y61">
        <v>3526</v>
      </c>
      <c r="Z61">
        <v>3825</v>
      </c>
      <c r="AA61">
        <v>3526</v>
      </c>
      <c r="AB61">
        <v>3891.7</v>
      </c>
      <c r="AC61" s="1">
        <f>(Table2[[#This Row],[Close Price]]/Table2[[#This Row],[Day Low]])-1</f>
        <v>9.5008073017439632E-3</v>
      </c>
      <c r="AD61" s="1">
        <f>(Table2[[#This Row],[Day High]]/Table2[[#This Row],[Close Price]])-1</f>
        <v>7.4947457470291301E-3</v>
      </c>
      <c r="AE61" s="1">
        <f>(Table2[[#This Row],[Close Price]]/Table2[[#This Row],[Current Week Low]])-1</f>
        <v>7.2787861599546311E-2</v>
      </c>
      <c r="AF61" s="1">
        <f>(Table2[[#This Row],[Current Week High]]/Table2[[#This Row],[Close Price]])-1</f>
        <v>1.1195854757907853E-2</v>
      </c>
      <c r="AG61" s="1">
        <f>(Table2[[#This Row],[Close Price]]/Table2[[#This Row],[Current Month Low]])-1</f>
        <v>7.2787861599546311E-2</v>
      </c>
      <c r="AH61" s="1">
        <f>(Table2[[#This Row],[Current Month High]]/Table2[[#This Row],[Close Price]])-1</f>
        <v>2.882899554545082E-2</v>
      </c>
      <c r="AI61">
        <v>10.2904048748892</v>
      </c>
      <c r="AJ61">
        <v>128.000964407341</v>
      </c>
      <c r="AK61" t="str">
        <f>IF(AND(Table2[[#This Row],[20D EMA]]&gt;Table2[[#This Row],[50D EMA]],Table2[[#This Row],[50D EMA]]&gt;Table2[[#This Row],[200D EMA]]),"Uptrend","Downtrend/NoTrend")</f>
        <v>Downtrend/NoTrend</v>
      </c>
      <c r="AL61">
        <v>0.01</v>
      </c>
      <c r="AM61" t="s">
        <v>3173</v>
      </c>
      <c r="AN61">
        <v>-2.15</v>
      </c>
      <c r="AO61" t="s">
        <v>3172</v>
      </c>
      <c r="AP61">
        <v>0.23128735674981399</v>
      </c>
      <c r="AQ61">
        <f>(Table2[[#This Row],[Sharpe Ratio]]-AVERAGE(Table2[Sharpe Ratio]))/_xlfn.STDEV.P(Table2[Sharpe Ratio])</f>
        <v>1.9670328547397651</v>
      </c>
      <c r="AR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">
        <f>_xlfn.RANK.AVG(Table2[[#This Row],[1Y Return vs Nifty Z-Score]],Table2[1Y Return vs Nifty Z-Score])</f>
        <v>82</v>
      </c>
      <c r="AT61">
        <f>_xlfn.RANK.AVG(Table2[[#This Row],[6M Return vs Nifty Z-Score]],Table2[6M Return vs Nifty Z-Score])</f>
        <v>250</v>
      </c>
      <c r="AU61">
        <f>_xlfn.RANK.AVG(Table2[[#This Row],[Sharpe Ratio Z-Score]],Table2[Sharpe Ratio Z-Score])</f>
        <v>19</v>
      </c>
      <c r="AV61">
        <f>(Table2[[#This Row],[Rank 1Y]]+Table2[[#This Row],[Rank 6M]]+Table2[[#This Row],[Rank Sharpe]])/3</f>
        <v>117</v>
      </c>
    </row>
    <row r="62" spans="1:48" x14ac:dyDescent="0.3">
      <c r="A62" t="s">
        <v>196</v>
      </c>
      <c r="B62" t="s">
        <v>197</v>
      </c>
      <c r="C62" t="s">
        <v>3133</v>
      </c>
      <c r="D62" t="s">
        <v>77</v>
      </c>
      <c r="E62">
        <v>132715.5852959</v>
      </c>
      <c r="F62">
        <v>2793.5</v>
      </c>
      <c r="G62">
        <v>55.847617460455602</v>
      </c>
      <c r="H62">
        <f>(Table2[[#This Row],[1Y Return vs Nifty]]-AVERAGE(Table2[1Y Return vs Nifty]))/_xlfn.STDEV.P(Table2[1Y Return vs Nifty])</f>
        <v>0.50905451648646682</v>
      </c>
      <c r="I62">
        <v>0.334106890978213</v>
      </c>
      <c r="J62">
        <f>(Table2[[#This Row],[1M Return vs Nifty]]-AVERAGE(Table2[1M Return vs Nifty]))/_xlfn.STDEV.P(Table2[1M Return vs Nifty])</f>
        <v>0.10236157398597361</v>
      </c>
      <c r="K62">
        <v>23.3237641957652</v>
      </c>
      <c r="L62">
        <f>(Table2[[#This Row],[6M Return vs Nifty]]-AVERAGE(Table2[6M Return vs Nifty]))/_xlfn.STDEV.P(Table2[6M Return vs Nifty])</f>
        <v>0.44095896930700357</v>
      </c>
      <c r="M62">
        <v>2.13061848546764</v>
      </c>
      <c r="N62">
        <f>(Table2[[#This Row],[1W Return vs Nifty]]-AVERAGE(Table2[1W Return vs Nifty]))/_xlfn.STDEV.P(Table2[1W Return vs Nifty])</f>
        <v>0.57767524261660219</v>
      </c>
      <c r="O62">
        <v>2780.26</v>
      </c>
      <c r="P62">
        <v>2709.4057622237001</v>
      </c>
      <c r="Q62">
        <v>2321.731964604</v>
      </c>
      <c r="R62">
        <v>52.244286105082402</v>
      </c>
      <c r="S62" s="1">
        <f>(Table2[[#This Row],[Close Price]]-Table2[[#This Row],[20D EMA]])/Table2[[#This Row],[20D EMA]]</f>
        <v>4.7621445476321569E-3</v>
      </c>
      <c r="T62" s="1">
        <f>(Table2[[#This Row],[Close Price]]-Table2[[#This Row],[50D EMA]])/Table2[[#This Row],[50D EMA]]</f>
        <v>3.1037889912539696E-2</v>
      </c>
      <c r="U62" s="1">
        <f>(Table2[[#This Row],[Close Price]]-Table2[[#This Row],[200D EMA]])/Table2[[#This Row],[200D EMA]]</f>
        <v>0.20319659744895049</v>
      </c>
      <c r="V62">
        <v>0.99372324349889096</v>
      </c>
      <c r="W62">
        <v>2762</v>
      </c>
      <c r="X62">
        <v>2828</v>
      </c>
      <c r="Y62">
        <v>2621.15</v>
      </c>
      <c r="Z62">
        <v>2828</v>
      </c>
      <c r="AA62">
        <v>2621.15</v>
      </c>
      <c r="AB62">
        <v>2875.25</v>
      </c>
      <c r="AC62" s="1">
        <f>(Table2[[#This Row],[Close Price]]/Table2[[#This Row],[Day Low]])-1</f>
        <v>1.1404779145546717E-2</v>
      </c>
      <c r="AD62" s="1">
        <f>(Table2[[#This Row],[Day High]]/Table2[[#This Row],[Close Price]])-1</f>
        <v>1.2350098442813762E-2</v>
      </c>
      <c r="AE62" s="1">
        <f>(Table2[[#This Row],[Close Price]]/Table2[[#This Row],[Current Week Low]])-1</f>
        <v>6.575358144325949E-2</v>
      </c>
      <c r="AF62" s="1">
        <f>(Table2[[#This Row],[Current Week High]]/Table2[[#This Row],[Close Price]])-1</f>
        <v>1.2350098442813762E-2</v>
      </c>
      <c r="AG62" s="1">
        <f>(Table2[[#This Row],[Close Price]]/Table2[[#This Row],[Current Month Low]])-1</f>
        <v>6.575358144325949E-2</v>
      </c>
      <c r="AH62" s="1">
        <f>(Table2[[#This Row],[Current Month High]]/Table2[[#This Row],[Close Price]])-1</f>
        <v>2.9264363701449803E-2</v>
      </c>
      <c r="AI62">
        <v>5.8886701270807196</v>
      </c>
      <c r="AJ62">
        <v>83.481116584564802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0.08</v>
      </c>
      <c r="AM62" t="s">
        <v>3173</v>
      </c>
      <c r="AN62">
        <v>-1.82</v>
      </c>
      <c r="AO62" t="s">
        <v>3172</v>
      </c>
      <c r="AP62">
        <v>0.26462385566313701</v>
      </c>
      <c r="AQ62">
        <f>(Table2[[#This Row],[Sharpe Ratio]]-AVERAGE(Table2[Sharpe Ratio]))/_xlfn.STDEV.P(Table2[Sharpe Ratio])</f>
        <v>2.3539613716656245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3.9840116740616707</v>
      </c>
      <c r="AS62">
        <f>_xlfn.RANK.AVG(Table2[[#This Row],[1Y Return vs Nifty Z-Score]],Table2[1Y Return vs Nifty Z-Score])</f>
        <v>165</v>
      </c>
      <c r="AT62">
        <f>_xlfn.RANK.AVG(Table2[[#This Row],[6M Return vs Nifty Z-Score]],Table2[6M Return vs Nifty Z-Score])</f>
        <v>182</v>
      </c>
      <c r="AU62">
        <f>_xlfn.RANK.AVG(Table2[[#This Row],[Sharpe Ratio Z-Score]],Table2[Sharpe Ratio Z-Score])</f>
        <v>6</v>
      </c>
      <c r="AV62">
        <f>(Table2[[#This Row],[Rank 1Y]]+Table2[[#This Row],[Rank 6M]]+Table2[[#This Row],[Rank Sharpe]])/3</f>
        <v>117.66666666666667</v>
      </c>
    </row>
    <row r="63" spans="1:48" x14ac:dyDescent="0.3">
      <c r="A63" t="s">
        <v>907</v>
      </c>
      <c r="B63" t="s">
        <v>908</v>
      </c>
      <c r="C63" t="s">
        <v>3139</v>
      </c>
      <c r="D63" t="s">
        <v>256</v>
      </c>
      <c r="E63">
        <v>16820.08277343</v>
      </c>
      <c r="F63">
        <v>1159.1500000000001</v>
      </c>
      <c r="G63">
        <v>91.396252170971707</v>
      </c>
      <c r="H63">
        <f>(Table2[[#This Row],[1Y Return vs Nifty]]-AVERAGE(Table2[1Y Return vs Nifty]))/_xlfn.STDEV.P(Table2[1Y Return vs Nifty])</f>
        <v>1.1139032577074719</v>
      </c>
      <c r="I63">
        <v>-10.779096348482399</v>
      </c>
      <c r="J63">
        <f>(Table2[[#This Row],[1M Return vs Nifty]]-AVERAGE(Table2[1M Return vs Nifty]))/_xlfn.STDEV.P(Table2[1M Return vs Nifty])</f>
        <v>-1.088741603239858</v>
      </c>
      <c r="K63">
        <v>20.091890510069501</v>
      </c>
      <c r="L63">
        <f>(Table2[[#This Row],[6M Return vs Nifty]]-AVERAGE(Table2[6M Return vs Nifty]))/_xlfn.STDEV.P(Table2[6M Return vs Nifty])</f>
        <v>0.3369537277133714</v>
      </c>
      <c r="M63">
        <v>-1.27512705197995</v>
      </c>
      <c r="N63">
        <f>(Table2[[#This Row],[1W Return vs Nifty]]-AVERAGE(Table2[1W Return vs Nifty]))/_xlfn.STDEV.P(Table2[1W Return vs Nifty])</f>
        <v>-0.23200550559185062</v>
      </c>
      <c r="O63">
        <v>1205.1400000000001</v>
      </c>
      <c r="P63">
        <v>1238.4733919274499</v>
      </c>
      <c r="Q63">
        <v>1070.6220928617499</v>
      </c>
      <c r="R63">
        <v>38.424737379482899</v>
      </c>
      <c r="S63" s="1">
        <f>(Table2[[#This Row],[Close Price]]-Table2[[#This Row],[20D EMA]])/Table2[[#This Row],[20D EMA]]</f>
        <v>-3.8161541397679945E-2</v>
      </c>
      <c r="T63" s="1">
        <f>(Table2[[#This Row],[Close Price]]-Table2[[#This Row],[50D EMA]])/Table2[[#This Row],[50D EMA]]</f>
        <v>-6.4049330768421245E-2</v>
      </c>
      <c r="U63" s="1">
        <f>(Table2[[#This Row],[Close Price]]-Table2[[#This Row],[200D EMA]])/Table2[[#This Row],[200D EMA]]</f>
        <v>8.2688287238326039E-2</v>
      </c>
      <c r="V63">
        <v>1.0587622306707201</v>
      </c>
      <c r="W63">
        <v>1152.55</v>
      </c>
      <c r="X63">
        <v>1183.8</v>
      </c>
      <c r="Y63">
        <v>1107.1500000000001</v>
      </c>
      <c r="Z63">
        <v>1192.05</v>
      </c>
      <c r="AA63">
        <v>1107.1500000000001</v>
      </c>
      <c r="AB63">
        <v>1219.95</v>
      </c>
      <c r="AC63" s="1">
        <f>(Table2[[#This Row],[Close Price]]/Table2[[#This Row],[Day Low]])-1</f>
        <v>5.726432692724881E-3</v>
      </c>
      <c r="AD63" s="1">
        <f>(Table2[[#This Row],[Day High]]/Table2[[#This Row],[Close Price]])-1</f>
        <v>2.1265582538929184E-2</v>
      </c>
      <c r="AE63" s="1">
        <f>(Table2[[#This Row],[Close Price]]/Table2[[#This Row],[Current Week Low]])-1</f>
        <v>4.6967438919748972E-2</v>
      </c>
      <c r="AF63" s="1">
        <f>(Table2[[#This Row],[Current Week High]]/Table2[[#This Row],[Close Price]])-1</f>
        <v>2.8382866755812364E-2</v>
      </c>
      <c r="AG63" s="1">
        <f>(Table2[[#This Row],[Close Price]]/Table2[[#This Row],[Current Month Low]])-1</f>
        <v>4.6967438919748972E-2</v>
      </c>
      <c r="AH63" s="1">
        <f>(Table2[[#This Row],[Current Month High]]/Table2[[#This Row],[Close Price]])-1</f>
        <v>5.2452227925635198E-2</v>
      </c>
      <c r="AI63">
        <v>25.0916619937022</v>
      </c>
      <c r="AJ63">
        <v>133.88821630346999</v>
      </c>
      <c r="AK63" t="str">
        <f>IF(AND(Table2[[#This Row],[20D EMA]]&gt;Table2[[#This Row],[50D EMA]],Table2[[#This Row],[50D EMA]]&gt;Table2[[#This Row],[200D EMA]]),"Uptrend","Downtrend/NoTrend")</f>
        <v>Downtrend/NoTrend</v>
      </c>
      <c r="AL63">
        <v>-0.06</v>
      </c>
      <c r="AM63" t="s">
        <v>3172</v>
      </c>
      <c r="AN63">
        <v>-6.59</v>
      </c>
      <c r="AO63" t="s">
        <v>3172</v>
      </c>
      <c r="AP63">
        <v>0.18284585429792899</v>
      </c>
      <c r="AQ63">
        <f>(Table2[[#This Row],[Sharpe Ratio]]-AVERAGE(Table2[Sharpe Ratio]))/_xlfn.STDEV.P(Table2[Sharpe Ratio])</f>
        <v>1.4047842889829878</v>
      </c>
      <c r="AR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">
        <f>_xlfn.RANK.AVG(Table2[[#This Row],[1Y Return vs Nifty Z-Score]],Table2[1Y Return vs Nifty Z-Score])</f>
        <v>87</v>
      </c>
      <c r="AT63">
        <f>_xlfn.RANK.AVG(Table2[[#This Row],[6M Return vs Nifty Z-Score]],Table2[6M Return vs Nifty Z-Score])</f>
        <v>209</v>
      </c>
      <c r="AU63">
        <f>_xlfn.RANK.AVG(Table2[[#This Row],[Sharpe Ratio Z-Score]],Table2[Sharpe Ratio Z-Score])</f>
        <v>58</v>
      </c>
      <c r="AV63">
        <f>(Table2[[#This Row],[Rank 1Y]]+Table2[[#This Row],[Rank 6M]]+Table2[[#This Row],[Rank Sharpe]])/3</f>
        <v>118</v>
      </c>
    </row>
    <row r="64" spans="1:48" x14ac:dyDescent="0.3">
      <c r="A64" t="s">
        <v>633</v>
      </c>
      <c r="B64" t="s">
        <v>634</v>
      </c>
      <c r="C64" t="s">
        <v>3131</v>
      </c>
      <c r="D64" t="s">
        <v>51</v>
      </c>
      <c r="E64">
        <v>30303.41236224</v>
      </c>
      <c r="F64">
        <v>1190.4000000000001</v>
      </c>
      <c r="G64">
        <v>84.797328219412705</v>
      </c>
      <c r="H64">
        <f>(Table2[[#This Row],[1Y Return vs Nifty]]-AVERAGE(Table2[1Y Return vs Nifty]))/_xlfn.STDEV.P(Table2[1Y Return vs Nifty])</f>
        <v>1.0016246602868832</v>
      </c>
      <c r="I64">
        <v>-1.8346415742509301</v>
      </c>
      <c r="J64">
        <f>(Table2[[#This Row],[1M Return vs Nifty]]-AVERAGE(Table2[1M Return vs Nifty]))/_xlfn.STDEV.P(Table2[1M Return vs Nifty])</f>
        <v>-0.13008294555324218</v>
      </c>
      <c r="K64">
        <v>83.491669324344301</v>
      </c>
      <c r="L64">
        <f>(Table2[[#This Row],[6M Return vs Nifty]]-AVERAGE(Table2[6M Return vs Nifty]))/_xlfn.STDEV.P(Table2[6M Return vs Nifty])</f>
        <v>2.3772281795727341</v>
      </c>
      <c r="M64">
        <v>2.6675157922673098</v>
      </c>
      <c r="N64">
        <f>(Table2[[#This Row],[1W Return vs Nifty]]-AVERAGE(Table2[1W Return vs Nifty]))/_xlfn.STDEV.P(Table2[1W Return vs Nifty])</f>
        <v>0.70531701981363082</v>
      </c>
      <c r="O64">
        <v>1176.45</v>
      </c>
      <c r="P64">
        <v>1098.4044048298899</v>
      </c>
      <c r="Q64">
        <v>849.75758701619804</v>
      </c>
      <c r="R64">
        <v>51.767929102725802</v>
      </c>
      <c r="S64" s="1">
        <f>(Table2[[#This Row],[Close Price]]-Table2[[#This Row],[20D EMA]])/Table2[[#This Row],[20D EMA]]</f>
        <v>1.185770750988146E-2</v>
      </c>
      <c r="T64" s="1">
        <f>(Table2[[#This Row],[Close Price]]-Table2[[#This Row],[50D EMA]])/Table2[[#This Row],[50D EMA]]</f>
        <v>8.3753847640803611E-2</v>
      </c>
      <c r="U64" s="1">
        <f>(Table2[[#This Row],[Close Price]]-Table2[[#This Row],[200D EMA]])/Table2[[#This Row],[200D EMA]]</f>
        <v>0.40087010482591751</v>
      </c>
      <c r="V64">
        <v>0.52880864384024895</v>
      </c>
      <c r="W64">
        <v>1185.8</v>
      </c>
      <c r="X64">
        <v>1222.1500000000001</v>
      </c>
      <c r="Y64">
        <v>1140.0999999999999</v>
      </c>
      <c r="Z64">
        <v>1222.1500000000001</v>
      </c>
      <c r="AA64">
        <v>1140.0999999999999</v>
      </c>
      <c r="AB64">
        <v>1222.1500000000001</v>
      </c>
      <c r="AC64" s="1">
        <f>(Table2[[#This Row],[Close Price]]/Table2[[#This Row],[Day Low]])-1</f>
        <v>3.8792376454714894E-3</v>
      </c>
      <c r="AD64" s="1">
        <f>(Table2[[#This Row],[Day High]]/Table2[[#This Row],[Close Price]])-1</f>
        <v>2.6671706989247257E-2</v>
      </c>
      <c r="AE64" s="1">
        <f>(Table2[[#This Row],[Close Price]]/Table2[[#This Row],[Current Week Low]])-1</f>
        <v>4.4118936935356734E-2</v>
      </c>
      <c r="AF64" s="1">
        <f>(Table2[[#This Row],[Current Week High]]/Table2[[#This Row],[Close Price]])-1</f>
        <v>2.6671706989247257E-2</v>
      </c>
      <c r="AG64" s="1">
        <f>(Table2[[#This Row],[Close Price]]/Table2[[#This Row],[Current Month Low]])-1</f>
        <v>4.4118936935356734E-2</v>
      </c>
      <c r="AH64" s="1">
        <f>(Table2[[#This Row],[Current Month High]]/Table2[[#This Row],[Close Price]])-1</f>
        <v>2.6671706989247257E-2</v>
      </c>
      <c r="AI64">
        <v>8.1905241935483701</v>
      </c>
      <c r="AJ64">
        <v>120.036968576709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0.22</v>
      </c>
      <c r="AM64" t="s">
        <v>3173</v>
      </c>
      <c r="AN64">
        <v>-4.71</v>
      </c>
      <c r="AO64" t="s">
        <v>3172</v>
      </c>
      <c r="AP64">
        <v>9.7931468139289005E-2</v>
      </c>
      <c r="AQ64">
        <f>(Table2[[#This Row],[Sharpe Ratio]]-AVERAGE(Table2[Sharpe Ratio]))/_xlfn.STDEV.P(Table2[Sharpe Ratio])</f>
        <v>0.4192039619228663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4.3732908760428719</v>
      </c>
      <c r="AS64">
        <f>_xlfn.RANK.AVG(Table2[[#This Row],[1Y Return vs Nifty Z-Score]],Table2[1Y Return vs Nifty Z-Score])</f>
        <v>104</v>
      </c>
      <c r="AT64">
        <f>_xlfn.RANK.AVG(Table2[[#This Row],[6M Return vs Nifty Z-Score]],Table2[6M Return vs Nifty Z-Score])</f>
        <v>22</v>
      </c>
      <c r="AU64">
        <f>_xlfn.RANK.AVG(Table2[[#This Row],[Sharpe Ratio Z-Score]],Table2[Sharpe Ratio Z-Score])</f>
        <v>232</v>
      </c>
      <c r="AV64">
        <f>(Table2[[#This Row],[Rank 1Y]]+Table2[[#This Row],[Rank 6M]]+Table2[[#This Row],[Rank Sharpe]])/3</f>
        <v>119.33333333333333</v>
      </c>
    </row>
    <row r="65" spans="1:48" x14ac:dyDescent="0.3">
      <c r="A65" t="s">
        <v>988</v>
      </c>
      <c r="B65" t="s">
        <v>989</v>
      </c>
      <c r="C65" t="s">
        <v>3131</v>
      </c>
      <c r="D65" t="s">
        <v>51</v>
      </c>
      <c r="E65">
        <v>14563.168201779999</v>
      </c>
      <c r="F65">
        <v>949.3</v>
      </c>
      <c r="G65">
        <v>284.25830729447699</v>
      </c>
      <c r="H65">
        <f>(Table2[[#This Row],[1Y Return vs Nifty]]-AVERAGE(Table2[1Y Return vs Nifty]))/_xlfn.STDEV.P(Table2[1Y Return vs Nifty])</f>
        <v>4.3953899370324514</v>
      </c>
      <c r="I65">
        <v>-4.3832514346414504</v>
      </c>
      <c r="J65">
        <f>(Table2[[#This Row],[1M Return vs Nifty]]-AVERAGE(Table2[1M Return vs Nifty]))/_xlfn.STDEV.P(Table2[1M Return vs Nifty])</f>
        <v>-0.40324066946143644</v>
      </c>
      <c r="K65">
        <v>55.4319375266561</v>
      </c>
      <c r="L65">
        <f>(Table2[[#This Row],[6M Return vs Nifty]]-AVERAGE(Table2[6M Return vs Nifty]))/_xlfn.STDEV.P(Table2[6M Return vs Nifty])</f>
        <v>1.4742352199197113</v>
      </c>
      <c r="M65">
        <v>1.7400852137001399</v>
      </c>
      <c r="N65">
        <f>(Table2[[#This Row],[1W Return vs Nifty]]-AVERAGE(Table2[1W Return vs Nifty]))/_xlfn.STDEV.P(Table2[1W Return vs Nifty])</f>
        <v>0.4848299997151071</v>
      </c>
      <c r="O65">
        <v>979.08</v>
      </c>
      <c r="P65">
        <v>953.38867551312399</v>
      </c>
      <c r="Q65">
        <v>713.93735663455595</v>
      </c>
      <c r="R65">
        <v>36.3325781375991</v>
      </c>
      <c r="S65" s="1">
        <f>(Table2[[#This Row],[Close Price]]-Table2[[#This Row],[20D EMA]])/Table2[[#This Row],[20D EMA]]</f>
        <v>-3.0416309188217597E-2</v>
      </c>
      <c r="T65" s="1">
        <f>(Table2[[#This Row],[Close Price]]-Table2[[#This Row],[50D EMA]])/Table2[[#This Row],[50D EMA]]</f>
        <v>-4.2885715114283915E-3</v>
      </c>
      <c r="U65" s="1">
        <f>(Table2[[#This Row],[Close Price]]-Table2[[#This Row],[200D EMA]])/Table2[[#This Row],[200D EMA]]</f>
        <v>0.3296684802640456</v>
      </c>
      <c r="V65">
        <v>0.56763310195664296</v>
      </c>
      <c r="W65">
        <v>940.1</v>
      </c>
      <c r="X65">
        <v>981</v>
      </c>
      <c r="Y65">
        <v>915</v>
      </c>
      <c r="Z65">
        <v>989.45</v>
      </c>
      <c r="AA65">
        <v>915</v>
      </c>
      <c r="AB65">
        <v>989.95</v>
      </c>
      <c r="AC65" s="1">
        <f>(Table2[[#This Row],[Close Price]]/Table2[[#This Row],[Day Low]])-1</f>
        <v>9.7861929581959384E-3</v>
      </c>
      <c r="AD65" s="1">
        <f>(Table2[[#This Row],[Day High]]/Table2[[#This Row],[Close Price]])-1</f>
        <v>3.3393026440535101E-2</v>
      </c>
      <c r="AE65" s="1">
        <f>(Table2[[#This Row],[Close Price]]/Table2[[#This Row],[Current Week Low]])-1</f>
        <v>3.7486338797814156E-2</v>
      </c>
      <c r="AF65" s="1">
        <f>(Table2[[#This Row],[Current Week High]]/Table2[[#This Row],[Close Price]])-1</f>
        <v>4.2294322132097495E-2</v>
      </c>
      <c r="AG65" s="1">
        <f>(Table2[[#This Row],[Close Price]]/Table2[[#This Row],[Current Month Low]])-1</f>
        <v>3.7486338797814156E-2</v>
      </c>
      <c r="AH65" s="1">
        <f>(Table2[[#This Row],[Current Month High]]/Table2[[#This Row],[Close Price]])-1</f>
        <v>4.2821026019172148E-2</v>
      </c>
      <c r="AI65">
        <v>15.6325713683767</v>
      </c>
      <c r="AJ65">
        <v>345.15826494724502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-0.01</v>
      </c>
      <c r="AM65" t="s">
        <v>3172</v>
      </c>
      <c r="AN65">
        <v>-5.82</v>
      </c>
      <c r="AO65" t="s">
        <v>3172</v>
      </c>
      <c r="AP65">
        <v>7.6655176567902994E-2</v>
      </c>
      <c r="AQ65">
        <f>(Table2[[#This Row],[Sharpe Ratio]]-AVERAGE(Table2[Sharpe Ratio]))/_xlfn.STDEV.P(Table2[Sharpe Ratio])</f>
        <v>0.17225529569359868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6.1234697828994307</v>
      </c>
      <c r="AS65">
        <f>_xlfn.RANK.AVG(Table2[[#This Row],[1Y Return vs Nifty Z-Score]],Table2[1Y Return vs Nifty Z-Score])</f>
        <v>4</v>
      </c>
      <c r="AT65">
        <f>_xlfn.RANK.AVG(Table2[[#This Row],[6M Return vs Nifty Z-Score]],Table2[6M Return vs Nifty Z-Score])</f>
        <v>56</v>
      </c>
      <c r="AU65">
        <f>_xlfn.RANK.AVG(Table2[[#This Row],[Sharpe Ratio Z-Score]],Table2[Sharpe Ratio Z-Score])</f>
        <v>299</v>
      </c>
      <c r="AV65">
        <f>(Table2[[#This Row],[Rank 1Y]]+Table2[[#This Row],[Rank 6M]]+Table2[[#This Row],[Rank Sharpe]])/3</f>
        <v>119.66666666666667</v>
      </c>
    </row>
    <row r="66" spans="1:48" x14ac:dyDescent="0.3">
      <c r="A66" t="s">
        <v>1006</v>
      </c>
      <c r="B66" t="s">
        <v>1007</v>
      </c>
      <c r="C66" t="s">
        <v>3139</v>
      </c>
      <c r="D66" t="s">
        <v>256</v>
      </c>
      <c r="E66">
        <v>14102.628212969999</v>
      </c>
      <c r="F66">
        <v>1775.95</v>
      </c>
      <c r="G66">
        <v>64.371587674355993</v>
      </c>
      <c r="H66">
        <f>(Table2[[#This Row],[1Y Return vs Nifty]]-AVERAGE(Table2[1Y Return vs Nifty]))/_xlfn.STDEV.P(Table2[1Y Return vs Nifty])</f>
        <v>0.65408716530878053</v>
      </c>
      <c r="I66">
        <v>4.5405997037720498</v>
      </c>
      <c r="J66">
        <f>(Table2[[#This Row],[1M Return vs Nifty]]-AVERAGE(Table2[1M Return vs Nifty]))/_xlfn.STDEV.P(Table2[1M Return vs Nifty])</f>
        <v>0.55320970897783817</v>
      </c>
      <c r="K66">
        <v>36.756313394473402</v>
      </c>
      <c r="L66">
        <f>(Table2[[#This Row],[6M Return vs Nifty]]-AVERAGE(Table2[6M Return vs Nifty]))/_xlfn.STDEV.P(Table2[6M Return vs Nifty])</f>
        <v>0.87323314227774063</v>
      </c>
      <c r="M66">
        <v>-0.96343982549125196</v>
      </c>
      <c r="N66">
        <f>(Table2[[#This Row],[1W Return vs Nifty]]-AVERAGE(Table2[1W Return vs Nifty]))/_xlfn.STDEV.P(Table2[1W Return vs Nifty])</f>
        <v>-0.15790509380961243</v>
      </c>
      <c r="O66">
        <v>1737.92</v>
      </c>
      <c r="P66">
        <v>1798.83748114175</v>
      </c>
      <c r="Q66">
        <v>1568.5800924003699</v>
      </c>
      <c r="R66">
        <v>57.3505218269203</v>
      </c>
      <c r="S66" s="1">
        <f>(Table2[[#This Row],[Close Price]]-Table2[[#This Row],[20D EMA]])/Table2[[#This Row],[20D EMA]]</f>
        <v>2.1882480206223513E-2</v>
      </c>
      <c r="T66" s="1">
        <f>(Table2[[#This Row],[Close Price]]-Table2[[#This Row],[50D EMA]])/Table2[[#This Row],[50D EMA]]</f>
        <v>-1.2723484684799273E-2</v>
      </c>
      <c r="U66" s="1">
        <f>(Table2[[#This Row],[Close Price]]-Table2[[#This Row],[200D EMA]])/Table2[[#This Row],[200D EMA]]</f>
        <v>0.13220230742715575</v>
      </c>
      <c r="V66">
        <v>1.3974787500935799</v>
      </c>
      <c r="W66">
        <v>1731.4</v>
      </c>
      <c r="X66">
        <v>1785.85</v>
      </c>
      <c r="Y66">
        <v>1645.35</v>
      </c>
      <c r="Z66">
        <v>1825</v>
      </c>
      <c r="AA66">
        <v>1645.35</v>
      </c>
      <c r="AB66">
        <v>1890</v>
      </c>
      <c r="AC66" s="1">
        <f>(Table2[[#This Row],[Close Price]]/Table2[[#This Row],[Day Low]])-1</f>
        <v>2.5730622617534893E-2</v>
      </c>
      <c r="AD66" s="1">
        <f>(Table2[[#This Row],[Day High]]/Table2[[#This Row],[Close Price]])-1</f>
        <v>5.5744812635489804E-3</v>
      </c>
      <c r="AE66" s="1">
        <f>(Table2[[#This Row],[Close Price]]/Table2[[#This Row],[Current Week Low]])-1</f>
        <v>7.9375208922114027E-2</v>
      </c>
      <c r="AF66" s="1">
        <f>(Table2[[#This Row],[Current Week High]]/Table2[[#This Row],[Close Price]])-1</f>
        <v>2.7619020805765837E-2</v>
      </c>
      <c r="AG66" s="1">
        <f>(Table2[[#This Row],[Close Price]]/Table2[[#This Row],[Current Month Low]])-1</f>
        <v>7.9375208922114027E-2</v>
      </c>
      <c r="AH66" s="1">
        <f>(Table2[[#This Row],[Current Month High]]/Table2[[#This Row],[Close Price]])-1</f>
        <v>6.4219150313916451E-2</v>
      </c>
      <c r="AI66">
        <v>51.130380922886303</v>
      </c>
      <c r="AJ66">
        <v>121.095549330843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-0.21</v>
      </c>
      <c r="AM66" t="s">
        <v>3172</v>
      </c>
      <c r="AN66">
        <v>3.68</v>
      </c>
      <c r="AO66" t="s">
        <v>3173</v>
      </c>
      <c r="AP66">
        <v>0.145668627901298</v>
      </c>
      <c r="AQ66">
        <f>(Table2[[#This Row],[Sharpe Ratio]]-AVERAGE(Table2[Sharpe Ratio]))/_xlfn.STDEV.P(Table2[Sharpe Ratio])</f>
        <v>0.97327739587861439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139</v>
      </c>
      <c r="AT66">
        <f>_xlfn.RANK.AVG(Table2[[#This Row],[6M Return vs Nifty Z-Score]],Table2[6M Return vs Nifty Z-Score])</f>
        <v>104</v>
      </c>
      <c r="AU66">
        <f>_xlfn.RANK.AVG(Table2[[#This Row],[Sharpe Ratio Z-Score]],Table2[Sharpe Ratio Z-Score])</f>
        <v>117</v>
      </c>
      <c r="AV66">
        <f>(Table2[[#This Row],[Rank 1Y]]+Table2[[#This Row],[Rank 6M]]+Table2[[#This Row],[Rank Sharpe]])/3</f>
        <v>120</v>
      </c>
    </row>
    <row r="67" spans="1:48" x14ac:dyDescent="0.3">
      <c r="A67" t="s">
        <v>929</v>
      </c>
      <c r="B67" t="s">
        <v>930</v>
      </c>
      <c r="C67" t="s">
        <v>3127</v>
      </c>
      <c r="D67" t="s">
        <v>143</v>
      </c>
      <c r="E67">
        <v>16063.130599446</v>
      </c>
      <c r="F67">
        <v>61.46</v>
      </c>
      <c r="G67">
        <v>140.838465023586</v>
      </c>
      <c r="H67">
        <f>(Table2[[#This Row],[1Y Return vs Nifty]]-AVERAGE(Table2[1Y Return vs Nifty]))/_xlfn.STDEV.P(Table2[1Y Return vs Nifty])</f>
        <v>1.9551468230542484</v>
      </c>
      <c r="I67">
        <v>-7.4393227594827502</v>
      </c>
      <c r="J67">
        <f>(Table2[[#This Row],[1M Return vs Nifty]]-AVERAGE(Table2[1M Return vs Nifty]))/_xlfn.STDEV.P(Table2[1M Return vs Nifty])</f>
        <v>-0.7307876589668586</v>
      </c>
      <c r="K67">
        <v>23.0215408510321</v>
      </c>
      <c r="L67">
        <f>(Table2[[#This Row],[6M Return vs Nifty]]-AVERAGE(Table2[6M Return vs Nifty]))/_xlfn.STDEV.P(Table2[6M Return vs Nifty])</f>
        <v>0.43123309043886476</v>
      </c>
      <c r="M67">
        <v>1.1856060942706901</v>
      </c>
      <c r="N67">
        <f>(Table2[[#This Row],[1W Return vs Nifty]]-AVERAGE(Table2[1W Return vs Nifty]))/_xlfn.STDEV.P(Table2[1W Return vs Nifty])</f>
        <v>0.3530083285570017</v>
      </c>
      <c r="O67">
        <v>66.17</v>
      </c>
      <c r="P67">
        <v>68.364941182419898</v>
      </c>
      <c r="Q67">
        <v>56.494187833182799</v>
      </c>
      <c r="R67">
        <v>31.360798194661601</v>
      </c>
      <c r="S67" s="1">
        <f>(Table2[[#This Row],[Close Price]]-Table2[[#This Row],[20D EMA]])/Table2[[#This Row],[20D EMA]]</f>
        <v>-7.1180293184222462E-2</v>
      </c>
      <c r="T67" s="1">
        <f>(Table2[[#This Row],[Close Price]]-Table2[[#This Row],[50D EMA]])/Table2[[#This Row],[50D EMA]]</f>
        <v>-0.10100120124429374</v>
      </c>
      <c r="U67" s="1">
        <f>(Table2[[#This Row],[Close Price]]-Table2[[#This Row],[200D EMA]])/Table2[[#This Row],[200D EMA]]</f>
        <v>8.7899523070945881E-2</v>
      </c>
      <c r="V67">
        <v>0.24559597982506101</v>
      </c>
      <c r="W67">
        <v>61.3</v>
      </c>
      <c r="X67">
        <v>64.2</v>
      </c>
      <c r="Y67">
        <v>59.5</v>
      </c>
      <c r="Z67">
        <v>65.7</v>
      </c>
      <c r="AA67">
        <v>59.18</v>
      </c>
      <c r="AB67">
        <v>67.64</v>
      </c>
      <c r="AC67" s="1">
        <f>(Table2[[#This Row],[Close Price]]/Table2[[#This Row],[Day Low]])-1</f>
        <v>2.6101141924959048E-3</v>
      </c>
      <c r="AD67" s="1">
        <f>(Table2[[#This Row],[Day High]]/Table2[[#This Row],[Close Price]])-1</f>
        <v>4.4581841848356785E-2</v>
      </c>
      <c r="AE67" s="1">
        <f>(Table2[[#This Row],[Close Price]]/Table2[[#This Row],[Current Week Low]])-1</f>
        <v>3.2941176470588251E-2</v>
      </c>
      <c r="AF67" s="1">
        <f>(Table2[[#This Row],[Current Week High]]/Table2[[#This Row],[Close Price]])-1</f>
        <v>6.8987959648551866E-2</v>
      </c>
      <c r="AG67" s="1">
        <f>(Table2[[#This Row],[Close Price]]/Table2[[#This Row],[Current Month Low]])-1</f>
        <v>3.8526529232848938E-2</v>
      </c>
      <c r="AH67" s="1">
        <f>(Table2[[#This Row],[Current Month High]]/Table2[[#This Row],[Close Price]])-1</f>
        <v>0.10055320533680434</v>
      </c>
      <c r="AI67">
        <v>48.714611129189699</v>
      </c>
      <c r="AJ67">
        <v>201.27450980392101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-0.14000000000000001</v>
      </c>
      <c r="AM67" t="s">
        <v>3172</v>
      </c>
      <c r="AN67">
        <v>-13.03</v>
      </c>
      <c r="AO67" t="s">
        <v>3172</v>
      </c>
      <c r="AP67">
        <v>0.13422683549903699</v>
      </c>
      <c r="AQ67">
        <f>(Table2[[#This Row],[Sharpe Ratio]]-AVERAGE(Table2[Sharpe Ratio]))/_xlfn.STDEV.P(Table2[Sharpe Ratio])</f>
        <v>0.840475334789617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41</v>
      </c>
      <c r="AT67">
        <f>_xlfn.RANK.AVG(Table2[[#This Row],[6M Return vs Nifty Z-Score]],Table2[6M Return vs Nifty Z-Score])</f>
        <v>187</v>
      </c>
      <c r="AU67">
        <f>_xlfn.RANK.AVG(Table2[[#This Row],[Sharpe Ratio Z-Score]],Table2[Sharpe Ratio Z-Score])</f>
        <v>135</v>
      </c>
      <c r="AV67">
        <f>(Table2[[#This Row],[Rank 1Y]]+Table2[[#This Row],[Rank 6M]]+Table2[[#This Row],[Rank Sharpe]])/3</f>
        <v>121</v>
      </c>
    </row>
    <row r="68" spans="1:48" x14ac:dyDescent="0.3">
      <c r="A68" t="s">
        <v>1553</v>
      </c>
      <c r="B68" t="s">
        <v>1554</v>
      </c>
      <c r="C68" t="s">
        <v>3128</v>
      </c>
      <c r="D68" t="s">
        <v>1003</v>
      </c>
      <c r="E68">
        <v>6376.1842896150001</v>
      </c>
      <c r="F68">
        <v>742.65</v>
      </c>
      <c r="G68">
        <v>115.854006197278</v>
      </c>
      <c r="H68">
        <f>(Table2[[#This Row],[1Y Return vs Nifty]]-AVERAGE(Table2[1Y Return vs Nifty]))/_xlfn.STDEV.P(Table2[1Y Return vs Nifty])</f>
        <v>1.5300441828476472</v>
      </c>
      <c r="I68">
        <v>22.276491767775401</v>
      </c>
      <c r="J68">
        <f>(Table2[[#This Row],[1M Return vs Nifty]]-AVERAGE(Table2[1M Return vs Nifty]))/_xlfn.STDEV.P(Table2[1M Return vs Nifty])</f>
        <v>2.4541267473126949</v>
      </c>
      <c r="K68">
        <v>149.84829094436699</v>
      </c>
      <c r="L68">
        <f>(Table2[[#This Row],[6M Return vs Nifty]]-AVERAGE(Table2[6M Return vs Nifty]))/_xlfn.STDEV.P(Table2[6M Return vs Nifty])</f>
        <v>4.5126570775131185</v>
      </c>
      <c r="M68">
        <v>-5.93758080999784</v>
      </c>
      <c r="N68">
        <f>(Table2[[#This Row],[1W Return vs Nifty]]-AVERAGE(Table2[1W Return vs Nifty]))/_xlfn.STDEV.P(Table2[1W Return vs Nifty])</f>
        <v>-1.3404556248889183</v>
      </c>
      <c r="O68">
        <v>701.18</v>
      </c>
      <c r="P68">
        <v>616.83339542858903</v>
      </c>
      <c r="Q68">
        <v>429.44458659234499</v>
      </c>
      <c r="R68">
        <v>55.381188710595502</v>
      </c>
      <c r="S68" s="1">
        <f>(Table2[[#This Row],[Close Price]]-Table2[[#This Row],[20D EMA]])/Table2[[#This Row],[20D EMA]]</f>
        <v>5.914315867537584E-2</v>
      </c>
      <c r="T68" s="1">
        <f>(Table2[[#This Row],[Close Price]]-Table2[[#This Row],[50D EMA]])/Table2[[#This Row],[50D EMA]]</f>
        <v>0.20397177828543295</v>
      </c>
      <c r="U68" s="1">
        <f>(Table2[[#This Row],[Close Price]]-Table2[[#This Row],[200D EMA]])/Table2[[#This Row],[200D EMA]]</f>
        <v>0.72932672383403141</v>
      </c>
      <c r="V68">
        <v>0.56444641564880804</v>
      </c>
      <c r="W68">
        <v>732.65</v>
      </c>
      <c r="X68">
        <v>742.65</v>
      </c>
      <c r="Y68">
        <v>609.54999999999995</v>
      </c>
      <c r="Z68">
        <v>742.65</v>
      </c>
      <c r="AA68">
        <v>609.54999999999995</v>
      </c>
      <c r="AB68">
        <v>825.05</v>
      </c>
      <c r="AC68" s="1">
        <f>(Table2[[#This Row],[Close Price]]/Table2[[#This Row],[Day Low]])-1</f>
        <v>1.3649082099228771E-2</v>
      </c>
      <c r="AD68" s="1">
        <f>(Table2[[#This Row],[Day High]]/Table2[[#This Row],[Close Price]])-1</f>
        <v>0</v>
      </c>
      <c r="AE68" s="1">
        <f>(Table2[[#This Row],[Close Price]]/Table2[[#This Row],[Current Week Low]])-1</f>
        <v>0.21835780493806922</v>
      </c>
      <c r="AF68" s="1">
        <f>(Table2[[#This Row],[Current Week High]]/Table2[[#This Row],[Close Price]])-1</f>
        <v>0</v>
      </c>
      <c r="AG68" s="1">
        <f>(Table2[[#This Row],[Close Price]]/Table2[[#This Row],[Current Month Low]])-1</f>
        <v>0.21835780493806922</v>
      </c>
      <c r="AH68" s="1">
        <f>(Table2[[#This Row],[Current Month High]]/Table2[[#This Row],[Close Price]])-1</f>
        <v>0.11095401602369881</v>
      </c>
      <c r="AI68">
        <v>17.659732040665101</v>
      </c>
      <c r="AJ68">
        <v>244.13809082483701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0.81</v>
      </c>
      <c r="AM68" t="s">
        <v>3173</v>
      </c>
      <c r="AN68">
        <v>-1.0900000000000001</v>
      </c>
      <c r="AO68" t="s">
        <v>3172</v>
      </c>
      <c r="AP68">
        <v>7.2949466641442001E-2</v>
      </c>
      <c r="AQ68">
        <f>(Table2[[#This Row],[Sharpe Ratio]]-AVERAGE(Table2[Sharpe Ratio]))/_xlfn.STDEV.P(Table2[Sharpe Ratio])</f>
        <v>0.12924403498109635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7.2856164177656382</v>
      </c>
      <c r="AS68">
        <f>_xlfn.RANK.AVG(Table2[[#This Row],[1Y Return vs Nifty Z-Score]],Table2[1Y Return vs Nifty Z-Score])</f>
        <v>59</v>
      </c>
      <c r="AT68">
        <f>_xlfn.RANK.AVG(Table2[[#This Row],[6M Return vs Nifty Z-Score]],Table2[6M Return vs Nifty Z-Score])</f>
        <v>3</v>
      </c>
      <c r="AU68">
        <f>_xlfn.RANK.AVG(Table2[[#This Row],[Sharpe Ratio Z-Score]],Table2[Sharpe Ratio Z-Score])</f>
        <v>305</v>
      </c>
      <c r="AV68">
        <f>(Table2[[#This Row],[Rank 1Y]]+Table2[[#This Row],[Rank 6M]]+Table2[[#This Row],[Rank Sharpe]])/3</f>
        <v>122.33333333333333</v>
      </c>
    </row>
    <row r="69" spans="1:48" x14ac:dyDescent="0.3">
      <c r="A69" t="s">
        <v>694</v>
      </c>
      <c r="B69" t="s">
        <v>695</v>
      </c>
      <c r="C69" t="s">
        <v>3139</v>
      </c>
      <c r="D69" t="s">
        <v>119</v>
      </c>
      <c r="E69">
        <v>25832.56325997</v>
      </c>
      <c r="F69">
        <v>929.1</v>
      </c>
      <c r="G69">
        <v>86.747928930547104</v>
      </c>
      <c r="H69">
        <f>(Table2[[#This Row],[1Y Return vs Nifty]]-AVERAGE(Table2[1Y Return vs Nifty]))/_xlfn.STDEV.P(Table2[1Y Return vs Nifty])</f>
        <v>1.0348135125272597</v>
      </c>
      <c r="I69">
        <v>13.82888636345</v>
      </c>
      <c r="J69">
        <f>(Table2[[#This Row],[1M Return vs Nifty]]-AVERAGE(Table2[1M Return vs Nifty]))/_xlfn.STDEV.P(Table2[1M Return vs Nifty])</f>
        <v>1.5487199604275075</v>
      </c>
      <c r="K69">
        <v>37.587839636724702</v>
      </c>
      <c r="L69">
        <f>(Table2[[#This Row],[6M Return vs Nifty]]-AVERAGE(Table2[6M Return vs Nifty]))/_xlfn.STDEV.P(Table2[6M Return vs Nifty])</f>
        <v>0.89999256920075643</v>
      </c>
      <c r="M69">
        <v>5.9289859733641697</v>
      </c>
      <c r="N69">
        <f>(Table2[[#This Row],[1W Return vs Nifty]]-AVERAGE(Table2[1W Return vs Nifty]))/_xlfn.STDEV.P(Table2[1W Return vs Nifty])</f>
        <v>1.4806977954628748</v>
      </c>
      <c r="O69">
        <v>894.59</v>
      </c>
      <c r="P69">
        <v>836.18174903246097</v>
      </c>
      <c r="Q69">
        <v>689.01529596990201</v>
      </c>
      <c r="R69">
        <v>65.162831564835102</v>
      </c>
      <c r="S69" s="1">
        <f>(Table2[[#This Row],[Close Price]]-Table2[[#This Row],[20D EMA]])/Table2[[#This Row],[20D EMA]]</f>
        <v>3.8576331056685176E-2</v>
      </c>
      <c r="T69" s="1">
        <f>(Table2[[#This Row],[Close Price]]-Table2[[#This Row],[50D EMA]])/Table2[[#This Row],[50D EMA]]</f>
        <v>0.11112207492576105</v>
      </c>
      <c r="U69" s="1">
        <f>(Table2[[#This Row],[Close Price]]-Table2[[#This Row],[200D EMA]])/Table2[[#This Row],[200D EMA]]</f>
        <v>0.34844611641333656</v>
      </c>
      <c r="V69">
        <v>0.43176307221860599</v>
      </c>
      <c r="W69">
        <v>920</v>
      </c>
      <c r="X69">
        <v>945</v>
      </c>
      <c r="Y69">
        <v>861.5</v>
      </c>
      <c r="Z69">
        <v>945</v>
      </c>
      <c r="AA69">
        <v>861.5</v>
      </c>
      <c r="AB69">
        <v>945</v>
      </c>
      <c r="AC69" s="1">
        <f>(Table2[[#This Row],[Close Price]]/Table2[[#This Row],[Day Low]])-1</f>
        <v>9.8913043478261464E-3</v>
      </c>
      <c r="AD69" s="1">
        <f>(Table2[[#This Row],[Day High]]/Table2[[#This Row],[Close Price]])-1</f>
        <v>1.7113335485954062E-2</v>
      </c>
      <c r="AE69" s="1">
        <f>(Table2[[#This Row],[Close Price]]/Table2[[#This Row],[Current Week Low]])-1</f>
        <v>7.84677887405687E-2</v>
      </c>
      <c r="AF69" s="1">
        <f>(Table2[[#This Row],[Current Week High]]/Table2[[#This Row],[Close Price]])-1</f>
        <v>1.7113335485954062E-2</v>
      </c>
      <c r="AG69" s="1">
        <f>(Table2[[#This Row],[Close Price]]/Table2[[#This Row],[Current Month Low]])-1</f>
        <v>7.84677887405687E-2</v>
      </c>
      <c r="AH69" s="1">
        <f>(Table2[[#This Row],[Current Month High]]/Table2[[#This Row],[Close Price]])-1</f>
        <v>1.7113335485954062E-2</v>
      </c>
      <c r="AI69">
        <v>2.9921429340221599</v>
      </c>
      <c r="AJ69">
        <v>121.108995716325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0.28000000000000003</v>
      </c>
      <c r="AM69" t="s">
        <v>3173</v>
      </c>
      <c r="AN69">
        <v>-1.41</v>
      </c>
      <c r="AO69" t="s">
        <v>3172</v>
      </c>
      <c r="AP69">
        <v>0.11833195762955299</v>
      </c>
      <c r="AQ69">
        <f>(Table2[[#This Row],[Sharpe Ratio]]-AVERAGE(Table2[Sharpe Ratio]))/_xlfn.STDEV.P(Table2[Sharpe Ratio])</f>
        <v>0.65598740950544232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5.6202112471238408</v>
      </c>
      <c r="AS69">
        <f>_xlfn.RANK.AVG(Table2[[#This Row],[1Y Return vs Nifty Z-Score]],Table2[1Y Return vs Nifty Z-Score])</f>
        <v>98</v>
      </c>
      <c r="AT69">
        <f>_xlfn.RANK.AVG(Table2[[#This Row],[6M Return vs Nifty Z-Score]],Table2[6M Return vs Nifty Z-Score])</f>
        <v>99</v>
      </c>
      <c r="AU69">
        <f>_xlfn.RANK.AVG(Table2[[#This Row],[Sharpe Ratio Z-Score]],Table2[Sharpe Ratio Z-Score])</f>
        <v>172</v>
      </c>
      <c r="AV69">
        <f>(Table2[[#This Row],[Rank 1Y]]+Table2[[#This Row],[Rank 6M]]+Table2[[#This Row],[Rank Sharpe]])/3</f>
        <v>123</v>
      </c>
    </row>
    <row r="70" spans="1:48" x14ac:dyDescent="0.3">
      <c r="A70" t="s">
        <v>717</v>
      </c>
      <c r="B70" t="s">
        <v>718</v>
      </c>
      <c r="C70" t="s">
        <v>3125</v>
      </c>
      <c r="D70" t="s">
        <v>441</v>
      </c>
      <c r="E70">
        <v>24282.18</v>
      </c>
      <c r="F70">
        <v>691.8</v>
      </c>
      <c r="G70">
        <v>86.887432438132393</v>
      </c>
      <c r="H70">
        <f>(Table2[[#This Row],[1Y Return vs Nifty]]-AVERAGE(Table2[1Y Return vs Nifty]))/_xlfn.STDEV.P(Table2[1Y Return vs Nifty])</f>
        <v>1.0371871204490828</v>
      </c>
      <c r="I70">
        <v>-16.361168555688302</v>
      </c>
      <c r="J70">
        <f>(Table2[[#This Row],[1M Return vs Nifty]]-AVERAGE(Table2[1M Return vs Nifty]))/_xlfn.STDEV.P(Table2[1M Return vs Nifty])</f>
        <v>-1.6870231066230055</v>
      </c>
      <c r="K70">
        <v>39.439036235701302</v>
      </c>
      <c r="L70">
        <f>(Table2[[#This Row],[6M Return vs Nifty]]-AVERAGE(Table2[6M Return vs Nifty]))/_xlfn.STDEV.P(Table2[6M Return vs Nifty])</f>
        <v>0.95956610710418044</v>
      </c>
      <c r="M70">
        <v>-4.5124170025586396</v>
      </c>
      <c r="N70">
        <f>(Table2[[#This Row],[1W Return vs Nifty]]-AVERAGE(Table2[1W Return vs Nifty]))/_xlfn.STDEV.P(Table2[1W Return vs Nifty])</f>
        <v>-1.0016376817281438</v>
      </c>
      <c r="O70">
        <v>741.65</v>
      </c>
      <c r="P70">
        <v>766.32235062014195</v>
      </c>
      <c r="Q70">
        <v>652.02523795997695</v>
      </c>
      <c r="R70">
        <v>30.978822756497799</v>
      </c>
      <c r="S70" s="1">
        <f>(Table2[[#This Row],[Close Price]]-Table2[[#This Row],[20D EMA]])/Table2[[#This Row],[20D EMA]]</f>
        <v>-6.7214993595361733E-2</v>
      </c>
      <c r="T70" s="1">
        <f>(Table2[[#This Row],[Close Price]]-Table2[[#This Row],[50D EMA]])/Table2[[#This Row],[50D EMA]]</f>
        <v>-9.7246740304305634E-2</v>
      </c>
      <c r="U70" s="1">
        <f>(Table2[[#This Row],[Close Price]]-Table2[[#This Row],[200D EMA]])/Table2[[#This Row],[200D EMA]]</f>
        <v>6.1001874964944976E-2</v>
      </c>
      <c r="V70">
        <v>0.65914569936561995</v>
      </c>
      <c r="W70">
        <v>688.45</v>
      </c>
      <c r="X70">
        <v>706</v>
      </c>
      <c r="Y70">
        <v>647.79999999999995</v>
      </c>
      <c r="Z70">
        <v>729.9</v>
      </c>
      <c r="AA70">
        <v>647.79999999999995</v>
      </c>
      <c r="AB70">
        <v>782</v>
      </c>
      <c r="AC70" s="1">
        <f>(Table2[[#This Row],[Close Price]]/Table2[[#This Row],[Day Low]])-1</f>
        <v>4.8660033408380876E-3</v>
      </c>
      <c r="AD70" s="1">
        <f>(Table2[[#This Row],[Day High]]/Table2[[#This Row],[Close Price]])-1</f>
        <v>2.0526163631107375E-2</v>
      </c>
      <c r="AE70" s="1">
        <f>(Table2[[#This Row],[Close Price]]/Table2[[#This Row],[Current Week Low]])-1</f>
        <v>6.7922198209323881E-2</v>
      </c>
      <c r="AF70" s="1">
        <f>(Table2[[#This Row],[Current Week High]]/Table2[[#This Row],[Close Price]])-1</f>
        <v>5.5073720728534337E-2</v>
      </c>
      <c r="AG70" s="1">
        <f>(Table2[[#This Row],[Close Price]]/Table2[[#This Row],[Current Month Low]])-1</f>
        <v>6.7922198209323881E-2</v>
      </c>
      <c r="AH70" s="1">
        <f>(Table2[[#This Row],[Current Month High]]/Table2[[#This Row],[Close Price]])-1</f>
        <v>0.13038450419196312</v>
      </c>
      <c r="AI70">
        <v>40.213934663197399</v>
      </c>
      <c r="AJ70">
        <v>147.07142857142799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-0.18</v>
      </c>
      <c r="AM70" t="s">
        <v>3172</v>
      </c>
      <c r="AN70">
        <v>-9.73</v>
      </c>
      <c r="AO70" t="s">
        <v>3172</v>
      </c>
      <c r="AP70">
        <v>0.114070259268584</v>
      </c>
      <c r="AQ70">
        <f>(Table2[[#This Row],[Sharpe Ratio]]-AVERAGE(Table2[Sharpe Ratio]))/_xlfn.STDEV.P(Table2[Sharpe Ratio])</f>
        <v>0.60652292822675347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97</v>
      </c>
      <c r="AT70">
        <f>_xlfn.RANK.AVG(Table2[[#This Row],[6M Return vs Nifty Z-Score]],Table2[6M Return vs Nifty Z-Score])</f>
        <v>95</v>
      </c>
      <c r="AU70">
        <f>_xlfn.RANK.AVG(Table2[[#This Row],[Sharpe Ratio Z-Score]],Table2[Sharpe Ratio Z-Score])</f>
        <v>181</v>
      </c>
      <c r="AV70">
        <f>(Table2[[#This Row],[Rank 1Y]]+Table2[[#This Row],[Rank 6M]]+Table2[[#This Row],[Rank Sharpe]])/3</f>
        <v>124.33333333333333</v>
      </c>
    </row>
    <row r="71" spans="1:48" x14ac:dyDescent="0.3">
      <c r="A71" t="s">
        <v>1269</v>
      </c>
      <c r="B71" t="s">
        <v>1270</v>
      </c>
      <c r="C71" t="s">
        <v>3141</v>
      </c>
      <c r="D71" t="s">
        <v>266</v>
      </c>
      <c r="E71">
        <v>9416.9278091199994</v>
      </c>
      <c r="F71">
        <v>2266.4</v>
      </c>
      <c r="G71">
        <v>105.83639446202601</v>
      </c>
      <c r="H71">
        <f>(Table2[[#This Row],[1Y Return vs Nifty]]-AVERAGE(Table2[1Y Return vs Nifty]))/_xlfn.STDEV.P(Table2[1Y Return vs Nifty])</f>
        <v>1.3595976974214292</v>
      </c>
      <c r="I71">
        <v>16.0893397062368</v>
      </c>
      <c r="J71">
        <f>(Table2[[#This Row],[1M Return vs Nifty]]-AVERAGE(Table2[1M Return vs Nifty]))/_xlfn.STDEV.P(Table2[1M Return vs Nifty])</f>
        <v>1.7909933266702711</v>
      </c>
      <c r="K71">
        <v>57.403219241478403</v>
      </c>
      <c r="L71">
        <f>(Table2[[#This Row],[6M Return vs Nifty]]-AVERAGE(Table2[6M Return vs Nifty]))/_xlfn.STDEV.P(Table2[6M Return vs Nifty])</f>
        <v>1.5376732286224151</v>
      </c>
      <c r="M71">
        <v>-3.0220742406276502</v>
      </c>
      <c r="N71">
        <f>(Table2[[#This Row],[1W Return vs Nifty]]-AVERAGE(Table2[1W Return vs Nifty]))/_xlfn.STDEV.P(Table2[1W Return vs Nifty])</f>
        <v>-0.64732411681287161</v>
      </c>
      <c r="O71">
        <v>2148.5300000000002</v>
      </c>
      <c r="P71">
        <v>1986.6476917278401</v>
      </c>
      <c r="Q71">
        <v>1535.4833433640399</v>
      </c>
      <c r="R71">
        <v>59.571091960701303</v>
      </c>
      <c r="S71" s="1">
        <f>(Table2[[#This Row],[Close Price]]-Table2[[#This Row],[20D EMA]])/Table2[[#This Row],[20D EMA]]</f>
        <v>5.4860765267415339E-2</v>
      </c>
      <c r="T71" s="1">
        <f>(Table2[[#This Row],[Close Price]]-Table2[[#This Row],[50D EMA]])/Table2[[#This Row],[50D EMA]]</f>
        <v>0.14081626522760662</v>
      </c>
      <c r="U71" s="1">
        <f>(Table2[[#This Row],[Close Price]]-Table2[[#This Row],[200D EMA]])/Table2[[#This Row],[200D EMA]]</f>
        <v>0.47601731389323892</v>
      </c>
      <c r="V71">
        <v>0.68108473104795397</v>
      </c>
      <c r="W71">
        <v>2165.0500000000002</v>
      </c>
      <c r="X71">
        <v>2279</v>
      </c>
      <c r="Y71">
        <v>2020.05</v>
      </c>
      <c r="Z71">
        <v>2279</v>
      </c>
      <c r="AA71">
        <v>2020.05</v>
      </c>
      <c r="AB71">
        <v>2406.75</v>
      </c>
      <c r="AC71" s="1">
        <f>(Table2[[#This Row],[Close Price]]/Table2[[#This Row],[Day Low]])-1</f>
        <v>4.6811851920278924E-2</v>
      </c>
      <c r="AD71" s="1">
        <f>(Table2[[#This Row],[Day High]]/Table2[[#This Row],[Close Price]])-1</f>
        <v>5.5594775855982714E-3</v>
      </c>
      <c r="AE71" s="1">
        <f>(Table2[[#This Row],[Close Price]]/Table2[[#This Row],[Current Week Low]])-1</f>
        <v>0.12195242692012576</v>
      </c>
      <c r="AF71" s="1">
        <f>(Table2[[#This Row],[Current Week High]]/Table2[[#This Row],[Close Price]])-1</f>
        <v>5.5594775855982714E-3</v>
      </c>
      <c r="AG71" s="1">
        <f>(Table2[[#This Row],[Close Price]]/Table2[[#This Row],[Current Month Low]])-1</f>
        <v>0.12195242692012576</v>
      </c>
      <c r="AH71" s="1">
        <f>(Table2[[#This Row],[Current Month High]]/Table2[[#This Row],[Close Price]])-1</f>
        <v>6.1926403106247641E-2</v>
      </c>
      <c r="AI71">
        <v>6.1926403106247596</v>
      </c>
      <c r="AJ71">
        <v>159.878454305698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0.51</v>
      </c>
      <c r="AM71" t="s">
        <v>3173</v>
      </c>
      <c r="AN71">
        <v>8.2799999999999994</v>
      </c>
      <c r="AO71" t="s">
        <v>3173</v>
      </c>
      <c r="AP71">
        <v>8.8387762591511002E-2</v>
      </c>
      <c r="AQ71">
        <f>(Table2[[#This Row],[Sharpe Ratio]]-AVERAGE(Table2[Sharpe Ratio]))/_xlfn.STDEV.P(Table2[Sharpe Ratio])</f>
        <v>0.30843252659067466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4.349372662491918</v>
      </c>
      <c r="AS71">
        <f>_xlfn.RANK.AVG(Table2[[#This Row],[1Y Return vs Nifty Z-Score]],Table2[1Y Return vs Nifty Z-Score])</f>
        <v>65</v>
      </c>
      <c r="AT71">
        <f>_xlfn.RANK.AVG(Table2[[#This Row],[6M Return vs Nifty Z-Score]],Table2[6M Return vs Nifty Z-Score])</f>
        <v>53</v>
      </c>
      <c r="AU71">
        <f>_xlfn.RANK.AVG(Table2[[#This Row],[Sharpe Ratio Z-Score]],Table2[Sharpe Ratio Z-Score])</f>
        <v>256</v>
      </c>
      <c r="AV71">
        <f>(Table2[[#This Row],[Rank 1Y]]+Table2[[#This Row],[Rank 6M]]+Table2[[#This Row],[Rank Sharpe]])/3</f>
        <v>124.66666666666667</v>
      </c>
    </row>
    <row r="72" spans="1:48" x14ac:dyDescent="0.3">
      <c r="A72" t="s">
        <v>905</v>
      </c>
      <c r="B72" t="s">
        <v>906</v>
      </c>
      <c r="C72" t="s">
        <v>3133</v>
      </c>
      <c r="D72" t="s">
        <v>500</v>
      </c>
      <c r="E72">
        <v>16829.89114639</v>
      </c>
      <c r="F72">
        <v>607.15</v>
      </c>
      <c r="G72">
        <v>84.810787743318699</v>
      </c>
      <c r="H72">
        <f>(Table2[[#This Row],[1Y Return vs Nifty]]-AVERAGE(Table2[1Y Return vs Nifty]))/_xlfn.STDEV.P(Table2[1Y Return vs Nifty])</f>
        <v>1.0018536698158924</v>
      </c>
      <c r="I72">
        <v>0.886959203155674</v>
      </c>
      <c r="J72">
        <f>(Table2[[#This Row],[1M Return vs Nifty]]-AVERAGE(Table2[1M Return vs Nifty]))/_xlfn.STDEV.P(Table2[1M Return vs Nifty])</f>
        <v>0.16161579001911638</v>
      </c>
      <c r="K72">
        <v>15.7869583380556</v>
      </c>
      <c r="L72">
        <f>(Table2[[#This Row],[6M Return vs Nifty]]-AVERAGE(Table2[6M Return vs Nifty]))/_xlfn.STDEV.P(Table2[6M Return vs Nifty])</f>
        <v>0.19841628654536211</v>
      </c>
      <c r="M72">
        <v>-8.7424971814070607E-2</v>
      </c>
      <c r="N72">
        <f>(Table2[[#This Row],[1W Return vs Nifty]]-AVERAGE(Table2[1W Return vs Nifty]))/_xlfn.STDEV.P(Table2[1W Return vs Nifty])</f>
        <v>5.0358369907243024E-2</v>
      </c>
      <c r="O72">
        <v>613.94000000000005</v>
      </c>
      <c r="P72">
        <v>609.82590176003396</v>
      </c>
      <c r="Q72">
        <v>520.50558050568895</v>
      </c>
      <c r="R72">
        <v>46.9454108757743</v>
      </c>
      <c r="S72" s="1">
        <f>(Table2[[#This Row],[Close Price]]-Table2[[#This Row],[20D EMA]])/Table2[[#This Row],[20D EMA]]</f>
        <v>-1.1059712675505875E-2</v>
      </c>
      <c r="T72" s="1">
        <f>(Table2[[#This Row],[Close Price]]-Table2[[#This Row],[50D EMA]])/Table2[[#This Row],[50D EMA]]</f>
        <v>-4.387976555785828E-3</v>
      </c>
      <c r="U72" s="1">
        <f>(Table2[[#This Row],[Close Price]]-Table2[[#This Row],[200D EMA]])/Table2[[#This Row],[200D EMA]]</f>
        <v>0.16646203756381056</v>
      </c>
      <c r="V72">
        <v>0.71741228033871596</v>
      </c>
      <c r="W72">
        <v>603.95000000000005</v>
      </c>
      <c r="X72">
        <v>622.85</v>
      </c>
      <c r="Y72">
        <v>576.70000000000005</v>
      </c>
      <c r="Z72">
        <v>628.79999999999995</v>
      </c>
      <c r="AA72">
        <v>576.70000000000005</v>
      </c>
      <c r="AB72">
        <v>650</v>
      </c>
      <c r="AC72" s="1">
        <f>(Table2[[#This Row],[Close Price]]/Table2[[#This Row],[Day Low]])-1</f>
        <v>5.2984518585974527E-3</v>
      </c>
      <c r="AD72" s="1">
        <f>(Table2[[#This Row],[Day High]]/Table2[[#This Row],[Close Price]])-1</f>
        <v>2.5858519311537487E-2</v>
      </c>
      <c r="AE72" s="1">
        <f>(Table2[[#This Row],[Close Price]]/Table2[[#This Row],[Current Week Low]])-1</f>
        <v>5.2800416160915464E-2</v>
      </c>
      <c r="AF72" s="1">
        <f>(Table2[[#This Row],[Current Week High]]/Table2[[#This Row],[Close Price]])-1</f>
        <v>3.565840401877618E-2</v>
      </c>
      <c r="AG72" s="1">
        <f>(Table2[[#This Row],[Close Price]]/Table2[[#This Row],[Current Month Low]])-1</f>
        <v>5.2800416160915464E-2</v>
      </c>
      <c r="AH72" s="1">
        <f>(Table2[[#This Row],[Current Month High]]/Table2[[#This Row],[Close Price]])-1</f>
        <v>7.0575640286584918E-2</v>
      </c>
      <c r="AI72">
        <v>19.245655933459599</v>
      </c>
      <c r="AJ72">
        <v>138.65959119496799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-0.02</v>
      </c>
      <c r="AM72" t="s">
        <v>3172</v>
      </c>
      <c r="AN72">
        <v>-0.52</v>
      </c>
      <c r="AO72" t="s">
        <v>3172</v>
      </c>
      <c r="AP72">
        <v>0.22989543479616001</v>
      </c>
      <c r="AQ72">
        <f>(Table2[[#This Row],[Sharpe Ratio]]-AVERAGE(Table2[Sharpe Ratio]))/_xlfn.STDEV.P(Table2[Sharpe Ratio])</f>
        <v>1.9508771600879602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3.363121276375574</v>
      </c>
      <c r="AS72">
        <f>_xlfn.RANK.AVG(Table2[[#This Row],[1Y Return vs Nifty Z-Score]],Table2[1Y Return vs Nifty Z-Score])</f>
        <v>103</v>
      </c>
      <c r="AT72">
        <f>_xlfn.RANK.AVG(Table2[[#This Row],[6M Return vs Nifty Z-Score]],Table2[6M Return vs Nifty Z-Score])</f>
        <v>252</v>
      </c>
      <c r="AU72">
        <f>_xlfn.RANK.AVG(Table2[[#This Row],[Sharpe Ratio Z-Score]],Table2[Sharpe Ratio Z-Score])</f>
        <v>20</v>
      </c>
      <c r="AV72">
        <f>(Table2[[#This Row],[Rank 1Y]]+Table2[[#This Row],[Rank 6M]]+Table2[[#This Row],[Rank Sharpe]])/3</f>
        <v>125</v>
      </c>
    </row>
    <row r="73" spans="1:48" x14ac:dyDescent="0.3">
      <c r="A73" t="s">
        <v>264</v>
      </c>
      <c r="B73" t="s">
        <v>265</v>
      </c>
      <c r="C73" t="s">
        <v>3141</v>
      </c>
      <c r="D73" t="s">
        <v>266</v>
      </c>
      <c r="E73">
        <v>102228.877384875</v>
      </c>
      <c r="F73">
        <v>11297.25</v>
      </c>
      <c r="G73">
        <v>89.8247007054607</v>
      </c>
      <c r="H73">
        <f>(Table2[[#This Row],[1Y Return vs Nifty]]-AVERAGE(Table2[1Y Return vs Nifty]))/_xlfn.STDEV.P(Table2[1Y Return vs Nifty])</f>
        <v>1.0871638081218831</v>
      </c>
      <c r="I73">
        <v>3.17536124049276</v>
      </c>
      <c r="J73">
        <f>(Table2[[#This Row],[1M Return vs Nifty]]-AVERAGE(Table2[1M Return vs Nifty]))/_xlfn.STDEV.P(Table2[1M Return vs Nifty])</f>
        <v>0.40688467233054654</v>
      </c>
      <c r="K73">
        <v>20.9780971478956</v>
      </c>
      <c r="L73">
        <f>(Table2[[#This Row],[6M Return vs Nifty]]-AVERAGE(Table2[6M Return vs Nifty]))/_xlfn.STDEV.P(Table2[6M Return vs Nifty])</f>
        <v>0.36547282976767809</v>
      </c>
      <c r="M73">
        <v>-0.28588893949708899</v>
      </c>
      <c r="N73">
        <f>(Table2[[#This Row],[1W Return vs Nifty]]-AVERAGE(Table2[1W Return vs Nifty]))/_xlfn.STDEV.P(Table2[1W Return vs Nifty])</f>
        <v>3.1756159172211355E-3</v>
      </c>
      <c r="O73">
        <v>11176.8</v>
      </c>
      <c r="P73">
        <v>10926.724565942701</v>
      </c>
      <c r="Q73">
        <v>9264.3191531786197</v>
      </c>
      <c r="R73">
        <v>53.167017591624301</v>
      </c>
      <c r="S73" s="1">
        <f>(Table2[[#This Row],[Close Price]]-Table2[[#This Row],[20D EMA]])/Table2[[#This Row],[20D EMA]]</f>
        <v>1.0776787631522506E-2</v>
      </c>
      <c r="T73" s="1">
        <f>(Table2[[#This Row],[Close Price]]-Table2[[#This Row],[50D EMA]])/Table2[[#This Row],[50D EMA]]</f>
        <v>3.391001867221792E-2</v>
      </c>
      <c r="U73" s="1">
        <f>(Table2[[#This Row],[Close Price]]-Table2[[#This Row],[200D EMA]])/Table2[[#This Row],[200D EMA]]</f>
        <v>0.21943661624868296</v>
      </c>
      <c r="V73">
        <v>0.84119254608252303</v>
      </c>
      <c r="W73">
        <v>11222</v>
      </c>
      <c r="X73">
        <v>11418.7</v>
      </c>
      <c r="Y73">
        <v>10349.049999999999</v>
      </c>
      <c r="Z73">
        <v>11444</v>
      </c>
      <c r="AA73">
        <v>10349.049999999999</v>
      </c>
      <c r="AB73">
        <v>11680</v>
      </c>
      <c r="AC73" s="1">
        <f>(Table2[[#This Row],[Close Price]]/Table2[[#This Row],[Day Low]])-1</f>
        <v>6.7055783282836678E-3</v>
      </c>
      <c r="AD73" s="1">
        <f>(Table2[[#This Row],[Day High]]/Table2[[#This Row],[Close Price]])-1</f>
        <v>1.0750403859346447E-2</v>
      </c>
      <c r="AE73" s="1">
        <f>(Table2[[#This Row],[Close Price]]/Table2[[#This Row],[Current Week Low]])-1</f>
        <v>9.1621936312995089E-2</v>
      </c>
      <c r="AF73" s="1">
        <f>(Table2[[#This Row],[Current Week High]]/Table2[[#This Row],[Close Price]])-1</f>
        <v>1.2989886919382965E-2</v>
      </c>
      <c r="AG73" s="1">
        <f>(Table2[[#This Row],[Close Price]]/Table2[[#This Row],[Current Month Low]])-1</f>
        <v>9.1621936312995089E-2</v>
      </c>
      <c r="AH73" s="1">
        <f>(Table2[[#This Row],[Current Month High]]/Table2[[#This Row],[Close Price]])-1</f>
        <v>3.387992653079297E-2</v>
      </c>
      <c r="AI73">
        <v>17.710062183274601</v>
      </c>
      <c r="AJ73">
        <v>126.13269013281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0.04</v>
      </c>
      <c r="AM73" t="s">
        <v>3173</v>
      </c>
      <c r="AN73">
        <v>2.4900000000000002</v>
      </c>
      <c r="AO73" t="s">
        <v>3173</v>
      </c>
      <c r="AP73">
        <v>0.16530032443385401</v>
      </c>
      <c r="AQ73">
        <f>(Table2[[#This Row],[Sharpe Ratio]]-AVERAGE(Table2[Sharpe Ratio]))/_xlfn.STDEV.P(Table2[Sharpe Ratio])</f>
        <v>1.2011376533048865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3.063834579442215</v>
      </c>
      <c r="AS73">
        <f>_xlfn.RANK.AVG(Table2[[#This Row],[1Y Return vs Nifty Z-Score]],Table2[1Y Return vs Nifty Z-Score])</f>
        <v>91</v>
      </c>
      <c r="AT73">
        <f>_xlfn.RANK.AVG(Table2[[#This Row],[6M Return vs Nifty Z-Score]],Table2[6M Return vs Nifty Z-Score])</f>
        <v>202</v>
      </c>
      <c r="AU73">
        <f>_xlfn.RANK.AVG(Table2[[#This Row],[Sharpe Ratio Z-Score]],Table2[Sharpe Ratio Z-Score])</f>
        <v>89</v>
      </c>
      <c r="AV73">
        <f>(Table2[[#This Row],[Rank 1Y]]+Table2[[#This Row],[Rank 6M]]+Table2[[#This Row],[Rank Sharpe]])/3</f>
        <v>127.33333333333333</v>
      </c>
    </row>
    <row r="74" spans="1:48" x14ac:dyDescent="0.3">
      <c r="A74" t="s">
        <v>853</v>
      </c>
      <c r="B74" t="s">
        <v>854</v>
      </c>
      <c r="C74" t="s">
        <v>3129</v>
      </c>
      <c r="D74" t="s">
        <v>236</v>
      </c>
      <c r="E74">
        <v>18795.852140999999</v>
      </c>
      <c r="F74">
        <v>2693.9</v>
      </c>
      <c r="G74">
        <v>90.175079369481793</v>
      </c>
      <c r="H74">
        <f>(Table2[[#This Row],[1Y Return vs Nifty]]-AVERAGE(Table2[1Y Return vs Nifty]))/_xlfn.STDEV.P(Table2[1Y Return vs Nifty])</f>
        <v>1.0931253899269127</v>
      </c>
      <c r="I74">
        <v>1.2288210807837601</v>
      </c>
      <c r="J74">
        <f>(Table2[[#This Row],[1M Return vs Nifty]]-AVERAGE(Table2[1M Return vs Nifty]))/_xlfn.STDEV.P(Table2[1M Return vs Nifty])</f>
        <v>0.1982562401072914</v>
      </c>
      <c r="K74">
        <v>59.387088417258198</v>
      </c>
      <c r="L74">
        <f>(Table2[[#This Row],[6M Return vs Nifty]]-AVERAGE(Table2[6M Return vs Nifty]))/_xlfn.STDEV.P(Table2[6M Return vs Nifty])</f>
        <v>1.601516315631158</v>
      </c>
      <c r="M74">
        <v>-4.8748491569214902</v>
      </c>
      <c r="N74">
        <f>(Table2[[#This Row],[1W Return vs Nifty]]-AVERAGE(Table2[1W Return vs Nifty]))/_xlfn.STDEV.P(Table2[1W Return vs Nifty])</f>
        <v>-1.0878021748450435</v>
      </c>
      <c r="O74">
        <v>2682.5</v>
      </c>
      <c r="P74">
        <v>2539.6943813195498</v>
      </c>
      <c r="Q74">
        <v>1999.82418180379</v>
      </c>
      <c r="R74">
        <v>49.8616555979944</v>
      </c>
      <c r="S74" s="1">
        <f>(Table2[[#This Row],[Close Price]]-Table2[[#This Row],[20D EMA]])/Table2[[#This Row],[20D EMA]]</f>
        <v>4.2497670083877321E-3</v>
      </c>
      <c r="T74" s="1">
        <f>(Table2[[#This Row],[Close Price]]-Table2[[#This Row],[50D EMA]])/Table2[[#This Row],[50D EMA]]</f>
        <v>6.0718179248138347E-2</v>
      </c>
      <c r="U74" s="1">
        <f>(Table2[[#This Row],[Close Price]]-Table2[[#This Row],[200D EMA]])/Table2[[#This Row],[200D EMA]]</f>
        <v>0.34706841956985018</v>
      </c>
      <c r="V74">
        <v>1.03225314918946</v>
      </c>
      <c r="W74">
        <v>2665.45</v>
      </c>
      <c r="X74">
        <v>2743.95</v>
      </c>
      <c r="Y74">
        <v>2450</v>
      </c>
      <c r="Z74">
        <v>2743.95</v>
      </c>
      <c r="AA74">
        <v>2450</v>
      </c>
      <c r="AB74">
        <v>2975</v>
      </c>
      <c r="AC74" s="1">
        <f>(Table2[[#This Row],[Close Price]]/Table2[[#This Row],[Day Low]])-1</f>
        <v>1.0673619839051574E-2</v>
      </c>
      <c r="AD74" s="1">
        <f>(Table2[[#This Row],[Day High]]/Table2[[#This Row],[Close Price]])-1</f>
        <v>1.857901184156785E-2</v>
      </c>
      <c r="AE74" s="1">
        <f>(Table2[[#This Row],[Close Price]]/Table2[[#This Row],[Current Week Low]])-1</f>
        <v>9.9551020408163327E-2</v>
      </c>
      <c r="AF74" s="1">
        <f>(Table2[[#This Row],[Current Week High]]/Table2[[#This Row],[Close Price]])-1</f>
        <v>1.857901184156785E-2</v>
      </c>
      <c r="AG74" s="1">
        <f>(Table2[[#This Row],[Close Price]]/Table2[[#This Row],[Current Month Low]])-1</f>
        <v>9.9551020408163327E-2</v>
      </c>
      <c r="AH74" s="1">
        <f>(Table2[[#This Row],[Current Month High]]/Table2[[#This Row],[Close Price]])-1</f>
        <v>0.1043468577155795</v>
      </c>
      <c r="AI74">
        <v>10.4346857715579</v>
      </c>
      <c r="AJ74">
        <v>130.90901298589901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0.26</v>
      </c>
      <c r="AM74" t="s">
        <v>3173</v>
      </c>
      <c r="AN74">
        <v>3.55</v>
      </c>
      <c r="AO74" t="s">
        <v>3173</v>
      </c>
      <c r="AP74">
        <v>9.4073881912353996E-2</v>
      </c>
      <c r="AQ74">
        <f>(Table2[[#This Row],[Sharpe Ratio]]-AVERAGE(Table2[Sharpe Ratio]))/_xlfn.STDEV.P(Table2[Sharpe Ratio])</f>
        <v>0.37442991046705915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2.1795256812873776</v>
      </c>
      <c r="AS74">
        <f>_xlfn.RANK.AVG(Table2[[#This Row],[1Y Return vs Nifty Z-Score]],Table2[1Y Return vs Nifty Z-Score])</f>
        <v>90</v>
      </c>
      <c r="AT74">
        <f>_xlfn.RANK.AVG(Table2[[#This Row],[6M Return vs Nifty Z-Score]],Table2[6M Return vs Nifty Z-Score])</f>
        <v>49</v>
      </c>
      <c r="AU74">
        <f>_xlfn.RANK.AVG(Table2[[#This Row],[Sharpe Ratio Z-Score]],Table2[Sharpe Ratio Z-Score])</f>
        <v>245</v>
      </c>
      <c r="AV74">
        <f>(Table2[[#This Row],[Rank 1Y]]+Table2[[#This Row],[Rank 6M]]+Table2[[#This Row],[Rank Sharpe]])/3</f>
        <v>128</v>
      </c>
    </row>
    <row r="75" spans="1:48" x14ac:dyDescent="0.3">
      <c r="A75" t="s">
        <v>612</v>
      </c>
      <c r="B75" t="s">
        <v>613</v>
      </c>
      <c r="C75" t="s">
        <v>3130</v>
      </c>
      <c r="D75" t="s">
        <v>48</v>
      </c>
      <c r="E75">
        <v>31584.6</v>
      </c>
      <c r="F75">
        <v>116.98</v>
      </c>
      <c r="G75">
        <v>156.74140681648899</v>
      </c>
      <c r="H75">
        <f>(Table2[[#This Row],[1Y Return vs Nifty]]-AVERAGE(Table2[1Y Return vs Nifty]))/_xlfn.STDEV.P(Table2[1Y Return vs Nifty])</f>
        <v>2.225730332195397</v>
      </c>
      <c r="I75">
        <v>-0.121525499632264</v>
      </c>
      <c r="J75">
        <f>(Table2[[#This Row],[1M Return vs Nifty]]-AVERAGE(Table2[1M Return vs Nifty]))/_xlfn.STDEV.P(Table2[1M Return vs Nifty])</f>
        <v>5.3527302137501502E-2</v>
      </c>
      <c r="K75">
        <v>18.778749379208399</v>
      </c>
      <c r="L75">
        <f>(Table2[[#This Row],[6M Return vs Nifty]]-AVERAGE(Table2[6M Return vs Nifty]))/_xlfn.STDEV.P(Table2[6M Return vs Nifty])</f>
        <v>0.29469540519098453</v>
      </c>
      <c r="M75">
        <v>-9.3288539812844504E-2</v>
      </c>
      <c r="N75">
        <f>(Table2[[#This Row],[1W Return vs Nifty]]-AVERAGE(Table2[1W Return vs Nifty]))/_xlfn.STDEV.P(Table2[1W Return vs Nifty])</f>
        <v>4.8964367310097595E-2</v>
      </c>
      <c r="O75">
        <v>116.88</v>
      </c>
      <c r="P75">
        <v>116.959087247192</v>
      </c>
      <c r="Q75">
        <v>97.300347270671097</v>
      </c>
      <c r="R75">
        <v>52.160872888748898</v>
      </c>
      <c r="S75" s="1">
        <f>(Table2[[#This Row],[Close Price]]-Table2[[#This Row],[20D EMA]])/Table2[[#This Row],[20D EMA]]</f>
        <v>8.5557837097885469E-4</v>
      </c>
      <c r="T75" s="1">
        <f>(Table2[[#This Row],[Close Price]]-Table2[[#This Row],[50D EMA]])/Table2[[#This Row],[50D EMA]]</f>
        <v>1.7880400146935856E-4</v>
      </c>
      <c r="U75" s="1">
        <f>(Table2[[#This Row],[Close Price]]-Table2[[#This Row],[200D EMA]])/Table2[[#This Row],[200D EMA]]</f>
        <v>0.20225675736371063</v>
      </c>
      <c r="V75">
        <v>0.36424267507073199</v>
      </c>
      <c r="W75">
        <v>114.03</v>
      </c>
      <c r="X75">
        <v>118</v>
      </c>
      <c r="Y75">
        <v>110.38</v>
      </c>
      <c r="Z75">
        <v>119.8</v>
      </c>
      <c r="AA75">
        <v>101.5</v>
      </c>
      <c r="AB75">
        <v>121.13</v>
      </c>
      <c r="AC75" s="1">
        <f>(Table2[[#This Row],[Close Price]]/Table2[[#This Row],[Day Low]])-1</f>
        <v>2.5870384986407036E-2</v>
      </c>
      <c r="AD75" s="1">
        <f>(Table2[[#This Row],[Day High]]/Table2[[#This Row],[Close Price]])-1</f>
        <v>8.7194392203795434E-3</v>
      </c>
      <c r="AE75" s="1">
        <f>(Table2[[#This Row],[Close Price]]/Table2[[#This Row],[Current Week Low]])-1</f>
        <v>5.9793440840732126E-2</v>
      </c>
      <c r="AF75" s="1">
        <f>(Table2[[#This Row],[Current Week High]]/Table2[[#This Row],[Close Price]])-1</f>
        <v>2.4106684903402176E-2</v>
      </c>
      <c r="AG75" s="1">
        <f>(Table2[[#This Row],[Close Price]]/Table2[[#This Row],[Current Month Low]])-1</f>
        <v>0.15251231527093601</v>
      </c>
      <c r="AH75" s="1">
        <f>(Table2[[#This Row],[Current Month High]]/Table2[[#This Row],[Close Price]])-1</f>
        <v>3.5476149769191334E-2</v>
      </c>
      <c r="AI75">
        <v>19.536103037556199</v>
      </c>
      <c r="AJ75">
        <v>202.01376936316601</v>
      </c>
      <c r="AK75" t="str">
        <f>IF(AND(Table2[[#This Row],[20D EMA]]&gt;Table2[[#This Row],[50D EMA]],Table2[[#This Row],[50D EMA]]&gt;Table2[[#This Row],[200D EMA]]),"Uptrend","Downtrend/NoTrend")</f>
        <v>Downtrend/NoTrend</v>
      </c>
      <c r="AL75">
        <v>0.01</v>
      </c>
      <c r="AM75" t="s">
        <v>3173</v>
      </c>
      <c r="AN75">
        <v>-0.74</v>
      </c>
      <c r="AO75" t="s">
        <v>3172</v>
      </c>
      <c r="AP75">
        <v>0.13426382566189601</v>
      </c>
      <c r="AQ75">
        <f>(Table2[[#This Row],[Sharpe Ratio]]-AVERAGE(Table2[Sharpe Ratio]))/_xlfn.STDEV.P(Table2[Sharpe Ratio])</f>
        <v>0.84090467048239925</v>
      </c>
      <c r="AR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5">
        <f>_xlfn.RANK.AVG(Table2[[#This Row],[1Y Return vs Nifty Z-Score]],Table2[1Y Return vs Nifty Z-Score])</f>
        <v>29</v>
      </c>
      <c r="AT75">
        <f>_xlfn.RANK.AVG(Table2[[#This Row],[6M Return vs Nifty Z-Score]],Table2[6M Return vs Nifty Z-Score])</f>
        <v>222</v>
      </c>
      <c r="AU75">
        <f>_xlfn.RANK.AVG(Table2[[#This Row],[Sharpe Ratio Z-Score]],Table2[Sharpe Ratio Z-Score])</f>
        <v>134</v>
      </c>
      <c r="AV75">
        <f>(Table2[[#This Row],[Rank 1Y]]+Table2[[#This Row],[Rank 6M]]+Table2[[#This Row],[Rank Sharpe]])/3</f>
        <v>128.33333333333334</v>
      </c>
    </row>
    <row r="76" spans="1:48" x14ac:dyDescent="0.3">
      <c r="A76" t="s">
        <v>857</v>
      </c>
      <c r="B76" t="s">
        <v>858</v>
      </c>
      <c r="C76" t="s">
        <v>3131</v>
      </c>
      <c r="D76" t="s">
        <v>51</v>
      </c>
      <c r="E76">
        <v>18644.2157743799</v>
      </c>
      <c r="F76">
        <v>1177.4000000000001</v>
      </c>
      <c r="G76">
        <v>152.772804293467</v>
      </c>
      <c r="H76">
        <f>(Table2[[#This Row],[1Y Return vs Nifty]]-AVERAGE(Table2[1Y Return vs Nifty]))/_xlfn.STDEV.P(Table2[1Y Return vs Nifty])</f>
        <v>2.158205819369416</v>
      </c>
      <c r="I76">
        <v>14.158663041390399</v>
      </c>
      <c r="J76">
        <f>(Table2[[#This Row],[1M Return vs Nifty]]-AVERAGE(Table2[1M Return vs Nifty]))/_xlfn.STDEV.P(Table2[1M Return vs Nifty])</f>
        <v>1.5840651296290429</v>
      </c>
      <c r="K76">
        <v>71.454835684326994</v>
      </c>
      <c r="L76">
        <f>(Table2[[#This Row],[6M Return vs Nifty]]-AVERAGE(Table2[6M Return vs Nifty]))/_xlfn.STDEV.P(Table2[6M Return vs Nifty])</f>
        <v>1.9898696648222194</v>
      </c>
      <c r="M76">
        <v>2.24081121020581</v>
      </c>
      <c r="N76">
        <f>(Table2[[#This Row],[1W Return vs Nifty]]-AVERAGE(Table2[1W Return vs Nifty]))/_xlfn.STDEV.P(Table2[1W Return vs Nifty])</f>
        <v>0.60387242230372451</v>
      </c>
      <c r="O76">
        <v>1127.8399999999999</v>
      </c>
      <c r="P76">
        <v>1026.24863315882</v>
      </c>
      <c r="Q76">
        <v>774.63300408883902</v>
      </c>
      <c r="R76">
        <v>59.690335872971403</v>
      </c>
      <c r="S76" s="1">
        <f>(Table2[[#This Row],[Close Price]]-Table2[[#This Row],[20D EMA]])/Table2[[#This Row],[20D EMA]]</f>
        <v>4.3942403177755864E-2</v>
      </c>
      <c r="T76" s="1">
        <f>(Table2[[#This Row],[Close Price]]-Table2[[#This Row],[50D EMA]])/Table2[[#This Row],[50D EMA]]</f>
        <v>0.14728532828923949</v>
      </c>
      <c r="U76" s="1">
        <f>(Table2[[#This Row],[Close Price]]-Table2[[#This Row],[200D EMA]])/Table2[[#This Row],[200D EMA]]</f>
        <v>0.51994556620385057</v>
      </c>
      <c r="V76">
        <v>0.32446453025932698</v>
      </c>
      <c r="W76">
        <v>1158.2</v>
      </c>
      <c r="X76">
        <v>1192.6500000000001</v>
      </c>
      <c r="Y76">
        <v>1060.0999999999999</v>
      </c>
      <c r="Z76">
        <v>1192.6500000000001</v>
      </c>
      <c r="AA76">
        <v>1060.0999999999999</v>
      </c>
      <c r="AB76">
        <v>1192.6500000000001</v>
      </c>
      <c r="AC76" s="1">
        <f>(Table2[[#This Row],[Close Price]]/Table2[[#This Row],[Day Low]])-1</f>
        <v>1.6577447763771458E-2</v>
      </c>
      <c r="AD76" s="1">
        <f>(Table2[[#This Row],[Day High]]/Table2[[#This Row],[Close Price]])-1</f>
        <v>1.2952267708510323E-2</v>
      </c>
      <c r="AE76" s="1">
        <f>(Table2[[#This Row],[Close Price]]/Table2[[#This Row],[Current Week Low]])-1</f>
        <v>0.11064993868502992</v>
      </c>
      <c r="AF76" s="1">
        <f>(Table2[[#This Row],[Current Week High]]/Table2[[#This Row],[Close Price]])-1</f>
        <v>1.2952267708510323E-2</v>
      </c>
      <c r="AG76" s="1">
        <f>(Table2[[#This Row],[Close Price]]/Table2[[#This Row],[Current Month Low]])-1</f>
        <v>0.11064993868502992</v>
      </c>
      <c r="AH76" s="1">
        <f>(Table2[[#This Row],[Current Month High]]/Table2[[#This Row],[Close Price]])-1</f>
        <v>1.2952267708510323E-2</v>
      </c>
      <c r="AI76">
        <v>5.9240699847120597</v>
      </c>
      <c r="AJ76">
        <v>269.380392156862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0.45</v>
      </c>
      <c r="AM76" t="s">
        <v>3173</v>
      </c>
      <c r="AN76">
        <v>-3.49</v>
      </c>
      <c r="AO76" t="s">
        <v>3172</v>
      </c>
      <c r="AP76">
        <v>6.8455941780072999E-2</v>
      </c>
      <c r="AQ76">
        <f>(Table2[[#This Row],[Sharpe Ratio]]-AVERAGE(Table2[Sharpe Ratio]))/_xlfn.STDEV.P(Table2[Sharpe Ratio])</f>
        <v>7.7088800716705139E-2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6.4131018368411077</v>
      </c>
      <c r="AS76">
        <f>_xlfn.RANK.AVG(Table2[[#This Row],[1Y Return vs Nifty Z-Score]],Table2[1Y Return vs Nifty Z-Score])</f>
        <v>31</v>
      </c>
      <c r="AT76">
        <f>_xlfn.RANK.AVG(Table2[[#This Row],[6M Return vs Nifty Z-Score]],Table2[6M Return vs Nifty Z-Score])</f>
        <v>35</v>
      </c>
      <c r="AU76">
        <f>_xlfn.RANK.AVG(Table2[[#This Row],[Sharpe Ratio Z-Score]],Table2[Sharpe Ratio Z-Score])</f>
        <v>319</v>
      </c>
      <c r="AV76">
        <f>(Table2[[#This Row],[Rank 1Y]]+Table2[[#This Row],[Rank 6M]]+Table2[[#This Row],[Rank Sharpe]])/3</f>
        <v>128.33333333333334</v>
      </c>
    </row>
    <row r="77" spans="1:48" x14ac:dyDescent="0.3">
      <c r="A77" t="s">
        <v>154</v>
      </c>
      <c r="B77" t="s">
        <v>155</v>
      </c>
      <c r="C77" t="s">
        <v>3139</v>
      </c>
      <c r="D77" t="s">
        <v>156</v>
      </c>
      <c r="E77">
        <v>180340.38437625</v>
      </c>
      <c r="F77">
        <v>8510.2999999999993</v>
      </c>
      <c r="G77">
        <v>76.017888040862005</v>
      </c>
      <c r="H77">
        <f>(Table2[[#This Row],[1Y Return vs Nifty]]-AVERAGE(Table2[1Y Return vs Nifty]))/_xlfn.STDEV.P(Table2[1Y Return vs Nifty])</f>
        <v>0.85224527106801629</v>
      </c>
      <c r="I77">
        <v>11.5615831143945</v>
      </c>
      <c r="J77">
        <f>(Table2[[#This Row],[1M Return vs Nifty]]-AVERAGE(Table2[1M Return vs Nifty]))/_xlfn.STDEV.P(Table2[1M Return vs Nifty])</f>
        <v>1.3057124273613225</v>
      </c>
      <c r="K77">
        <v>18.272311480730899</v>
      </c>
      <c r="L77">
        <f>(Table2[[#This Row],[6M Return vs Nifty]]-AVERAGE(Table2[6M Return vs Nifty]))/_xlfn.STDEV.P(Table2[6M Return vs Nifty])</f>
        <v>0.27839767789537534</v>
      </c>
      <c r="M77">
        <v>5.0060984816893104</v>
      </c>
      <c r="N77">
        <f>(Table2[[#This Row],[1W Return vs Nifty]]-AVERAGE(Table2[1W Return vs Nifty]))/_xlfn.STDEV.P(Table2[1W Return vs Nifty])</f>
        <v>1.2612908472469084</v>
      </c>
      <c r="O77">
        <v>8039.71</v>
      </c>
      <c r="P77">
        <v>7928.0161539330702</v>
      </c>
      <c r="Q77">
        <v>6984.8221532908601</v>
      </c>
      <c r="R77">
        <v>67.877617244145895</v>
      </c>
      <c r="S77" s="1">
        <f>(Table2[[#This Row],[Close Price]]-Table2[[#This Row],[20D EMA]])/Table2[[#This Row],[20D EMA]]</f>
        <v>5.8533205799711586E-2</v>
      </c>
      <c r="T77" s="1">
        <f>(Table2[[#This Row],[Close Price]]-Table2[[#This Row],[50D EMA]])/Table2[[#This Row],[50D EMA]]</f>
        <v>7.3446349598828634E-2</v>
      </c>
      <c r="U77" s="1">
        <f>(Table2[[#This Row],[Close Price]]-Table2[[#This Row],[200D EMA]])/Table2[[#This Row],[200D EMA]]</f>
        <v>0.21839895322036493</v>
      </c>
      <c r="V77">
        <v>0.99374051140606001</v>
      </c>
      <c r="W77">
        <v>8444</v>
      </c>
      <c r="X77">
        <v>8619.7000000000007</v>
      </c>
      <c r="Y77">
        <v>7672.15</v>
      </c>
      <c r="Z77">
        <v>8619.7000000000007</v>
      </c>
      <c r="AA77">
        <v>7672.15</v>
      </c>
      <c r="AB77">
        <v>8619.7000000000007</v>
      </c>
      <c r="AC77" s="1">
        <f>(Table2[[#This Row],[Close Price]]/Table2[[#This Row],[Day Low]])-1</f>
        <v>7.8517290383703919E-3</v>
      </c>
      <c r="AD77" s="1">
        <f>(Table2[[#This Row],[Day High]]/Table2[[#This Row],[Close Price]])-1</f>
        <v>1.2855010986686954E-2</v>
      </c>
      <c r="AE77" s="1">
        <f>(Table2[[#This Row],[Close Price]]/Table2[[#This Row],[Current Week Low]])-1</f>
        <v>0.10924577856272366</v>
      </c>
      <c r="AF77" s="1">
        <f>(Table2[[#This Row],[Current Week High]]/Table2[[#This Row],[Close Price]])-1</f>
        <v>1.2855010986686954E-2</v>
      </c>
      <c r="AG77" s="1">
        <f>(Table2[[#This Row],[Close Price]]/Table2[[#This Row],[Current Month Low]])-1</f>
        <v>0.10924577856272366</v>
      </c>
      <c r="AH77" s="1">
        <f>(Table2[[#This Row],[Current Month High]]/Table2[[#This Row],[Close Price]])-1</f>
        <v>1.2855010986686954E-2</v>
      </c>
      <c r="AI77">
        <v>7.5161862684041703</v>
      </c>
      <c r="AJ77">
        <v>121.046753246753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0.13</v>
      </c>
      <c r="AM77" t="s">
        <v>3173</v>
      </c>
      <c r="AN77">
        <v>7.19</v>
      </c>
      <c r="AO77" t="s">
        <v>3173</v>
      </c>
      <c r="AP77">
        <v>0.198178179425403</v>
      </c>
      <c r="AQ77">
        <f>(Table2[[#This Row],[Sharpe Ratio]]-AVERAGE(Table2[Sharpe Ratio]))/_xlfn.STDEV.P(Table2[Sharpe Ratio])</f>
        <v>1.5827428034035786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5.2803890269752003</v>
      </c>
      <c r="AS77">
        <f>_xlfn.RANK.AVG(Table2[[#This Row],[1Y Return vs Nifty Z-Score]],Table2[1Y Return vs Nifty Z-Score])</f>
        <v>120</v>
      </c>
      <c r="AT77">
        <f>_xlfn.RANK.AVG(Table2[[#This Row],[6M Return vs Nifty Z-Score]],Table2[6M Return vs Nifty Z-Score])</f>
        <v>227</v>
      </c>
      <c r="AU77">
        <f>_xlfn.RANK.AVG(Table2[[#This Row],[Sharpe Ratio Z-Score]],Table2[Sharpe Ratio Z-Score])</f>
        <v>40</v>
      </c>
      <c r="AV77">
        <f>(Table2[[#This Row],[Rank 1Y]]+Table2[[#This Row],[Rank 6M]]+Table2[[#This Row],[Rank Sharpe]])/3</f>
        <v>129</v>
      </c>
    </row>
    <row r="78" spans="1:48" x14ac:dyDescent="0.3">
      <c r="A78" t="s">
        <v>625</v>
      </c>
      <c r="B78" t="s">
        <v>626</v>
      </c>
      <c r="C78" t="s">
        <v>3127</v>
      </c>
      <c r="D78" t="s">
        <v>410</v>
      </c>
      <c r="E78">
        <v>31008.285</v>
      </c>
      <c r="F78">
        <v>1483.65</v>
      </c>
      <c r="G78">
        <v>97.426378067408393</v>
      </c>
      <c r="H78">
        <f>(Table2[[#This Row],[1Y Return vs Nifty]]-AVERAGE(Table2[1Y Return vs Nifty]))/_xlfn.STDEV.P(Table2[1Y Return vs Nifty])</f>
        <v>1.2165039366805226</v>
      </c>
      <c r="I78">
        <v>6.5793714687709004</v>
      </c>
      <c r="J78">
        <f>(Table2[[#This Row],[1M Return vs Nifty]]-AVERAGE(Table2[1M Return vs Nifty]))/_xlfn.STDEV.P(Table2[1M Return vs Nifty])</f>
        <v>0.7717234421115724</v>
      </c>
      <c r="K78">
        <v>47.798240783609998</v>
      </c>
      <c r="L78">
        <f>(Table2[[#This Row],[6M Return vs Nifty]]-AVERAGE(Table2[6M Return vs Nifty]))/_xlfn.STDEV.P(Table2[6M Return vs Nifty])</f>
        <v>1.2285744821479854</v>
      </c>
      <c r="M78">
        <v>4.8564892936386101</v>
      </c>
      <c r="N78">
        <f>(Table2[[#This Row],[1W Return vs Nifty]]-AVERAGE(Table2[1W Return vs Nifty]))/_xlfn.STDEV.P(Table2[1W Return vs Nifty])</f>
        <v>1.2257228114122247</v>
      </c>
      <c r="O78">
        <v>1435.27</v>
      </c>
      <c r="P78">
        <v>1382.75084919404</v>
      </c>
      <c r="Q78">
        <v>1133.6008444223801</v>
      </c>
      <c r="R78">
        <v>63.201247134225802</v>
      </c>
      <c r="S78" s="1">
        <f>(Table2[[#This Row],[Close Price]]-Table2[[#This Row],[20D EMA]])/Table2[[#This Row],[20D EMA]]</f>
        <v>3.3707943453148266E-2</v>
      </c>
      <c r="T78" s="1">
        <f>(Table2[[#This Row],[Close Price]]-Table2[[#This Row],[50D EMA]])/Table2[[#This Row],[50D EMA]]</f>
        <v>7.2969870793983496E-2</v>
      </c>
      <c r="U78" s="1">
        <f>(Table2[[#This Row],[Close Price]]-Table2[[#This Row],[200D EMA]])/Table2[[#This Row],[200D EMA]]</f>
        <v>0.30879401448927607</v>
      </c>
      <c r="V78">
        <v>0.96883307772224503</v>
      </c>
      <c r="W78">
        <v>1461.1</v>
      </c>
      <c r="X78">
        <v>1515</v>
      </c>
      <c r="Y78">
        <v>1344.6</v>
      </c>
      <c r="Z78">
        <v>1515</v>
      </c>
      <c r="AA78">
        <v>1344.6</v>
      </c>
      <c r="AB78">
        <v>1515</v>
      </c>
      <c r="AC78" s="1">
        <f>(Table2[[#This Row],[Close Price]]/Table2[[#This Row],[Day Low]])-1</f>
        <v>1.5433577441653634E-2</v>
      </c>
      <c r="AD78" s="1">
        <f>(Table2[[#This Row],[Day High]]/Table2[[#This Row],[Close Price]])-1</f>
        <v>2.1130320493377708E-2</v>
      </c>
      <c r="AE78" s="1">
        <f>(Table2[[#This Row],[Close Price]]/Table2[[#This Row],[Current Week Low]])-1</f>
        <v>0.10341365461847407</v>
      </c>
      <c r="AF78" s="1">
        <f>(Table2[[#This Row],[Current Week High]]/Table2[[#This Row],[Close Price]])-1</f>
        <v>2.1130320493377708E-2</v>
      </c>
      <c r="AG78" s="1">
        <f>(Table2[[#This Row],[Close Price]]/Table2[[#This Row],[Current Month Low]])-1</f>
        <v>0.10341365461847407</v>
      </c>
      <c r="AH78" s="1">
        <f>(Table2[[#This Row],[Current Month High]]/Table2[[#This Row],[Close Price]])-1</f>
        <v>2.1130320493377708E-2</v>
      </c>
      <c r="AI78">
        <v>12.1827924375695</v>
      </c>
      <c r="AJ78">
        <v>135.12678288430999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0.25</v>
      </c>
      <c r="AM78" t="s">
        <v>3173</v>
      </c>
      <c r="AN78">
        <v>-2.4900000000000002</v>
      </c>
      <c r="AO78" t="s">
        <v>3172</v>
      </c>
      <c r="AP78">
        <v>9.0979070864601996E-2</v>
      </c>
      <c r="AQ78">
        <f>(Table2[[#This Row],[Sharpe Ratio]]-AVERAGE(Table2[Sharpe Ratio]))/_xlfn.STDEV.P(Table2[Sharpe Ratio])</f>
        <v>0.33850920229713571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4.7810338746494407</v>
      </c>
      <c r="AS78">
        <f>_xlfn.RANK.AVG(Table2[[#This Row],[1Y Return vs Nifty Z-Score]],Table2[1Y Return vs Nifty Z-Score])</f>
        <v>78</v>
      </c>
      <c r="AT78">
        <f>_xlfn.RANK.AVG(Table2[[#This Row],[6M Return vs Nifty Z-Score]],Table2[6M Return vs Nifty Z-Score])</f>
        <v>70</v>
      </c>
      <c r="AU78">
        <f>_xlfn.RANK.AVG(Table2[[#This Row],[Sharpe Ratio Z-Score]],Table2[Sharpe Ratio Z-Score])</f>
        <v>252</v>
      </c>
      <c r="AV78">
        <f>(Table2[[#This Row],[Rank 1Y]]+Table2[[#This Row],[Rank 6M]]+Table2[[#This Row],[Rank Sharpe]])/3</f>
        <v>133.33333333333334</v>
      </c>
    </row>
    <row r="79" spans="1:48" x14ac:dyDescent="0.3">
      <c r="A79" t="s">
        <v>722</v>
      </c>
      <c r="B79" t="s">
        <v>723</v>
      </c>
      <c r="C79" t="s">
        <v>3139</v>
      </c>
      <c r="D79" t="s">
        <v>156</v>
      </c>
      <c r="E79">
        <v>23667.525557415</v>
      </c>
      <c r="F79">
        <v>744.55</v>
      </c>
      <c r="G79">
        <v>66.529025493558507</v>
      </c>
      <c r="H79">
        <f>(Table2[[#This Row],[1Y Return vs Nifty]]-AVERAGE(Table2[1Y Return vs Nifty]))/_xlfn.STDEV.P(Table2[1Y Return vs Nifty])</f>
        <v>0.69079528532052337</v>
      </c>
      <c r="I79">
        <v>1.48309769690559</v>
      </c>
      <c r="J79">
        <f>(Table2[[#This Row],[1M Return vs Nifty]]-AVERAGE(Table2[1M Return vs Nifty]))/_xlfn.STDEV.P(Table2[1M Return vs Nifty])</f>
        <v>0.2255093802533763</v>
      </c>
      <c r="K79">
        <v>24.288207517698801</v>
      </c>
      <c r="L79">
        <f>(Table2[[#This Row],[6M Return vs Nifty]]-AVERAGE(Table2[6M Return vs Nifty]))/_xlfn.STDEV.P(Table2[6M Return vs Nifty])</f>
        <v>0.47199581370628491</v>
      </c>
      <c r="M79">
        <v>9.2550283926721697</v>
      </c>
      <c r="N79">
        <f>(Table2[[#This Row],[1W Return vs Nifty]]-AVERAGE(Table2[1W Return vs Nifty]))/_xlfn.STDEV.P(Table2[1W Return vs Nifty])</f>
        <v>2.2714299523510921</v>
      </c>
      <c r="O79">
        <v>720.11</v>
      </c>
      <c r="P79">
        <v>707.70371532482397</v>
      </c>
      <c r="Q79">
        <v>593.13802028242196</v>
      </c>
      <c r="R79">
        <v>59.930036867550797</v>
      </c>
      <c r="S79" s="1">
        <f>(Table2[[#This Row],[Close Price]]-Table2[[#This Row],[20D EMA]])/Table2[[#This Row],[20D EMA]]</f>
        <v>3.3939259279832164E-2</v>
      </c>
      <c r="T79" s="1">
        <f>(Table2[[#This Row],[Close Price]]-Table2[[#This Row],[50D EMA]])/Table2[[#This Row],[50D EMA]]</f>
        <v>5.2064563004680799E-2</v>
      </c>
      <c r="U79" s="1">
        <f>(Table2[[#This Row],[Close Price]]-Table2[[#This Row],[200D EMA]])/Table2[[#This Row],[200D EMA]]</f>
        <v>0.25527276036947244</v>
      </c>
      <c r="V79">
        <v>0.68567575067879005</v>
      </c>
      <c r="W79">
        <v>740.3</v>
      </c>
      <c r="X79">
        <v>757</v>
      </c>
      <c r="Y79">
        <v>641.75</v>
      </c>
      <c r="Z79">
        <v>758.05</v>
      </c>
      <c r="AA79">
        <v>641.75</v>
      </c>
      <c r="AB79">
        <v>758.05</v>
      </c>
      <c r="AC79" s="1">
        <f>(Table2[[#This Row],[Close Price]]/Table2[[#This Row],[Day Low]])-1</f>
        <v>5.740915844927752E-3</v>
      </c>
      <c r="AD79" s="1">
        <f>(Table2[[#This Row],[Day High]]/Table2[[#This Row],[Close Price]])-1</f>
        <v>1.6721509636693277E-2</v>
      </c>
      <c r="AE79" s="1">
        <f>(Table2[[#This Row],[Close Price]]/Table2[[#This Row],[Current Week Low]])-1</f>
        <v>0.16018698870276582</v>
      </c>
      <c r="AF79" s="1">
        <f>(Table2[[#This Row],[Current Week High]]/Table2[[#This Row],[Close Price]])-1</f>
        <v>1.8131757437378271E-2</v>
      </c>
      <c r="AG79" s="1">
        <f>(Table2[[#This Row],[Close Price]]/Table2[[#This Row],[Current Month Low]])-1</f>
        <v>0.16018698870276582</v>
      </c>
      <c r="AH79" s="1">
        <f>(Table2[[#This Row],[Current Month High]]/Table2[[#This Row],[Close Price]])-1</f>
        <v>1.8131757437378271E-2</v>
      </c>
      <c r="AI79">
        <v>13.3503458464844</v>
      </c>
      <c r="AJ79">
        <v>138.63782051282001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0.25</v>
      </c>
      <c r="AM79" t="s">
        <v>3173</v>
      </c>
      <c r="AN79">
        <v>0.98</v>
      </c>
      <c r="AO79" t="s">
        <v>3173</v>
      </c>
      <c r="AP79">
        <v>0.16244967862746301</v>
      </c>
      <c r="AQ79">
        <f>(Table2[[#This Row],[Sharpe Ratio]]-AVERAGE(Table2[Sharpe Ratio]))/_xlfn.STDEV.P(Table2[Sharpe Ratio])</f>
        <v>1.1680509108423489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4.8277813424736253</v>
      </c>
      <c r="AS79">
        <f>_xlfn.RANK.AVG(Table2[[#This Row],[1Y Return vs Nifty Z-Score]],Table2[1Y Return vs Nifty Z-Score])</f>
        <v>134</v>
      </c>
      <c r="AT79">
        <f>_xlfn.RANK.AVG(Table2[[#This Row],[6M Return vs Nifty Z-Score]],Table2[6M Return vs Nifty Z-Score])</f>
        <v>174</v>
      </c>
      <c r="AU79">
        <f>_xlfn.RANK.AVG(Table2[[#This Row],[Sharpe Ratio Z-Score]],Table2[Sharpe Ratio Z-Score])</f>
        <v>94</v>
      </c>
      <c r="AV79">
        <f>(Table2[[#This Row],[Rank 1Y]]+Table2[[#This Row],[Rank 6M]]+Table2[[#This Row],[Rank Sharpe]])/3</f>
        <v>134</v>
      </c>
    </row>
    <row r="80" spans="1:48" x14ac:dyDescent="0.3">
      <c r="A80" t="s">
        <v>136</v>
      </c>
      <c r="B80" t="s">
        <v>137</v>
      </c>
      <c r="C80" t="s">
        <v>3139</v>
      </c>
      <c r="D80" t="s">
        <v>138</v>
      </c>
      <c r="E80">
        <v>209717.55460400999</v>
      </c>
      <c r="F80">
        <v>286.89999999999998</v>
      </c>
      <c r="G80">
        <v>78.040687105702503</v>
      </c>
      <c r="H80">
        <f>(Table2[[#This Row],[1Y Return vs Nifty]]-AVERAGE(Table2[1Y Return vs Nifty]))/_xlfn.STDEV.P(Table2[1Y Return vs Nifty])</f>
        <v>0.88666255539060845</v>
      </c>
      <c r="I80">
        <v>-0.30545093118016903</v>
      </c>
      <c r="J80">
        <f>(Table2[[#This Row],[1M Return vs Nifty]]-AVERAGE(Table2[1M Return vs Nifty]))/_xlfn.STDEV.P(Table2[1M Return vs Nifty])</f>
        <v>3.3814338991875199E-2</v>
      </c>
      <c r="K80">
        <v>15.555819391868001</v>
      </c>
      <c r="L80">
        <f>(Table2[[#This Row],[6M Return vs Nifty]]-AVERAGE(Table2[6M Return vs Nifty]))/_xlfn.STDEV.P(Table2[6M Return vs Nifty])</f>
        <v>0.19097798162449267</v>
      </c>
      <c r="M80">
        <v>2.7074166783204601</v>
      </c>
      <c r="N80">
        <f>(Table2[[#This Row],[1W Return vs Nifty]]-AVERAGE(Table2[1W Return vs Nifty]))/_xlfn.STDEV.P(Table2[1W Return vs Nifty])</f>
        <v>0.71480304245345117</v>
      </c>
      <c r="O80">
        <v>284.52999999999997</v>
      </c>
      <c r="P80">
        <v>289.69862612193202</v>
      </c>
      <c r="Q80">
        <v>253.69349012421199</v>
      </c>
      <c r="R80">
        <v>55.7915712741042</v>
      </c>
      <c r="S80" s="1">
        <f>(Table2[[#This Row],[Close Price]]-Table2[[#This Row],[20D EMA]])/Table2[[#This Row],[20D EMA]]</f>
        <v>8.3295258847924814E-3</v>
      </c>
      <c r="T80" s="1">
        <f>(Table2[[#This Row],[Close Price]]-Table2[[#This Row],[50D EMA]])/Table2[[#This Row],[50D EMA]]</f>
        <v>-9.6604742638790563E-3</v>
      </c>
      <c r="U80" s="1">
        <f>(Table2[[#This Row],[Close Price]]-Table2[[#This Row],[200D EMA]])/Table2[[#This Row],[200D EMA]]</f>
        <v>0.13089224268044719</v>
      </c>
      <c r="V80">
        <v>1.46290784723263</v>
      </c>
      <c r="W80">
        <v>283.39999999999998</v>
      </c>
      <c r="X80">
        <v>289.60000000000002</v>
      </c>
      <c r="Y80">
        <v>265</v>
      </c>
      <c r="Z80">
        <v>289.60000000000002</v>
      </c>
      <c r="AA80">
        <v>265</v>
      </c>
      <c r="AB80">
        <v>289.60000000000002</v>
      </c>
      <c r="AC80" s="1">
        <f>(Table2[[#This Row],[Close Price]]/Table2[[#This Row],[Day Low]])-1</f>
        <v>1.235003528581502E-2</v>
      </c>
      <c r="AD80" s="1">
        <f>(Table2[[#This Row],[Day High]]/Table2[[#This Row],[Close Price]])-1</f>
        <v>9.4109445799932523E-3</v>
      </c>
      <c r="AE80" s="1">
        <f>(Table2[[#This Row],[Close Price]]/Table2[[#This Row],[Current Week Low]])-1</f>
        <v>8.264150943396209E-2</v>
      </c>
      <c r="AF80" s="1">
        <f>(Table2[[#This Row],[Current Week High]]/Table2[[#This Row],[Close Price]])-1</f>
        <v>9.4109445799932523E-3</v>
      </c>
      <c r="AG80" s="1">
        <f>(Table2[[#This Row],[Close Price]]/Table2[[#This Row],[Current Month Low]])-1</f>
        <v>8.264150943396209E-2</v>
      </c>
      <c r="AH80" s="1">
        <f>(Table2[[#This Row],[Current Month High]]/Table2[[#This Row],[Close Price]])-1</f>
        <v>9.4109445799932523E-3</v>
      </c>
      <c r="AI80">
        <v>18.6824677588009</v>
      </c>
      <c r="AJ80">
        <v>125.905511811023</v>
      </c>
      <c r="AK80" t="str">
        <f>IF(AND(Table2[[#This Row],[20D EMA]]&gt;Table2[[#This Row],[50D EMA]],Table2[[#This Row],[50D EMA]]&gt;Table2[[#This Row],[200D EMA]]),"Uptrend","Downtrend/NoTrend")</f>
        <v>Downtrend/NoTrend</v>
      </c>
      <c r="AL80">
        <v>-0.06</v>
      </c>
      <c r="AM80" t="s">
        <v>3172</v>
      </c>
      <c r="AN80">
        <v>0.21</v>
      </c>
      <c r="AO80" t="s">
        <v>3173</v>
      </c>
      <c r="AP80">
        <v>0.203076177050215</v>
      </c>
      <c r="AQ80">
        <f>(Table2[[#This Row],[Sharpe Ratio]]-AVERAGE(Table2[Sharpe Ratio]))/_xlfn.STDEV.P(Table2[Sharpe Ratio])</f>
        <v>1.6395926532274145</v>
      </c>
      <c r="AR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0">
        <f>_xlfn.RANK.AVG(Table2[[#This Row],[1Y Return vs Nifty Z-Score]],Table2[1Y Return vs Nifty Z-Score])</f>
        <v>115</v>
      </c>
      <c r="AT80">
        <f>_xlfn.RANK.AVG(Table2[[#This Row],[6M Return vs Nifty Z-Score]],Table2[6M Return vs Nifty Z-Score])</f>
        <v>255</v>
      </c>
      <c r="AU80">
        <f>_xlfn.RANK.AVG(Table2[[#This Row],[Sharpe Ratio Z-Score]],Table2[Sharpe Ratio Z-Score])</f>
        <v>35</v>
      </c>
      <c r="AV80">
        <f>(Table2[[#This Row],[Rank 1Y]]+Table2[[#This Row],[Rank 6M]]+Table2[[#This Row],[Rank Sharpe]])/3</f>
        <v>135</v>
      </c>
    </row>
    <row r="81" spans="1:48" x14ac:dyDescent="0.3">
      <c r="A81" t="s">
        <v>25</v>
      </c>
      <c r="B81" t="s">
        <v>26</v>
      </c>
      <c r="C81" t="s">
        <v>3128</v>
      </c>
      <c r="D81" t="s">
        <v>27</v>
      </c>
      <c r="E81">
        <v>1004773.24393824</v>
      </c>
      <c r="F81">
        <v>1678.1</v>
      </c>
      <c r="G81">
        <v>49.9883392518785</v>
      </c>
      <c r="H81">
        <f>(Table2[[#This Row],[1Y Return vs Nifty]]-AVERAGE(Table2[1Y Return vs Nifty]))/_xlfn.STDEV.P(Table2[1Y Return vs Nifty])</f>
        <v>0.40936075671815897</v>
      </c>
      <c r="I81">
        <v>8.4383286393701304</v>
      </c>
      <c r="J81">
        <f>(Table2[[#This Row],[1M Return vs Nifty]]-AVERAGE(Table2[1M Return vs Nifty]))/_xlfn.STDEV.P(Table2[1M Return vs Nifty])</f>
        <v>0.97096480794615914</v>
      </c>
      <c r="K81">
        <v>26.6325328093154</v>
      </c>
      <c r="L81">
        <f>(Table2[[#This Row],[6M Return vs Nifty]]-AVERAGE(Table2[6M Return vs Nifty]))/_xlfn.STDEV.P(Table2[6M Return vs Nifty])</f>
        <v>0.54743877405705765</v>
      </c>
      <c r="M81">
        <v>0.71437045375740904</v>
      </c>
      <c r="N81">
        <f>(Table2[[#This Row],[1W Return vs Nifty]]-AVERAGE(Table2[1W Return vs Nifty]))/_xlfn.STDEV.P(Table2[1W Return vs Nifty])</f>
        <v>0.24097693284702368</v>
      </c>
      <c r="O81">
        <v>1667.2</v>
      </c>
      <c r="P81">
        <v>1599.27205129403</v>
      </c>
      <c r="Q81">
        <v>1365.8825382474699</v>
      </c>
      <c r="R81">
        <v>50.177990017011403</v>
      </c>
      <c r="S81" s="1">
        <f>(Table2[[#This Row],[Close Price]]-Table2[[#This Row],[20D EMA]])/Table2[[#This Row],[20D EMA]]</f>
        <v>6.5379078694816836E-3</v>
      </c>
      <c r="T81" s="1">
        <f>(Table2[[#This Row],[Close Price]]-Table2[[#This Row],[50D EMA]])/Table2[[#This Row],[50D EMA]]</f>
        <v>4.9289893262492335E-2</v>
      </c>
      <c r="U81" s="1">
        <f>(Table2[[#This Row],[Close Price]]-Table2[[#This Row],[200D EMA]])/Table2[[#This Row],[200D EMA]]</f>
        <v>0.22858295132254086</v>
      </c>
      <c r="V81">
        <v>0.95059371255732406</v>
      </c>
      <c r="W81">
        <v>1665</v>
      </c>
      <c r="X81">
        <v>1698.95</v>
      </c>
      <c r="Y81">
        <v>1642.45</v>
      </c>
      <c r="Z81">
        <v>1704.6</v>
      </c>
      <c r="AA81">
        <v>1630.15</v>
      </c>
      <c r="AB81">
        <v>1722.85</v>
      </c>
      <c r="AC81" s="1">
        <f>(Table2[[#This Row],[Close Price]]/Table2[[#This Row],[Day Low]])-1</f>
        <v>7.8678678678678615E-3</v>
      </c>
      <c r="AD81" s="1">
        <f>(Table2[[#This Row],[Day High]]/Table2[[#This Row],[Close Price]])-1</f>
        <v>1.2424766104523144E-2</v>
      </c>
      <c r="AE81" s="1">
        <f>(Table2[[#This Row],[Close Price]]/Table2[[#This Row],[Current Week Low]])-1</f>
        <v>2.1705379159182803E-2</v>
      </c>
      <c r="AF81" s="1">
        <f>(Table2[[#This Row],[Current Week High]]/Table2[[#This Row],[Close Price]])-1</f>
        <v>1.5791669149633591E-2</v>
      </c>
      <c r="AG81" s="1">
        <f>(Table2[[#This Row],[Close Price]]/Table2[[#This Row],[Current Month Low]])-1</f>
        <v>2.9414471060945191E-2</v>
      </c>
      <c r="AH81" s="1">
        <f>(Table2[[#This Row],[Current Month High]]/Table2[[#This Row],[Close Price]])-1</f>
        <v>2.6667063941362201E-2</v>
      </c>
      <c r="AI81">
        <v>6.0127525177283898</v>
      </c>
      <c r="AJ81">
        <v>87.402981741024007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0.1</v>
      </c>
      <c r="AM81" t="s">
        <v>3173</v>
      </c>
      <c r="AN81">
        <v>-4.13</v>
      </c>
      <c r="AO81" t="s">
        <v>3172</v>
      </c>
      <c r="AP81">
        <v>0.18031199582254001</v>
      </c>
      <c r="AQ81">
        <f>(Table2[[#This Row],[Sharpe Ratio]]-AVERAGE(Table2[Sharpe Ratio]))/_xlfn.STDEV.P(Table2[Sharpe Ratio])</f>
        <v>1.3753744189024062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3.5441156904708055</v>
      </c>
      <c r="AS81">
        <f>_xlfn.RANK.AVG(Table2[[#This Row],[1Y Return vs Nifty Z-Score]],Table2[1Y Return vs Nifty Z-Score])</f>
        <v>188</v>
      </c>
      <c r="AT81">
        <f>_xlfn.RANK.AVG(Table2[[#This Row],[6M Return vs Nifty Z-Score]],Table2[6M Return vs Nifty Z-Score])</f>
        <v>156</v>
      </c>
      <c r="AU81">
        <f>_xlfn.RANK.AVG(Table2[[#This Row],[Sharpe Ratio Z-Score]],Table2[Sharpe Ratio Z-Score])</f>
        <v>64</v>
      </c>
      <c r="AV81">
        <f>(Table2[[#This Row],[Rank 1Y]]+Table2[[#This Row],[Rank 6M]]+Table2[[#This Row],[Rank Sharpe]])/3</f>
        <v>136</v>
      </c>
    </row>
    <row r="82" spans="1:48" x14ac:dyDescent="0.3">
      <c r="A82" t="s">
        <v>610</v>
      </c>
      <c r="B82" t="s">
        <v>611</v>
      </c>
      <c r="C82" t="s">
        <v>3140</v>
      </c>
      <c r="D82" t="s">
        <v>135</v>
      </c>
      <c r="E82">
        <v>31835.872965549999</v>
      </c>
      <c r="F82">
        <v>1303.55</v>
      </c>
      <c r="G82">
        <v>87.668027286734201</v>
      </c>
      <c r="H82">
        <f>(Table2[[#This Row],[1Y Return vs Nifty]]-AVERAGE(Table2[1Y Return vs Nifty]))/_xlfn.STDEV.P(Table2[1Y Return vs Nifty])</f>
        <v>1.0504686941417212</v>
      </c>
      <c r="I82">
        <v>2.92212336021369</v>
      </c>
      <c r="J82">
        <f>(Table2[[#This Row],[1M Return vs Nifty]]-AVERAGE(Table2[1M Return vs Nifty]))/_xlfn.STDEV.P(Table2[1M Return vs Nifty])</f>
        <v>0.37974286296245158</v>
      </c>
      <c r="K82">
        <v>22.240450868219298</v>
      </c>
      <c r="L82">
        <f>(Table2[[#This Row],[6M Return vs Nifty]]-AVERAGE(Table2[6M Return vs Nifty]))/_xlfn.STDEV.P(Table2[6M Return vs Nifty])</f>
        <v>0.40609675768911374</v>
      </c>
      <c r="M82">
        <v>-3.4980313216756</v>
      </c>
      <c r="N82">
        <f>(Table2[[#This Row],[1W Return vs Nifty]]-AVERAGE(Table2[1W Return vs Nifty]))/_xlfn.STDEV.P(Table2[1W Return vs Nifty])</f>
        <v>-0.76047798613771567</v>
      </c>
      <c r="O82">
        <v>1341.81</v>
      </c>
      <c r="P82">
        <v>1298.98184733679</v>
      </c>
      <c r="Q82">
        <v>1124.74460833535</v>
      </c>
      <c r="R82">
        <v>32.769632101893897</v>
      </c>
      <c r="S82" s="1">
        <f>(Table2[[#This Row],[Close Price]]-Table2[[#This Row],[20D EMA]])/Table2[[#This Row],[20D EMA]]</f>
        <v>-2.8513723999672079E-2</v>
      </c>
      <c r="T82" s="1">
        <f>(Table2[[#This Row],[Close Price]]-Table2[[#This Row],[50D EMA]])/Table2[[#This Row],[50D EMA]]</f>
        <v>3.5167178606658098E-3</v>
      </c>
      <c r="U82" s="1">
        <f>(Table2[[#This Row],[Close Price]]-Table2[[#This Row],[200D EMA]])/Table2[[#This Row],[200D EMA]]</f>
        <v>0.15897421542592358</v>
      </c>
      <c r="V82">
        <v>1.40471264295794</v>
      </c>
      <c r="W82">
        <v>1298</v>
      </c>
      <c r="X82">
        <v>1375.5</v>
      </c>
      <c r="Y82">
        <v>1298</v>
      </c>
      <c r="Z82">
        <v>1410</v>
      </c>
      <c r="AA82">
        <v>1298</v>
      </c>
      <c r="AB82">
        <v>1437</v>
      </c>
      <c r="AC82" s="1">
        <f>(Table2[[#This Row],[Close Price]]/Table2[[#This Row],[Day Low]])-1</f>
        <v>4.2758089368257757E-3</v>
      </c>
      <c r="AD82" s="1">
        <f>(Table2[[#This Row],[Day High]]/Table2[[#This Row],[Close Price]])-1</f>
        <v>5.5195427870047276E-2</v>
      </c>
      <c r="AE82" s="1">
        <f>(Table2[[#This Row],[Close Price]]/Table2[[#This Row],[Current Week Low]])-1</f>
        <v>4.2758089368257757E-3</v>
      </c>
      <c r="AF82" s="1">
        <f>(Table2[[#This Row],[Current Week High]]/Table2[[#This Row],[Close Price]])-1</f>
        <v>8.1661616355337419E-2</v>
      </c>
      <c r="AG82" s="1">
        <f>(Table2[[#This Row],[Close Price]]/Table2[[#This Row],[Current Month Low]])-1</f>
        <v>4.2758089368257757E-3</v>
      </c>
      <c r="AH82" s="1">
        <f>(Table2[[#This Row],[Current Month High]]/Table2[[#This Row],[Close Price]])-1</f>
        <v>0.10237428560469497</v>
      </c>
      <c r="AI82">
        <v>11.4725173564496</v>
      </c>
      <c r="AJ82">
        <v>124.305256818377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0.1</v>
      </c>
      <c r="AM82" t="s">
        <v>3173</v>
      </c>
      <c r="AN82">
        <v>-2.25</v>
      </c>
      <c r="AO82" t="s">
        <v>3172</v>
      </c>
      <c r="AP82">
        <v>0.14082627715534299</v>
      </c>
      <c r="AQ82">
        <f>(Table2[[#This Row],[Sharpe Ratio]]-AVERAGE(Table2[Sharpe Ratio]))/_xlfn.STDEV.P(Table2[Sharpe Ratio])</f>
        <v>0.91707342564650352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1.9929037543020742</v>
      </c>
      <c r="AS82">
        <f>_xlfn.RANK.AVG(Table2[[#This Row],[1Y Return vs Nifty Z-Score]],Table2[1Y Return vs Nifty Z-Score])</f>
        <v>94</v>
      </c>
      <c r="AT82">
        <f>_xlfn.RANK.AVG(Table2[[#This Row],[6M Return vs Nifty Z-Score]],Table2[6M Return vs Nifty Z-Score])</f>
        <v>193</v>
      </c>
      <c r="AU82">
        <f>_xlfn.RANK.AVG(Table2[[#This Row],[Sharpe Ratio Z-Score]],Table2[Sharpe Ratio Z-Score])</f>
        <v>121</v>
      </c>
      <c r="AV82">
        <f>(Table2[[#This Row],[Rank 1Y]]+Table2[[#This Row],[Rank 6M]]+Table2[[#This Row],[Rank Sharpe]])/3</f>
        <v>136</v>
      </c>
    </row>
    <row r="83" spans="1:48" x14ac:dyDescent="0.3">
      <c r="A83" t="s">
        <v>1604</v>
      </c>
      <c r="B83" t="s">
        <v>1605</v>
      </c>
      <c r="C83" t="s">
        <v>3133</v>
      </c>
      <c r="D83" t="s">
        <v>184</v>
      </c>
      <c r="E83">
        <v>6036.8508436949996</v>
      </c>
      <c r="F83">
        <v>2103.15</v>
      </c>
      <c r="G83">
        <v>93.471769425480801</v>
      </c>
      <c r="H83">
        <f>(Table2[[#This Row],[1Y Return vs Nifty]]-AVERAGE(Table2[1Y Return vs Nifty]))/_xlfn.STDEV.P(Table2[1Y Return vs Nifty])</f>
        <v>1.1492175253015782</v>
      </c>
      <c r="I83">
        <v>-19.8562454709656</v>
      </c>
      <c r="J83">
        <f>(Table2[[#This Row],[1M Return vs Nifty]]-AVERAGE(Table2[1M Return vs Nifty]))/_xlfn.STDEV.P(Table2[1M Return vs Nifty])</f>
        <v>-2.0616223224146806</v>
      </c>
      <c r="K83">
        <v>25.993069286544301</v>
      </c>
      <c r="L83">
        <f>(Table2[[#This Row],[6M Return vs Nifty]]-AVERAGE(Table2[6M Return vs Nifty]))/_xlfn.STDEV.P(Table2[6M Return vs Nifty])</f>
        <v>0.52686013620048366</v>
      </c>
      <c r="M83">
        <v>-10.4613534769593</v>
      </c>
      <c r="N83">
        <f>(Table2[[#This Row],[1W Return vs Nifty]]-AVERAGE(Table2[1W Return vs Nifty]))/_xlfn.STDEV.P(Table2[1W Return vs Nifty])</f>
        <v>-2.4159357502935221</v>
      </c>
      <c r="O83">
        <v>2356.34</v>
      </c>
      <c r="P83">
        <v>2410.98518767424</v>
      </c>
      <c r="Q83">
        <v>1943.64241730559</v>
      </c>
      <c r="R83">
        <v>8.6126190787164791</v>
      </c>
      <c r="S83" s="1">
        <f>(Table2[[#This Row],[Close Price]]-Table2[[#This Row],[20D EMA]])/Table2[[#This Row],[20D EMA]]</f>
        <v>-0.10745053769829482</v>
      </c>
      <c r="T83" s="1">
        <f>(Table2[[#This Row],[Close Price]]-Table2[[#This Row],[50D EMA]])/Table2[[#This Row],[50D EMA]]</f>
        <v>-0.12768024840965264</v>
      </c>
      <c r="U83" s="1">
        <f>(Table2[[#This Row],[Close Price]]-Table2[[#This Row],[200D EMA]])/Table2[[#This Row],[200D EMA]]</f>
        <v>8.2066321085712046E-2</v>
      </c>
      <c r="V83">
        <v>0.97782809472582999</v>
      </c>
      <c r="W83">
        <v>2101</v>
      </c>
      <c r="X83">
        <v>2185</v>
      </c>
      <c r="Y83">
        <v>2012.05</v>
      </c>
      <c r="Z83">
        <v>2349.9499999999998</v>
      </c>
      <c r="AA83">
        <v>2012.05</v>
      </c>
      <c r="AB83">
        <v>2480</v>
      </c>
      <c r="AC83" s="1">
        <f>(Table2[[#This Row],[Close Price]]/Table2[[#This Row],[Day Low]])-1</f>
        <v>1.0233222275106701E-3</v>
      </c>
      <c r="AD83" s="1">
        <f>(Table2[[#This Row],[Day High]]/Table2[[#This Row],[Close Price]])-1</f>
        <v>3.8917813755557029E-2</v>
      </c>
      <c r="AE83" s="1">
        <f>(Table2[[#This Row],[Close Price]]/Table2[[#This Row],[Current Week Low]])-1</f>
        <v>4.5277204840834084E-2</v>
      </c>
      <c r="AF83" s="1">
        <f>(Table2[[#This Row],[Current Week High]]/Table2[[#This Row],[Close Price]])-1</f>
        <v>0.11734778784204636</v>
      </c>
      <c r="AG83" s="1">
        <f>(Table2[[#This Row],[Close Price]]/Table2[[#This Row],[Current Month Low]])-1</f>
        <v>4.5277204840834084E-2</v>
      </c>
      <c r="AH83" s="1">
        <f>(Table2[[#This Row],[Current Month High]]/Table2[[#This Row],[Close Price]])-1</f>
        <v>0.17918360554406476</v>
      </c>
      <c r="AI83">
        <v>40.365642013170699</v>
      </c>
      <c r="AJ83">
        <v>143.25121443442001</v>
      </c>
      <c r="AK83" t="str">
        <f>IF(AND(Table2[[#This Row],[20D EMA]]&gt;Table2[[#This Row],[50D EMA]],Table2[[#This Row],[50D EMA]]&gt;Table2[[#This Row],[200D EMA]]),"Uptrend","Downtrend/NoTrend")</f>
        <v>Downtrend/NoTrend</v>
      </c>
      <c r="AL83">
        <v>-0.16</v>
      </c>
      <c r="AM83" t="s">
        <v>3172</v>
      </c>
      <c r="AN83">
        <v>-16.329999999999998</v>
      </c>
      <c r="AO83" t="s">
        <v>3172</v>
      </c>
      <c r="AP83">
        <v>0.121792723363338</v>
      </c>
      <c r="AQ83">
        <f>(Table2[[#This Row],[Sharpe Ratio]]-AVERAGE(Table2[Sharpe Ratio]))/_xlfn.STDEV.P(Table2[Sharpe Ratio])</f>
        <v>0.69615566341485646</v>
      </c>
      <c r="AR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3">
        <f>_xlfn.RANK.AVG(Table2[[#This Row],[1Y Return vs Nifty Z-Score]],Table2[1Y Return vs Nifty Z-Score])</f>
        <v>83</v>
      </c>
      <c r="AT83">
        <f>_xlfn.RANK.AVG(Table2[[#This Row],[6M Return vs Nifty Z-Score]],Table2[6M Return vs Nifty Z-Score])</f>
        <v>162</v>
      </c>
      <c r="AU83">
        <f>_xlfn.RANK.AVG(Table2[[#This Row],[Sharpe Ratio Z-Score]],Table2[Sharpe Ratio Z-Score])</f>
        <v>168</v>
      </c>
      <c r="AV83">
        <f>(Table2[[#This Row],[Rank 1Y]]+Table2[[#This Row],[Rank 6M]]+Table2[[#This Row],[Rank Sharpe]])/3</f>
        <v>137.66666666666666</v>
      </c>
    </row>
    <row r="84" spans="1:48" x14ac:dyDescent="0.3">
      <c r="A84" t="s">
        <v>282</v>
      </c>
      <c r="B84" t="s">
        <v>283</v>
      </c>
      <c r="C84" t="s">
        <v>3126</v>
      </c>
      <c r="D84" t="s">
        <v>284</v>
      </c>
      <c r="E84">
        <v>99466.634412860003</v>
      </c>
      <c r="F84">
        <v>11466.65</v>
      </c>
      <c r="G84">
        <v>148.57355088799699</v>
      </c>
      <c r="H84">
        <f>(Table2[[#This Row],[1Y Return vs Nifty]]-AVERAGE(Table2[1Y Return vs Nifty]))/_xlfn.STDEV.P(Table2[1Y Return vs Nifty])</f>
        <v>2.0867568549562989</v>
      </c>
      <c r="I84">
        <v>3.2946562771157999</v>
      </c>
      <c r="J84">
        <f>(Table2[[#This Row],[1M Return vs Nifty]]-AVERAGE(Table2[1M Return vs Nifty]))/_xlfn.STDEV.P(Table2[1M Return vs Nifty])</f>
        <v>0.41967060759036739</v>
      </c>
      <c r="K84">
        <v>27.779175771638702</v>
      </c>
      <c r="L84">
        <f>(Table2[[#This Row],[6M Return vs Nifty]]-AVERAGE(Table2[6M Return vs Nifty]))/_xlfn.STDEV.P(Table2[6M Return vs Nifty])</f>
        <v>0.58433900281473017</v>
      </c>
      <c r="M84">
        <v>4.3395408292027096</v>
      </c>
      <c r="N84">
        <f>(Table2[[#This Row],[1W Return vs Nifty]]-AVERAGE(Table2[1W Return vs Nifty]))/_xlfn.STDEV.P(Table2[1W Return vs Nifty])</f>
        <v>1.1028236649940928</v>
      </c>
      <c r="O84">
        <v>11322.65</v>
      </c>
      <c r="P84">
        <v>11042.379116614</v>
      </c>
      <c r="Q84">
        <v>8917.6887318781992</v>
      </c>
      <c r="R84">
        <v>54.632679244846798</v>
      </c>
      <c r="S84" s="1">
        <f>(Table2[[#This Row],[Close Price]]-Table2[[#This Row],[20D EMA]])/Table2[[#This Row],[20D EMA]]</f>
        <v>1.2717870816460811E-2</v>
      </c>
      <c r="T84" s="1">
        <f>(Table2[[#This Row],[Close Price]]-Table2[[#This Row],[50D EMA]])/Table2[[#This Row],[50D EMA]]</f>
        <v>3.8422053699248171E-2</v>
      </c>
      <c r="U84" s="1">
        <f>(Table2[[#This Row],[Close Price]]-Table2[[#This Row],[200D EMA]])/Table2[[#This Row],[200D EMA]]</f>
        <v>0.28583205186451388</v>
      </c>
      <c r="V84">
        <v>0.46916452673050302</v>
      </c>
      <c r="W84">
        <v>11313.05</v>
      </c>
      <c r="X84">
        <v>11845</v>
      </c>
      <c r="Y84">
        <v>10723</v>
      </c>
      <c r="Z84">
        <v>11845</v>
      </c>
      <c r="AA84">
        <v>10723</v>
      </c>
      <c r="AB84">
        <v>11845</v>
      </c>
      <c r="AC84" s="1">
        <f>(Table2[[#This Row],[Close Price]]/Table2[[#This Row],[Day Low]])-1</f>
        <v>1.3577240443558569E-2</v>
      </c>
      <c r="AD84" s="1">
        <f>(Table2[[#This Row],[Day High]]/Table2[[#This Row],[Close Price]])-1</f>
        <v>3.2995687493731829E-2</v>
      </c>
      <c r="AE84" s="1">
        <f>(Table2[[#This Row],[Close Price]]/Table2[[#This Row],[Current Week Low]])-1</f>
        <v>6.9350927911964844E-2</v>
      </c>
      <c r="AF84" s="1">
        <f>(Table2[[#This Row],[Current Week High]]/Table2[[#This Row],[Close Price]])-1</f>
        <v>3.2995687493731829E-2</v>
      </c>
      <c r="AG84" s="1">
        <f>(Table2[[#This Row],[Close Price]]/Table2[[#This Row],[Current Month Low]])-1</f>
        <v>6.9350927911964844E-2</v>
      </c>
      <c r="AH84" s="1">
        <f>(Table2[[#This Row],[Current Month High]]/Table2[[#This Row],[Close Price]])-1</f>
        <v>3.2995687493731829E-2</v>
      </c>
      <c r="AI84">
        <v>10.049578560433901</v>
      </c>
      <c r="AJ84">
        <v>196.38776881720401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-0.01</v>
      </c>
      <c r="AM84" t="s">
        <v>3172</v>
      </c>
      <c r="AN84">
        <v>0.31</v>
      </c>
      <c r="AO84" t="s">
        <v>3173</v>
      </c>
      <c r="AP84">
        <v>9.7880520236684004E-2</v>
      </c>
      <c r="AQ84">
        <f>(Table2[[#This Row],[Sharpe Ratio]]-AVERAGE(Table2[Sharpe Ratio]))/_xlfn.STDEV.P(Table2[Sharpe Ratio])</f>
        <v>0.41861262218900008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4.6122027525444897</v>
      </c>
      <c r="AS84">
        <f>_xlfn.RANK.AVG(Table2[[#This Row],[1Y Return vs Nifty Z-Score]],Table2[1Y Return vs Nifty Z-Score])</f>
        <v>32</v>
      </c>
      <c r="AT84">
        <f>_xlfn.RANK.AVG(Table2[[#This Row],[6M Return vs Nifty Z-Score]],Table2[6M Return vs Nifty Z-Score])</f>
        <v>149</v>
      </c>
      <c r="AU84">
        <f>_xlfn.RANK.AVG(Table2[[#This Row],[Sharpe Ratio Z-Score]],Table2[Sharpe Ratio Z-Score])</f>
        <v>233</v>
      </c>
      <c r="AV84">
        <f>(Table2[[#This Row],[Rank 1Y]]+Table2[[#This Row],[Rank 6M]]+Table2[[#This Row],[Rank Sharpe]])/3</f>
        <v>138</v>
      </c>
    </row>
    <row r="85" spans="1:48" x14ac:dyDescent="0.3">
      <c r="A85" t="s">
        <v>1155</v>
      </c>
      <c r="B85" t="s">
        <v>1156</v>
      </c>
      <c r="C85" t="s">
        <v>3127</v>
      </c>
      <c r="D85" t="s">
        <v>405</v>
      </c>
      <c r="E85">
        <v>10879.941518064001</v>
      </c>
      <c r="F85">
        <v>120.98</v>
      </c>
      <c r="G85">
        <v>55.788145466424702</v>
      </c>
      <c r="H85">
        <f>(Table2[[#This Row],[1Y Return vs Nifty]]-AVERAGE(Table2[1Y Return vs Nifty]))/_xlfn.STDEV.P(Table2[1Y Return vs Nifty])</f>
        <v>0.50804261937648154</v>
      </c>
      <c r="I85">
        <v>2.8732591121944902</v>
      </c>
      <c r="J85">
        <f>(Table2[[#This Row],[1M Return vs Nifty]]-AVERAGE(Table2[1M Return vs Nifty]))/_xlfn.STDEV.P(Table2[1M Return vs Nifty])</f>
        <v>0.37450563659177244</v>
      </c>
      <c r="K85">
        <v>54.1757323306473</v>
      </c>
      <c r="L85">
        <f>(Table2[[#This Row],[6M Return vs Nifty]]-AVERAGE(Table2[6M Return vs Nifty]))/_xlfn.STDEV.P(Table2[6M Return vs Nifty])</f>
        <v>1.4338091582576056</v>
      </c>
      <c r="M85">
        <v>-11.7745441321218</v>
      </c>
      <c r="N85">
        <f>(Table2[[#This Row],[1W Return vs Nifty]]-AVERAGE(Table2[1W Return vs Nifty]))/_xlfn.STDEV.P(Table2[1W Return vs Nifty])</f>
        <v>-2.7281332355493282</v>
      </c>
      <c r="O85">
        <v>124.63</v>
      </c>
      <c r="P85">
        <v>111.792978818695</v>
      </c>
      <c r="Q85">
        <v>84.752939586652701</v>
      </c>
      <c r="R85">
        <v>41.723101739324598</v>
      </c>
      <c r="S85" s="1">
        <f>(Table2[[#This Row],[Close Price]]-Table2[[#This Row],[20D EMA]])/Table2[[#This Row],[20D EMA]]</f>
        <v>-2.9286688598250756E-2</v>
      </c>
      <c r="T85" s="1">
        <f>(Table2[[#This Row],[Close Price]]-Table2[[#This Row],[50D EMA]])/Table2[[#This Row],[50D EMA]]</f>
        <v>8.2178874544567238E-2</v>
      </c>
      <c r="U85" s="1">
        <f>(Table2[[#This Row],[Close Price]]-Table2[[#This Row],[200D EMA]])/Table2[[#This Row],[200D EMA]]</f>
        <v>0.4274431139501445</v>
      </c>
      <c r="V85">
        <v>0.67652610419109305</v>
      </c>
      <c r="W85">
        <v>118.02</v>
      </c>
      <c r="X85">
        <v>128.04</v>
      </c>
      <c r="Y85">
        <v>113.93</v>
      </c>
      <c r="Z85">
        <v>128.04</v>
      </c>
      <c r="AA85">
        <v>113.93</v>
      </c>
      <c r="AB85">
        <v>143.94999999999999</v>
      </c>
      <c r="AC85" s="1">
        <f>(Table2[[#This Row],[Close Price]]/Table2[[#This Row],[Day Low]])-1</f>
        <v>2.5080494831384526E-2</v>
      </c>
      <c r="AD85" s="1">
        <f>(Table2[[#This Row],[Day High]]/Table2[[#This Row],[Close Price]])-1</f>
        <v>5.8356753182344123E-2</v>
      </c>
      <c r="AE85" s="1">
        <f>(Table2[[#This Row],[Close Price]]/Table2[[#This Row],[Current Week Low]])-1</f>
        <v>6.1880101816905064E-2</v>
      </c>
      <c r="AF85" s="1">
        <f>(Table2[[#This Row],[Current Week High]]/Table2[[#This Row],[Close Price]])-1</f>
        <v>5.8356753182344123E-2</v>
      </c>
      <c r="AG85" s="1">
        <f>(Table2[[#This Row],[Close Price]]/Table2[[#This Row],[Current Month Low]])-1</f>
        <v>6.1880101816905064E-2</v>
      </c>
      <c r="AH85" s="1">
        <f>(Table2[[#This Row],[Current Month High]]/Table2[[#This Row],[Close Price]])-1</f>
        <v>0.18986609356918493</v>
      </c>
      <c r="AI85">
        <v>20.292610348817899</v>
      </c>
      <c r="AJ85">
        <v>103.841617523167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0.91</v>
      </c>
      <c r="AM85" t="s">
        <v>3173</v>
      </c>
      <c r="AN85">
        <v>-13.97</v>
      </c>
      <c r="AO85" t="s">
        <v>3172</v>
      </c>
      <c r="AP85">
        <v>0.110316280993687</v>
      </c>
      <c r="AQ85">
        <f>(Table2[[#This Row],[Sharpe Ratio]]-AVERAGE(Table2[Sharpe Ratio]))/_xlfn.STDEV.P(Table2[Sharpe Ratio])</f>
        <v>0.56295142870442993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0.15117560738096136</v>
      </c>
      <c r="AS85">
        <f>_xlfn.RANK.AVG(Table2[[#This Row],[1Y Return vs Nifty Z-Score]],Table2[1Y Return vs Nifty Z-Score])</f>
        <v>166</v>
      </c>
      <c r="AT85">
        <f>_xlfn.RANK.AVG(Table2[[#This Row],[6M Return vs Nifty Z-Score]],Table2[6M Return vs Nifty Z-Score])</f>
        <v>60</v>
      </c>
      <c r="AU85">
        <f>_xlfn.RANK.AVG(Table2[[#This Row],[Sharpe Ratio Z-Score]],Table2[Sharpe Ratio Z-Score])</f>
        <v>194</v>
      </c>
      <c r="AV85">
        <f>(Table2[[#This Row],[Rank 1Y]]+Table2[[#This Row],[Rank 6M]]+Table2[[#This Row],[Rank Sharpe]])/3</f>
        <v>140</v>
      </c>
    </row>
    <row r="86" spans="1:48" x14ac:dyDescent="0.3">
      <c r="A86" t="s">
        <v>554</v>
      </c>
      <c r="B86" t="s">
        <v>555</v>
      </c>
      <c r="C86" t="s">
        <v>3127</v>
      </c>
      <c r="D86" t="s">
        <v>556</v>
      </c>
      <c r="E86">
        <v>37304.044039079999</v>
      </c>
      <c r="F86">
        <v>1022.85</v>
      </c>
      <c r="G86">
        <v>71.862887535433998</v>
      </c>
      <c r="H86">
        <f>(Table2[[#This Row],[1Y Return vs Nifty]]-AVERAGE(Table2[1Y Return vs Nifty]))/_xlfn.STDEV.P(Table2[1Y Return vs Nifty])</f>
        <v>0.781549255709167</v>
      </c>
      <c r="I86">
        <v>-7.95303122957589</v>
      </c>
      <c r="J86">
        <f>(Table2[[#This Row],[1M Return vs Nifty]]-AVERAGE(Table2[1M Return vs Nifty]))/_xlfn.STDEV.P(Table2[1M Return vs Nifty])</f>
        <v>-0.7858464730379543</v>
      </c>
      <c r="K86">
        <v>29.147014136222701</v>
      </c>
      <c r="L86">
        <f>(Table2[[#This Row],[6M Return vs Nifty]]-AVERAGE(Table2[6M Return vs Nifty]))/_xlfn.STDEV.P(Table2[6M Return vs Nifty])</f>
        <v>0.6283575423384905</v>
      </c>
      <c r="M86">
        <v>2.4124345159966301</v>
      </c>
      <c r="N86">
        <f>(Table2[[#This Row],[1W Return vs Nifty]]-AVERAGE(Table2[1W Return vs Nifty]))/_xlfn.STDEV.P(Table2[1W Return vs Nifty])</f>
        <v>0.64467408676009541</v>
      </c>
      <c r="O86">
        <v>1033.9100000000001</v>
      </c>
      <c r="P86">
        <v>1033.7150147835</v>
      </c>
      <c r="Q86">
        <v>867.47234468588294</v>
      </c>
      <c r="R86">
        <v>49.779770851337297</v>
      </c>
      <c r="S86" s="1">
        <f>(Table2[[#This Row],[Close Price]]-Table2[[#This Row],[20D EMA]])/Table2[[#This Row],[20D EMA]]</f>
        <v>-1.0697256047431651E-2</v>
      </c>
      <c r="T86" s="1">
        <f>(Table2[[#This Row],[Close Price]]-Table2[[#This Row],[50D EMA]])/Table2[[#This Row],[50D EMA]]</f>
        <v>-1.0510648126529866E-2</v>
      </c>
      <c r="U86" s="1">
        <f>(Table2[[#This Row],[Close Price]]-Table2[[#This Row],[200D EMA]])/Table2[[#This Row],[200D EMA]]</f>
        <v>0.179115399200859</v>
      </c>
      <c r="V86">
        <v>1.47332335350257</v>
      </c>
      <c r="W86">
        <v>1012</v>
      </c>
      <c r="X86">
        <v>1065</v>
      </c>
      <c r="Y86">
        <v>953.4</v>
      </c>
      <c r="Z86">
        <v>1065</v>
      </c>
      <c r="AA86">
        <v>940</v>
      </c>
      <c r="AB86">
        <v>1065</v>
      </c>
      <c r="AC86" s="1">
        <f>(Table2[[#This Row],[Close Price]]/Table2[[#This Row],[Day Low]])-1</f>
        <v>1.0721343873517863E-2</v>
      </c>
      <c r="AD86" s="1">
        <f>(Table2[[#This Row],[Day High]]/Table2[[#This Row],[Close Price]])-1</f>
        <v>4.1208388326734013E-2</v>
      </c>
      <c r="AE86" s="1">
        <f>(Table2[[#This Row],[Close Price]]/Table2[[#This Row],[Current Week Low]])-1</f>
        <v>7.2844556324732634E-2</v>
      </c>
      <c r="AF86" s="1">
        <f>(Table2[[#This Row],[Current Week High]]/Table2[[#This Row],[Close Price]])-1</f>
        <v>4.1208388326734013E-2</v>
      </c>
      <c r="AG86" s="1">
        <f>(Table2[[#This Row],[Close Price]]/Table2[[#This Row],[Current Month Low]])-1</f>
        <v>8.8138297872340399E-2</v>
      </c>
      <c r="AH86" s="1">
        <f>(Table2[[#This Row],[Current Month High]]/Table2[[#This Row],[Close Price]])-1</f>
        <v>4.1208388326734013E-2</v>
      </c>
      <c r="AI86">
        <v>18.7857457105147</v>
      </c>
      <c r="AJ86">
        <v>103.775276421954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</v>
      </c>
      <c r="AM86" t="s">
        <v>3174</v>
      </c>
      <c r="AN86">
        <v>-4.76</v>
      </c>
      <c r="AO86" t="s">
        <v>3172</v>
      </c>
      <c r="AP86">
        <v>0.12703150871589999</v>
      </c>
      <c r="AQ86">
        <f>(Table2[[#This Row],[Sharpe Ratio]]-AVERAGE(Table2[Sharpe Ratio]))/_xlfn.STDEV.P(Table2[Sharpe Ratio])</f>
        <v>0.75696095230347515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2.025695364073274</v>
      </c>
      <c r="AS86">
        <f>_xlfn.RANK.AVG(Table2[[#This Row],[1Y Return vs Nifty Z-Score]],Table2[1Y Return vs Nifty Z-Score])</f>
        <v>128</v>
      </c>
      <c r="AT86">
        <f>_xlfn.RANK.AVG(Table2[[#This Row],[6M Return vs Nifty Z-Score]],Table2[6M Return vs Nifty Z-Score])</f>
        <v>139</v>
      </c>
      <c r="AU86">
        <f>_xlfn.RANK.AVG(Table2[[#This Row],[Sharpe Ratio Z-Score]],Table2[Sharpe Ratio Z-Score])</f>
        <v>158</v>
      </c>
      <c r="AV86">
        <f>(Table2[[#This Row],[Rank 1Y]]+Table2[[#This Row],[Rank 6M]]+Table2[[#This Row],[Rank Sharpe]])/3</f>
        <v>141.66666666666666</v>
      </c>
    </row>
    <row r="87" spans="1:48" x14ac:dyDescent="0.3">
      <c r="A87" t="s">
        <v>771</v>
      </c>
      <c r="B87" t="s">
        <v>772</v>
      </c>
      <c r="C87" t="s">
        <v>3139</v>
      </c>
      <c r="D87" t="s">
        <v>773</v>
      </c>
      <c r="E87">
        <v>21280.087196370001</v>
      </c>
      <c r="F87">
        <v>501.3</v>
      </c>
      <c r="G87">
        <v>41.769967734248397</v>
      </c>
      <c r="H87">
        <f>(Table2[[#This Row],[1Y Return vs Nifty]]-AVERAGE(Table2[1Y Return vs Nifty]))/_xlfn.STDEV.P(Table2[1Y Return vs Nifty])</f>
        <v>0.26952777275676282</v>
      </c>
      <c r="I87">
        <v>-2.5050375311211099</v>
      </c>
      <c r="J87">
        <f>(Table2[[#This Row],[1M Return vs Nifty]]-AVERAGE(Table2[1M Return vs Nifty]))/_xlfn.STDEV.P(Table2[1M Return vs Nifty])</f>
        <v>-0.2019353842265566</v>
      </c>
      <c r="K87">
        <v>22.8945882628507</v>
      </c>
      <c r="L87">
        <f>(Table2[[#This Row],[6M Return vs Nifty]]-AVERAGE(Table2[6M Return vs Nifty]))/_xlfn.STDEV.P(Table2[6M Return vs Nifty])</f>
        <v>0.42714761684403241</v>
      </c>
      <c r="M87">
        <v>-0.432082472074998</v>
      </c>
      <c r="N87">
        <f>(Table2[[#This Row],[1W Return vs Nifty]]-AVERAGE(Table2[1W Return vs Nifty]))/_xlfn.STDEV.P(Table2[1W Return vs Nifty])</f>
        <v>-3.1580383184705234E-2</v>
      </c>
      <c r="O87">
        <v>513.94000000000005</v>
      </c>
      <c r="P87">
        <v>539.90434316478297</v>
      </c>
      <c r="Q87">
        <v>487.86571508658301</v>
      </c>
      <c r="R87">
        <v>45.7730243761076</v>
      </c>
      <c r="S87" s="1">
        <f>(Table2[[#This Row],[Close Price]]-Table2[[#This Row],[20D EMA]])/Table2[[#This Row],[20D EMA]]</f>
        <v>-2.4594310619916803E-2</v>
      </c>
      <c r="T87" s="1">
        <f>(Table2[[#This Row],[Close Price]]-Table2[[#This Row],[50D EMA]])/Table2[[#This Row],[50D EMA]]</f>
        <v>-7.1502190440799279E-2</v>
      </c>
      <c r="U87" s="1">
        <f>(Table2[[#This Row],[Close Price]]-Table2[[#This Row],[200D EMA]])/Table2[[#This Row],[200D EMA]]</f>
        <v>2.7536849788743156E-2</v>
      </c>
      <c r="V87">
        <v>0.69334550113467996</v>
      </c>
      <c r="W87">
        <v>492.15</v>
      </c>
      <c r="X87">
        <v>509.9</v>
      </c>
      <c r="Y87">
        <v>456.45</v>
      </c>
      <c r="Z87">
        <v>509.9</v>
      </c>
      <c r="AA87">
        <v>456.45</v>
      </c>
      <c r="AB87">
        <v>522.04999999999995</v>
      </c>
      <c r="AC87" s="1">
        <f>(Table2[[#This Row],[Close Price]]/Table2[[#This Row],[Day Low]])-1</f>
        <v>1.8591892715635439E-2</v>
      </c>
      <c r="AD87" s="1">
        <f>(Table2[[#This Row],[Day High]]/Table2[[#This Row],[Close Price]])-1</f>
        <v>1.7155395970476661E-2</v>
      </c>
      <c r="AE87" s="1">
        <f>(Table2[[#This Row],[Close Price]]/Table2[[#This Row],[Current Week Low]])-1</f>
        <v>9.8258297732500832E-2</v>
      </c>
      <c r="AF87" s="1">
        <f>(Table2[[#This Row],[Current Week High]]/Table2[[#This Row],[Close Price]])-1</f>
        <v>1.7155395970476661E-2</v>
      </c>
      <c r="AG87" s="1">
        <f>(Table2[[#This Row],[Close Price]]/Table2[[#This Row],[Current Month Low]])-1</f>
        <v>9.8258297732500832E-2</v>
      </c>
      <c r="AH87" s="1">
        <f>(Table2[[#This Row],[Current Month High]]/Table2[[#This Row],[Close Price]])-1</f>
        <v>4.1392379812487334E-2</v>
      </c>
      <c r="AI87">
        <v>49.231996808298398</v>
      </c>
      <c r="AJ87">
        <v>87.893553223388295</v>
      </c>
      <c r="AK87" t="str">
        <f>IF(AND(Table2[[#This Row],[20D EMA]]&gt;Table2[[#This Row],[50D EMA]],Table2[[#This Row],[50D EMA]]&gt;Table2[[#This Row],[200D EMA]]),"Uptrend","Downtrend/NoTrend")</f>
        <v>Downtrend/NoTrend</v>
      </c>
      <c r="AL87">
        <v>-0.23</v>
      </c>
      <c r="AM87" t="s">
        <v>3172</v>
      </c>
      <c r="AN87">
        <v>-7.06</v>
      </c>
      <c r="AO87" t="s">
        <v>3172</v>
      </c>
      <c r="AP87">
        <v>0.24440006216708501</v>
      </c>
      <c r="AQ87">
        <f>(Table2[[#This Row],[Sharpe Ratio]]-AVERAGE(Table2[Sharpe Ratio]))/_xlfn.STDEV.P(Table2[Sharpe Ratio])</f>
        <v>2.1192287908871767</v>
      </c>
      <c r="AR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7">
        <f>_xlfn.RANK.AVG(Table2[[#This Row],[1Y Return vs Nifty Z-Score]],Table2[1Y Return vs Nifty Z-Score])</f>
        <v>224</v>
      </c>
      <c r="AT87">
        <f>_xlfn.RANK.AVG(Table2[[#This Row],[6M Return vs Nifty Z-Score]],Table2[6M Return vs Nifty Z-Score])</f>
        <v>188</v>
      </c>
      <c r="AU87">
        <f>_xlfn.RANK.AVG(Table2[[#This Row],[Sharpe Ratio Z-Score]],Table2[Sharpe Ratio Z-Score])</f>
        <v>13</v>
      </c>
      <c r="AV87">
        <f>(Table2[[#This Row],[Rank 1Y]]+Table2[[#This Row],[Rank 6M]]+Table2[[#This Row],[Rank Sharpe]])/3</f>
        <v>141.66666666666666</v>
      </c>
    </row>
    <row r="88" spans="1:48" x14ac:dyDescent="0.3">
      <c r="A88" t="s">
        <v>498</v>
      </c>
      <c r="B88" t="s">
        <v>499</v>
      </c>
      <c r="C88" t="s">
        <v>3133</v>
      </c>
      <c r="D88" t="s">
        <v>500</v>
      </c>
      <c r="E88">
        <v>43532.75</v>
      </c>
      <c r="F88">
        <v>512.15</v>
      </c>
      <c r="G88">
        <v>71.239365149718694</v>
      </c>
      <c r="H88">
        <f>(Table2[[#This Row],[1Y Return vs Nifty]]-AVERAGE(Table2[1Y Return vs Nifty]))/_xlfn.STDEV.P(Table2[1Y Return vs Nifty])</f>
        <v>0.77094022013876706</v>
      </c>
      <c r="I88">
        <v>8.6734015775505799</v>
      </c>
      <c r="J88">
        <f>(Table2[[#This Row],[1M Return vs Nifty]]-AVERAGE(Table2[1M Return vs Nifty]))/_xlfn.STDEV.P(Table2[1M Return vs Nifty])</f>
        <v>0.99615971507719547</v>
      </c>
      <c r="K88">
        <v>23.524818656771199</v>
      </c>
      <c r="L88">
        <f>(Table2[[#This Row],[6M Return vs Nifty]]-AVERAGE(Table2[6M Return vs Nifty]))/_xlfn.STDEV.P(Table2[6M Return vs Nifty])</f>
        <v>0.44742912248253064</v>
      </c>
      <c r="M88">
        <v>4.1138738342570003</v>
      </c>
      <c r="N88">
        <f>(Table2[[#This Row],[1W Return vs Nifty]]-AVERAGE(Table2[1W Return vs Nifty]))/_xlfn.STDEV.P(Table2[1W Return vs Nifty])</f>
        <v>1.0491736728544769</v>
      </c>
      <c r="O88">
        <v>493.32</v>
      </c>
      <c r="P88">
        <v>495.58681309718099</v>
      </c>
      <c r="Q88">
        <v>441.01286019282901</v>
      </c>
      <c r="R88">
        <v>60.5557047509051</v>
      </c>
      <c r="S88" s="1">
        <f>(Table2[[#This Row],[Close Price]]-Table2[[#This Row],[20D EMA]])/Table2[[#This Row],[20D EMA]]</f>
        <v>3.8169950539203731E-2</v>
      </c>
      <c r="T88" s="1">
        <f>(Table2[[#This Row],[Close Price]]-Table2[[#This Row],[50D EMA]])/Table2[[#This Row],[50D EMA]]</f>
        <v>3.3421363250783397E-2</v>
      </c>
      <c r="U88" s="1">
        <f>(Table2[[#This Row],[Close Price]]-Table2[[#This Row],[200D EMA]])/Table2[[#This Row],[200D EMA]]</f>
        <v>0.16130400318953708</v>
      </c>
      <c r="V88">
        <v>1.83111771544368</v>
      </c>
      <c r="W88">
        <v>503.6</v>
      </c>
      <c r="X88">
        <v>528.35</v>
      </c>
      <c r="Y88">
        <v>473.85</v>
      </c>
      <c r="Z88">
        <v>528.35</v>
      </c>
      <c r="AA88">
        <v>473.85</v>
      </c>
      <c r="AB88">
        <v>528.35</v>
      </c>
      <c r="AC88" s="1">
        <f>(Table2[[#This Row],[Close Price]]/Table2[[#This Row],[Day Low]])-1</f>
        <v>1.6977760127084851E-2</v>
      </c>
      <c r="AD88" s="1">
        <f>(Table2[[#This Row],[Day High]]/Table2[[#This Row],[Close Price]])-1</f>
        <v>3.1631358000585807E-2</v>
      </c>
      <c r="AE88" s="1">
        <f>(Table2[[#This Row],[Close Price]]/Table2[[#This Row],[Current Week Low]])-1</f>
        <v>8.082726601245116E-2</v>
      </c>
      <c r="AF88" s="1">
        <f>(Table2[[#This Row],[Current Week High]]/Table2[[#This Row],[Close Price]])-1</f>
        <v>3.1631358000585807E-2</v>
      </c>
      <c r="AG88" s="1">
        <f>(Table2[[#This Row],[Close Price]]/Table2[[#This Row],[Current Month Low]])-1</f>
        <v>8.082726601245116E-2</v>
      </c>
      <c r="AH88" s="1">
        <f>(Table2[[#This Row],[Current Month High]]/Table2[[#This Row],[Close Price]])-1</f>
        <v>3.1631358000585807E-2</v>
      </c>
      <c r="AI88">
        <v>21.126623059650399</v>
      </c>
      <c r="AJ88">
        <v>111.894911046752</v>
      </c>
      <c r="AK88" t="str">
        <f>IF(AND(Table2[[#This Row],[20D EMA]]&gt;Table2[[#This Row],[50D EMA]],Table2[[#This Row],[50D EMA]]&gt;Table2[[#This Row],[200D EMA]]),"Uptrend","Downtrend/NoTrend")</f>
        <v>Downtrend/NoTrend</v>
      </c>
      <c r="AL88">
        <v>-0.11</v>
      </c>
      <c r="AM88" t="s">
        <v>3172</v>
      </c>
      <c r="AN88">
        <v>8.6999999999999993</v>
      </c>
      <c r="AO88" t="s">
        <v>3173</v>
      </c>
      <c r="AP88">
        <v>0.14651638203904399</v>
      </c>
      <c r="AQ88">
        <f>(Table2[[#This Row],[Sharpe Ratio]]-AVERAGE(Table2[Sharpe Ratio]))/_xlfn.STDEV.P(Table2[Sharpe Ratio])</f>
        <v>0.98311706896752182</v>
      </c>
      <c r="AR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8">
        <f>_xlfn.RANK.AVG(Table2[[#This Row],[1Y Return vs Nifty Z-Score]],Table2[1Y Return vs Nifty Z-Score])</f>
        <v>129</v>
      </c>
      <c r="AT88">
        <f>_xlfn.RANK.AVG(Table2[[#This Row],[6M Return vs Nifty Z-Score]],Table2[6M Return vs Nifty Z-Score])</f>
        <v>181</v>
      </c>
      <c r="AU88">
        <f>_xlfn.RANK.AVG(Table2[[#This Row],[Sharpe Ratio Z-Score]],Table2[Sharpe Ratio Z-Score])</f>
        <v>116</v>
      </c>
      <c r="AV88">
        <f>(Table2[[#This Row],[Rank 1Y]]+Table2[[#This Row],[Rank 6M]]+Table2[[#This Row],[Rank Sharpe]])/3</f>
        <v>142</v>
      </c>
    </row>
    <row r="89" spans="1:48" x14ac:dyDescent="0.3">
      <c r="A89" t="s">
        <v>563</v>
      </c>
      <c r="B89" t="s">
        <v>564</v>
      </c>
      <c r="C89" t="s">
        <v>3127</v>
      </c>
      <c r="D89" t="s">
        <v>405</v>
      </c>
      <c r="E89">
        <v>35486.1847687599</v>
      </c>
      <c r="F89">
        <v>1889.8</v>
      </c>
      <c r="G89">
        <v>43.291153005686098</v>
      </c>
      <c r="H89">
        <f>(Table2[[#This Row],[1Y Return vs Nifty]]-AVERAGE(Table2[1Y Return vs Nifty]))/_xlfn.STDEV.P(Table2[1Y Return vs Nifty])</f>
        <v>0.29541025752968281</v>
      </c>
      <c r="I89">
        <v>7.3781961317623797</v>
      </c>
      <c r="J89">
        <f>(Table2[[#This Row],[1M Return vs Nifty]]-AVERAGE(Table2[1M Return vs Nifty]))/_xlfn.STDEV.P(Table2[1M Return vs Nifty])</f>
        <v>0.85734075456717418</v>
      </c>
      <c r="K89">
        <v>62.130503738834598</v>
      </c>
      <c r="L89">
        <f>(Table2[[#This Row],[6M Return vs Nifty]]-AVERAGE(Table2[6M Return vs Nifty]))/_xlfn.STDEV.P(Table2[6M Return vs Nifty])</f>
        <v>1.6898024310740656</v>
      </c>
      <c r="M89">
        <v>-4.9617820171697602</v>
      </c>
      <c r="N89">
        <f>(Table2[[#This Row],[1W Return vs Nifty]]-AVERAGE(Table2[1W Return vs Nifty]))/_xlfn.STDEV.P(Table2[1W Return vs Nifty])</f>
        <v>-1.1084695625156067</v>
      </c>
      <c r="O89">
        <v>1946.19</v>
      </c>
      <c r="P89">
        <v>1799.30359275726</v>
      </c>
      <c r="Q89">
        <v>1406.31476839116</v>
      </c>
      <c r="R89">
        <v>34.781705605946399</v>
      </c>
      <c r="S89" s="1">
        <f>(Table2[[#This Row],[Close Price]]-Table2[[#This Row],[20D EMA]])/Table2[[#This Row],[20D EMA]]</f>
        <v>-2.8974560551641975E-2</v>
      </c>
      <c r="T89" s="1">
        <f>(Table2[[#This Row],[Close Price]]-Table2[[#This Row],[50D EMA]])/Table2[[#This Row],[50D EMA]]</f>
        <v>5.0295240673678E-2</v>
      </c>
      <c r="U89" s="1">
        <f>(Table2[[#This Row],[Close Price]]-Table2[[#This Row],[200D EMA]])/Table2[[#This Row],[200D EMA]]</f>
        <v>0.34379588586839099</v>
      </c>
      <c r="V89">
        <v>0.80304165195214705</v>
      </c>
      <c r="W89">
        <v>1880.05</v>
      </c>
      <c r="X89">
        <v>1991.95</v>
      </c>
      <c r="Y89">
        <v>1880.05</v>
      </c>
      <c r="Z89">
        <v>2039.95</v>
      </c>
      <c r="AA89">
        <v>1880.05</v>
      </c>
      <c r="AB89">
        <v>2154.9499999999998</v>
      </c>
      <c r="AC89" s="1">
        <f>(Table2[[#This Row],[Close Price]]/Table2[[#This Row],[Day Low]])-1</f>
        <v>5.1860322863752639E-3</v>
      </c>
      <c r="AD89" s="1">
        <f>(Table2[[#This Row],[Day High]]/Table2[[#This Row],[Close Price]])-1</f>
        <v>5.4053338977669618E-2</v>
      </c>
      <c r="AE89" s="1">
        <f>(Table2[[#This Row],[Close Price]]/Table2[[#This Row],[Current Week Low]])-1</f>
        <v>5.1860322863752639E-3</v>
      </c>
      <c r="AF89" s="1">
        <f>(Table2[[#This Row],[Current Week High]]/Table2[[#This Row],[Close Price]])-1</f>
        <v>7.9452852153667042E-2</v>
      </c>
      <c r="AG89" s="1">
        <f>(Table2[[#This Row],[Close Price]]/Table2[[#This Row],[Current Month Low]])-1</f>
        <v>5.1860322863752639E-3</v>
      </c>
      <c r="AH89" s="1">
        <f>(Table2[[#This Row],[Current Month High]]/Table2[[#This Row],[Close Price]])-1</f>
        <v>0.1403058524711609</v>
      </c>
      <c r="AI89">
        <v>14.030585247116001</v>
      </c>
      <c r="AJ89">
        <v>96.6288627614192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0.23</v>
      </c>
      <c r="AM89" t="s">
        <v>3173</v>
      </c>
      <c r="AN89">
        <v>-6.51</v>
      </c>
      <c r="AO89" t="s">
        <v>3172</v>
      </c>
      <c r="AP89">
        <v>0.12405174624139199</v>
      </c>
      <c r="AQ89">
        <f>(Table2[[#This Row],[Sharpe Ratio]]-AVERAGE(Table2[Sharpe Ratio]))/_xlfn.STDEV.P(Table2[Sharpe Ratio])</f>
        <v>0.72237558453433814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2.4564594651896536</v>
      </c>
      <c r="AS89">
        <f>_xlfn.RANK.AVG(Table2[[#This Row],[1Y Return vs Nifty Z-Score]],Table2[1Y Return vs Nifty Z-Score])</f>
        <v>220</v>
      </c>
      <c r="AT89">
        <f>_xlfn.RANK.AVG(Table2[[#This Row],[6M Return vs Nifty Z-Score]],Table2[6M Return vs Nifty Z-Score])</f>
        <v>47</v>
      </c>
      <c r="AU89">
        <f>_xlfn.RANK.AVG(Table2[[#This Row],[Sharpe Ratio Z-Score]],Table2[Sharpe Ratio Z-Score])</f>
        <v>165</v>
      </c>
      <c r="AV89">
        <f>(Table2[[#This Row],[Rank 1Y]]+Table2[[#This Row],[Rank 6M]]+Table2[[#This Row],[Rank Sharpe]])/3</f>
        <v>144</v>
      </c>
    </row>
    <row r="90" spans="1:48" x14ac:dyDescent="0.3">
      <c r="A90" t="s">
        <v>1028</v>
      </c>
      <c r="B90" t="s">
        <v>1029</v>
      </c>
      <c r="C90" t="s">
        <v>3133</v>
      </c>
      <c r="D90" t="s">
        <v>184</v>
      </c>
      <c r="E90">
        <v>13673.350142764901</v>
      </c>
      <c r="F90">
        <v>581.15</v>
      </c>
      <c r="G90">
        <v>46.879762255079001</v>
      </c>
      <c r="H90">
        <f>(Table2[[#This Row],[1Y Return vs Nifty]]-AVERAGE(Table2[1Y Return vs Nifty]))/_xlfn.STDEV.P(Table2[1Y Return vs Nifty])</f>
        <v>0.35646930536386723</v>
      </c>
      <c r="I90">
        <v>4.2679424723161299</v>
      </c>
      <c r="J90">
        <f>(Table2[[#This Row],[1M Return vs Nifty]]-AVERAGE(Table2[1M Return vs Nifty]))/_xlfn.STDEV.P(Table2[1M Return vs Nifty])</f>
        <v>0.5239865509303383</v>
      </c>
      <c r="K90">
        <v>28.7351020630908</v>
      </c>
      <c r="L90">
        <f>(Table2[[#This Row],[6M Return vs Nifty]]-AVERAGE(Table2[6M Return vs Nifty]))/_xlfn.STDEV.P(Table2[6M Return vs Nifty])</f>
        <v>0.61510175982723947</v>
      </c>
      <c r="M90">
        <v>-2.8306437673329299</v>
      </c>
      <c r="N90">
        <f>(Table2[[#This Row],[1W Return vs Nifty]]-AVERAGE(Table2[1W Return vs Nifty]))/_xlfn.STDEV.P(Table2[1W Return vs Nifty])</f>
        <v>-0.60181350330904271</v>
      </c>
      <c r="O90">
        <v>577.66999999999996</v>
      </c>
      <c r="P90">
        <v>554.68166328870495</v>
      </c>
      <c r="Q90">
        <v>468.57213874647999</v>
      </c>
      <c r="R90">
        <v>50.120828997091301</v>
      </c>
      <c r="S90" s="1">
        <f>(Table2[[#This Row],[Close Price]]-Table2[[#This Row],[20D EMA]])/Table2[[#This Row],[20D EMA]]</f>
        <v>6.0242006682016003E-3</v>
      </c>
      <c r="T90" s="1">
        <f>(Table2[[#This Row],[Close Price]]-Table2[[#This Row],[50D EMA]])/Table2[[#This Row],[50D EMA]]</f>
        <v>4.7718066889690172E-2</v>
      </c>
      <c r="U90" s="1">
        <f>(Table2[[#This Row],[Close Price]]-Table2[[#This Row],[200D EMA]])/Table2[[#This Row],[200D EMA]]</f>
        <v>0.24025726658586077</v>
      </c>
      <c r="V90">
        <v>0.56163815876724699</v>
      </c>
      <c r="W90">
        <v>578.65</v>
      </c>
      <c r="X90">
        <v>593</v>
      </c>
      <c r="Y90">
        <v>552.45000000000005</v>
      </c>
      <c r="Z90">
        <v>602.1</v>
      </c>
      <c r="AA90">
        <v>552.45000000000005</v>
      </c>
      <c r="AB90">
        <v>614.9</v>
      </c>
      <c r="AC90" s="1">
        <f>(Table2[[#This Row],[Close Price]]/Table2[[#This Row],[Day Low]])-1</f>
        <v>4.3204009332065141E-3</v>
      </c>
      <c r="AD90" s="1">
        <f>(Table2[[#This Row],[Day High]]/Table2[[#This Row],[Close Price]])-1</f>
        <v>2.0390604835240467E-2</v>
      </c>
      <c r="AE90" s="1">
        <f>(Table2[[#This Row],[Close Price]]/Table2[[#This Row],[Current Week Low]])-1</f>
        <v>5.1950402751380187E-2</v>
      </c>
      <c r="AF90" s="1">
        <f>(Table2[[#This Row],[Current Week High]]/Table2[[#This Row],[Close Price]])-1</f>
        <v>3.6049212767788053E-2</v>
      </c>
      <c r="AG90" s="1">
        <f>(Table2[[#This Row],[Close Price]]/Table2[[#This Row],[Current Month Low]])-1</f>
        <v>5.1950402751380187E-2</v>
      </c>
      <c r="AH90" s="1">
        <f>(Table2[[#This Row],[Current Month High]]/Table2[[#This Row],[Close Price]])-1</f>
        <v>5.8074507442140488E-2</v>
      </c>
      <c r="AI90">
        <v>12.1913447474834</v>
      </c>
      <c r="AJ90">
        <v>85.6709265175718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0.19</v>
      </c>
      <c r="AM90" t="s">
        <v>3173</v>
      </c>
      <c r="AN90">
        <v>-1.1599999999999999</v>
      </c>
      <c r="AO90" t="s">
        <v>3172</v>
      </c>
      <c r="AP90">
        <v>0.16444832038438201</v>
      </c>
      <c r="AQ90">
        <f>(Table2[[#This Row],[Sharpe Ratio]]-AVERAGE(Table2[Sharpe Ratio]))/_xlfn.STDEV.P(Table2[Sharpe Ratio])</f>
        <v>1.191248652539264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2.0849927653516662</v>
      </c>
      <c r="AS90">
        <f>_xlfn.RANK.AVG(Table2[[#This Row],[1Y Return vs Nifty Z-Score]],Table2[1Y Return vs Nifty Z-Score])</f>
        <v>200</v>
      </c>
      <c r="AT90">
        <f>_xlfn.RANK.AVG(Table2[[#This Row],[6M Return vs Nifty Z-Score]],Table2[6M Return vs Nifty Z-Score])</f>
        <v>142</v>
      </c>
      <c r="AU90">
        <f>_xlfn.RANK.AVG(Table2[[#This Row],[Sharpe Ratio Z-Score]],Table2[Sharpe Ratio Z-Score])</f>
        <v>92</v>
      </c>
      <c r="AV90">
        <f>(Table2[[#This Row],[Rank 1Y]]+Table2[[#This Row],[Rank 6M]]+Table2[[#This Row],[Rank Sharpe]])/3</f>
        <v>144.66666666666666</v>
      </c>
    </row>
    <row r="91" spans="1:48" x14ac:dyDescent="0.3">
      <c r="A91" t="s">
        <v>959</v>
      </c>
      <c r="B91" t="s">
        <v>960</v>
      </c>
      <c r="C91" t="s">
        <v>3132</v>
      </c>
      <c r="D91" t="s">
        <v>109</v>
      </c>
      <c r="E91">
        <v>15680.713796176</v>
      </c>
      <c r="F91">
        <v>22.88</v>
      </c>
      <c r="G91">
        <v>121.734552927346</v>
      </c>
      <c r="H91">
        <f>(Table2[[#This Row],[1Y Return vs Nifty]]-AVERAGE(Table2[1Y Return vs Nifty]))/_xlfn.STDEV.P(Table2[1Y Return vs Nifty])</f>
        <v>1.630099819761341</v>
      </c>
      <c r="I91">
        <v>25.9089563575663</v>
      </c>
      <c r="J91">
        <f>(Table2[[#This Row],[1M Return vs Nifty]]-AVERAGE(Table2[1M Return vs Nifty]))/_xlfn.STDEV.P(Table2[1M Return vs Nifty])</f>
        <v>2.8434510511009399</v>
      </c>
      <c r="K91">
        <v>17.6002354230415</v>
      </c>
      <c r="L91">
        <f>(Table2[[#This Row],[6M Return vs Nifty]]-AVERAGE(Table2[6M Return vs Nifty]))/_xlfn.STDEV.P(Table2[6M Return vs Nifty])</f>
        <v>0.25676953287886145</v>
      </c>
      <c r="M91">
        <v>14.600325814880501</v>
      </c>
      <c r="N91">
        <f>(Table2[[#This Row],[1W Return vs Nifty]]-AVERAGE(Table2[1W Return vs Nifty]))/_xlfn.STDEV.P(Table2[1W Return vs Nifty])</f>
        <v>3.5422190846049157</v>
      </c>
      <c r="O91">
        <v>19.100000000000001</v>
      </c>
      <c r="P91">
        <v>18.546363999316299</v>
      </c>
      <c r="Q91">
        <v>17.1676722381447</v>
      </c>
      <c r="R91">
        <v>80.353380995820899</v>
      </c>
      <c r="S91" s="1">
        <f>(Table2[[#This Row],[Close Price]]-Table2[[#This Row],[20D EMA]])/Table2[[#This Row],[20D EMA]]</f>
        <v>0.19790575916230352</v>
      </c>
      <c r="T91" s="1">
        <f>(Table2[[#This Row],[Close Price]]-Table2[[#This Row],[50D EMA]])/Table2[[#This Row],[50D EMA]]</f>
        <v>0.23366499227791807</v>
      </c>
      <c r="U91" s="1">
        <f>(Table2[[#This Row],[Close Price]]-Table2[[#This Row],[200D EMA]])/Table2[[#This Row],[200D EMA]]</f>
        <v>0.33273746624560596</v>
      </c>
      <c r="V91">
        <v>2.8842305596858</v>
      </c>
      <c r="W91">
        <v>21.9</v>
      </c>
      <c r="X91">
        <v>23.77</v>
      </c>
      <c r="Y91">
        <v>17.16</v>
      </c>
      <c r="Z91">
        <v>23.77</v>
      </c>
      <c r="AA91">
        <v>17.16</v>
      </c>
      <c r="AB91">
        <v>23.77</v>
      </c>
      <c r="AC91" s="1">
        <f>(Table2[[#This Row],[Close Price]]/Table2[[#This Row],[Day Low]])-1</f>
        <v>4.474885844748866E-2</v>
      </c>
      <c r="AD91" s="1">
        <f>(Table2[[#This Row],[Day High]]/Table2[[#This Row],[Close Price]])-1</f>
        <v>3.8898601398601462E-2</v>
      </c>
      <c r="AE91" s="1">
        <f>(Table2[[#This Row],[Close Price]]/Table2[[#This Row],[Current Week Low]])-1</f>
        <v>0.33333333333333326</v>
      </c>
      <c r="AF91" s="1">
        <f>(Table2[[#This Row],[Current Week High]]/Table2[[#This Row],[Close Price]])-1</f>
        <v>3.8898601398601462E-2</v>
      </c>
      <c r="AG91" s="1">
        <f>(Table2[[#This Row],[Close Price]]/Table2[[#This Row],[Current Month Low]])-1</f>
        <v>0.33333333333333326</v>
      </c>
      <c r="AH91" s="1">
        <f>(Table2[[#This Row],[Current Month High]]/Table2[[#This Row],[Close Price]])-1</f>
        <v>3.8898601398601462E-2</v>
      </c>
      <c r="AI91">
        <v>4.8951048951048897</v>
      </c>
      <c r="AJ91">
        <v>174.011976047904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0.28000000000000003</v>
      </c>
      <c r="AM91" t="s">
        <v>3173</v>
      </c>
      <c r="AN91">
        <v>28.83</v>
      </c>
      <c r="AO91" t="s">
        <v>3173</v>
      </c>
      <c r="AP91">
        <v>0.13166352681942101</v>
      </c>
      <c r="AQ91">
        <f>(Table2[[#This Row],[Sharpe Ratio]]-AVERAGE(Table2[Sharpe Ratio]))/_xlfn.STDEV.P(Table2[Sharpe Ratio])</f>
        <v>0.81072364345556958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9.0832631318016279</v>
      </c>
      <c r="AS91">
        <f>_xlfn.RANK.AVG(Table2[[#This Row],[1Y Return vs Nifty Z-Score]],Table2[1Y Return vs Nifty Z-Score])</f>
        <v>55</v>
      </c>
      <c r="AT91">
        <f>_xlfn.RANK.AVG(Table2[[#This Row],[6M Return vs Nifty Z-Score]],Table2[6M Return vs Nifty Z-Score])</f>
        <v>234</v>
      </c>
      <c r="AU91">
        <f>_xlfn.RANK.AVG(Table2[[#This Row],[Sharpe Ratio Z-Score]],Table2[Sharpe Ratio Z-Score])</f>
        <v>149</v>
      </c>
      <c r="AV91">
        <f>(Table2[[#This Row],[Rank 1Y]]+Table2[[#This Row],[Rank 6M]]+Table2[[#This Row],[Rank Sharpe]])/3</f>
        <v>146</v>
      </c>
    </row>
    <row r="92" spans="1:48" x14ac:dyDescent="0.3">
      <c r="A92" t="s">
        <v>1277</v>
      </c>
      <c r="B92" t="s">
        <v>1278</v>
      </c>
      <c r="C92" t="s">
        <v>3140</v>
      </c>
      <c r="D92" t="s">
        <v>135</v>
      </c>
      <c r="E92">
        <v>9167.0211123299996</v>
      </c>
      <c r="F92">
        <v>386.55</v>
      </c>
      <c r="G92">
        <v>158.00019821012299</v>
      </c>
      <c r="H92">
        <f>(Table2[[#This Row],[1Y Return vs Nifty]]-AVERAGE(Table2[1Y Return vs Nifty]))/_xlfn.STDEV.P(Table2[1Y Return vs Nifty])</f>
        <v>2.2471482683861819</v>
      </c>
      <c r="I92">
        <v>-8.9174398213125201</v>
      </c>
      <c r="J92">
        <f>(Table2[[#This Row],[1M Return vs Nifty]]-AVERAGE(Table2[1M Return vs Nifty]))/_xlfn.STDEV.P(Table2[1M Return vs Nifty])</f>
        <v>-0.88921092278387126</v>
      </c>
      <c r="K92">
        <v>21.346866991836901</v>
      </c>
      <c r="L92">
        <f>(Table2[[#This Row],[6M Return vs Nifty]]-AVERAGE(Table2[6M Return vs Nifty]))/_xlfn.STDEV.P(Table2[6M Return vs Nifty])</f>
        <v>0.37734024800290067</v>
      </c>
      <c r="M92">
        <v>2.7149759695479099</v>
      </c>
      <c r="N92">
        <f>(Table2[[#This Row],[1W Return vs Nifty]]-AVERAGE(Table2[1W Return vs Nifty]))/_xlfn.STDEV.P(Table2[1W Return vs Nifty])</f>
        <v>0.71660018569556028</v>
      </c>
      <c r="O92">
        <v>409.09</v>
      </c>
      <c r="P92">
        <v>428.85806716497098</v>
      </c>
      <c r="Q92">
        <v>361.49671216544101</v>
      </c>
      <c r="R92">
        <v>38.916333000268502</v>
      </c>
      <c r="S92" s="1">
        <f>(Table2[[#This Row],[Close Price]]-Table2[[#This Row],[20D EMA]])/Table2[[#This Row],[20D EMA]]</f>
        <v>-5.5097900217555951E-2</v>
      </c>
      <c r="T92" s="1">
        <f>(Table2[[#This Row],[Close Price]]-Table2[[#This Row],[50D EMA]])/Table2[[#This Row],[50D EMA]]</f>
        <v>-9.8652842057174381E-2</v>
      </c>
      <c r="U92" s="1">
        <f>(Table2[[#This Row],[Close Price]]-Table2[[#This Row],[200D EMA]])/Table2[[#This Row],[200D EMA]]</f>
        <v>6.9304331108530862E-2</v>
      </c>
      <c r="V92">
        <v>0.85056123618817903</v>
      </c>
      <c r="W92">
        <v>384</v>
      </c>
      <c r="X92">
        <v>405.9</v>
      </c>
      <c r="Y92">
        <v>348.55</v>
      </c>
      <c r="Z92">
        <v>405.9</v>
      </c>
      <c r="AA92">
        <v>348.55</v>
      </c>
      <c r="AB92">
        <v>405.9</v>
      </c>
      <c r="AC92" s="1">
        <f>(Table2[[#This Row],[Close Price]]/Table2[[#This Row],[Day Low]])-1</f>
        <v>6.6406249999999556E-3</v>
      </c>
      <c r="AD92" s="1">
        <f>(Table2[[#This Row],[Day High]]/Table2[[#This Row],[Close Price]])-1</f>
        <v>5.0058207217694939E-2</v>
      </c>
      <c r="AE92" s="1">
        <f>(Table2[[#This Row],[Close Price]]/Table2[[#This Row],[Current Week Low]])-1</f>
        <v>0.10902309568211166</v>
      </c>
      <c r="AF92" s="1">
        <f>(Table2[[#This Row],[Current Week High]]/Table2[[#This Row],[Close Price]])-1</f>
        <v>5.0058207217694939E-2</v>
      </c>
      <c r="AG92" s="1">
        <f>(Table2[[#This Row],[Close Price]]/Table2[[#This Row],[Current Month Low]])-1</f>
        <v>0.10902309568211166</v>
      </c>
      <c r="AH92" s="1">
        <f>(Table2[[#This Row],[Current Month High]]/Table2[[#This Row],[Close Price]])-1</f>
        <v>5.0058207217694939E-2</v>
      </c>
      <c r="AI92">
        <v>47.3548053291941</v>
      </c>
      <c r="AJ92">
        <v>211.73387096774101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-0.05</v>
      </c>
      <c r="AM92" t="s">
        <v>3172</v>
      </c>
      <c r="AN92">
        <v>-12.1</v>
      </c>
      <c r="AO92" t="s">
        <v>3172</v>
      </c>
      <c r="AP92">
        <v>0.105839755018344</v>
      </c>
      <c r="AQ92">
        <f>(Table2[[#This Row],[Sharpe Ratio]]-AVERAGE(Table2[Sharpe Ratio]))/_xlfn.STDEV.P(Table2[Sharpe Ratio])</f>
        <v>0.51099349631557567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28</v>
      </c>
      <c r="AT92">
        <f>_xlfn.RANK.AVG(Table2[[#This Row],[6M Return vs Nifty Z-Score]],Table2[6M Return vs Nifty Z-Score])</f>
        <v>199</v>
      </c>
      <c r="AU92">
        <f>_xlfn.RANK.AVG(Table2[[#This Row],[Sharpe Ratio Z-Score]],Table2[Sharpe Ratio Z-Score])</f>
        <v>211</v>
      </c>
      <c r="AV92">
        <f>(Table2[[#This Row],[Rank 1Y]]+Table2[[#This Row],[Rank 6M]]+Table2[[#This Row],[Rank Sharpe]])/3</f>
        <v>146</v>
      </c>
    </row>
    <row r="93" spans="1:48" x14ac:dyDescent="0.3">
      <c r="A93" t="s">
        <v>512</v>
      </c>
      <c r="B93" t="s">
        <v>513</v>
      </c>
      <c r="C93" t="s">
        <v>3131</v>
      </c>
      <c r="D93" t="s">
        <v>51</v>
      </c>
      <c r="E93">
        <v>41782.472555004999</v>
      </c>
      <c r="F93">
        <v>3344.95</v>
      </c>
      <c r="G93">
        <v>61.0683563311622</v>
      </c>
      <c r="H93">
        <f>(Table2[[#This Row],[1Y Return vs Nifty]]-AVERAGE(Table2[1Y Return vs Nifty]))/_xlfn.STDEV.P(Table2[1Y Return vs Nifty])</f>
        <v>0.59788373200782463</v>
      </c>
      <c r="I93">
        <v>1.9696623968740701</v>
      </c>
      <c r="J93">
        <f>(Table2[[#This Row],[1M Return vs Nifty]]-AVERAGE(Table2[1M Return vs Nifty]))/_xlfn.STDEV.P(Table2[1M Return vs Nifty])</f>
        <v>0.27765894933536128</v>
      </c>
      <c r="K93">
        <v>46.466697390274099</v>
      </c>
      <c r="L93">
        <f>(Table2[[#This Row],[6M Return vs Nifty]]-AVERAGE(Table2[6M Return vs Nifty]))/_xlfn.STDEV.P(Table2[6M Return vs Nifty])</f>
        <v>1.1857239546260552</v>
      </c>
      <c r="M93">
        <v>5.0223375288420202</v>
      </c>
      <c r="N93">
        <f>(Table2[[#This Row],[1W Return vs Nifty]]-AVERAGE(Table2[1W Return vs Nifty]))/_xlfn.STDEV.P(Table2[1W Return vs Nifty])</f>
        <v>1.2651515126149535</v>
      </c>
      <c r="O93">
        <v>3270.21</v>
      </c>
      <c r="P93">
        <v>3095.7196295690301</v>
      </c>
      <c r="Q93">
        <v>2533.51866553636</v>
      </c>
      <c r="R93">
        <v>56.624579366373503</v>
      </c>
      <c r="S93" s="1">
        <f>(Table2[[#This Row],[Close Price]]-Table2[[#This Row],[20D EMA]])/Table2[[#This Row],[20D EMA]]</f>
        <v>2.2854801373612024E-2</v>
      </c>
      <c r="T93" s="1">
        <f>(Table2[[#This Row],[Close Price]]-Table2[[#This Row],[50D EMA]])/Table2[[#This Row],[50D EMA]]</f>
        <v>8.0508056366094843E-2</v>
      </c>
      <c r="U93" s="1">
        <f>(Table2[[#This Row],[Close Price]]-Table2[[#This Row],[200D EMA]])/Table2[[#This Row],[200D EMA]]</f>
        <v>0.32027841179999961</v>
      </c>
      <c r="V93">
        <v>0.94545970773779298</v>
      </c>
      <c r="W93">
        <v>3300</v>
      </c>
      <c r="X93">
        <v>3384.75</v>
      </c>
      <c r="Y93">
        <v>3205.2</v>
      </c>
      <c r="Z93">
        <v>3428</v>
      </c>
      <c r="AA93">
        <v>3160.3</v>
      </c>
      <c r="AB93">
        <v>3428</v>
      </c>
      <c r="AC93" s="1">
        <f>(Table2[[#This Row],[Close Price]]/Table2[[#This Row],[Day Low]])-1</f>
        <v>1.3621212121212034E-2</v>
      </c>
      <c r="AD93" s="1">
        <f>(Table2[[#This Row],[Day High]]/Table2[[#This Row],[Close Price]])-1</f>
        <v>1.1898533610367856E-2</v>
      </c>
      <c r="AE93" s="1">
        <f>(Table2[[#This Row],[Close Price]]/Table2[[#This Row],[Current Week Low]])-1</f>
        <v>4.360102333707716E-2</v>
      </c>
      <c r="AF93" s="1">
        <f>(Table2[[#This Row],[Current Week High]]/Table2[[#This Row],[Close Price]])-1</f>
        <v>2.4828472772388199E-2</v>
      </c>
      <c r="AG93" s="1">
        <f>(Table2[[#This Row],[Close Price]]/Table2[[#This Row],[Current Month Low]])-1</f>
        <v>5.8427997342024307E-2</v>
      </c>
      <c r="AH93" s="1">
        <f>(Table2[[#This Row],[Current Month High]]/Table2[[#This Row],[Close Price]])-1</f>
        <v>2.4828472772388199E-2</v>
      </c>
      <c r="AI93">
        <v>4.1869086234472803</v>
      </c>
      <c r="AJ93">
        <v>102.718099451531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0.28000000000000003</v>
      </c>
      <c r="AM93" t="s">
        <v>3173</v>
      </c>
      <c r="AN93">
        <v>7.7</v>
      </c>
      <c r="AO93" t="s">
        <v>3173</v>
      </c>
      <c r="AP93">
        <v>0.100850537567547</v>
      </c>
      <c r="AQ93">
        <f>(Table2[[#This Row],[Sharpe Ratio]]-AVERAGE(Table2[Sharpe Ratio]))/_xlfn.STDEV.P(Table2[Sharpe Ratio])</f>
        <v>0.45308488048051621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3.7795030290647107</v>
      </c>
      <c r="AS93">
        <f>_xlfn.RANK.AVG(Table2[[#This Row],[1Y Return vs Nifty Z-Score]],Table2[1Y Return vs Nifty Z-Score])</f>
        <v>148</v>
      </c>
      <c r="AT93">
        <f>_xlfn.RANK.AVG(Table2[[#This Row],[6M Return vs Nifty Z-Score]],Table2[6M Return vs Nifty Z-Score])</f>
        <v>72</v>
      </c>
      <c r="AU93">
        <f>_xlfn.RANK.AVG(Table2[[#This Row],[Sharpe Ratio Z-Score]],Table2[Sharpe Ratio Z-Score])</f>
        <v>221</v>
      </c>
      <c r="AV93">
        <f>(Table2[[#This Row],[Rank 1Y]]+Table2[[#This Row],[Rank 6M]]+Table2[[#This Row],[Rank Sharpe]])/3</f>
        <v>147</v>
      </c>
    </row>
    <row r="94" spans="1:48" x14ac:dyDescent="0.3">
      <c r="A94" t="s">
        <v>303</v>
      </c>
      <c r="B94" t="s">
        <v>304</v>
      </c>
      <c r="C94" t="s">
        <v>3132</v>
      </c>
      <c r="D94" t="s">
        <v>83</v>
      </c>
      <c r="E94">
        <v>90557.814441280003</v>
      </c>
      <c r="F94">
        <v>1884.2</v>
      </c>
      <c r="G94">
        <v>132.87479677494599</v>
      </c>
      <c r="H94">
        <f>(Table2[[#This Row],[1Y Return vs Nifty]]-AVERAGE(Table2[1Y Return vs Nifty]))/_xlfn.STDEV.P(Table2[1Y Return vs Nifty])</f>
        <v>1.8196475344059935</v>
      </c>
      <c r="I94">
        <v>15.4848032046083</v>
      </c>
      <c r="J94">
        <f>(Table2[[#This Row],[1M Return vs Nifty]]-AVERAGE(Table2[1M Return vs Nifty]))/_xlfn.STDEV.P(Table2[1M Return vs Nifty])</f>
        <v>1.7261996454675466</v>
      </c>
      <c r="K94">
        <v>10.0981269777949</v>
      </c>
      <c r="L94">
        <f>(Table2[[#This Row],[6M Return vs Nifty]]-AVERAGE(Table2[6M Return vs Nifty]))/_xlfn.STDEV.P(Table2[6M Return vs Nifty])</f>
        <v>1.5343450924318498E-2</v>
      </c>
      <c r="M94">
        <v>6.0450785397036597</v>
      </c>
      <c r="N94">
        <f>(Table2[[#This Row],[1W Return vs Nifty]]-AVERAGE(Table2[1W Return vs Nifty]))/_xlfn.STDEV.P(Table2[1W Return vs Nifty])</f>
        <v>1.5082976014206753</v>
      </c>
      <c r="O94">
        <v>1843.57</v>
      </c>
      <c r="P94">
        <v>1766.33397922533</v>
      </c>
      <c r="Q94">
        <v>1449.0308224647099</v>
      </c>
      <c r="R94">
        <v>54.049764188866497</v>
      </c>
      <c r="S94" s="1">
        <f>(Table2[[#This Row],[Close Price]]-Table2[[#This Row],[20D EMA]])/Table2[[#This Row],[20D EMA]]</f>
        <v>2.203876175029975E-2</v>
      </c>
      <c r="T94" s="1">
        <f>(Table2[[#This Row],[Close Price]]-Table2[[#This Row],[50D EMA]])/Table2[[#This Row],[50D EMA]]</f>
        <v>6.6729181548306676E-2</v>
      </c>
      <c r="U94" s="1">
        <f>(Table2[[#This Row],[Close Price]]-Table2[[#This Row],[200D EMA]])/Table2[[#This Row],[200D EMA]]</f>
        <v>0.30031740580583016</v>
      </c>
      <c r="V94">
        <v>0.85629585251986995</v>
      </c>
      <c r="W94">
        <v>1866.95</v>
      </c>
      <c r="X94">
        <v>1949.8</v>
      </c>
      <c r="Y94">
        <v>1753.7</v>
      </c>
      <c r="Z94">
        <v>1984.7</v>
      </c>
      <c r="AA94">
        <v>1753.7</v>
      </c>
      <c r="AB94">
        <v>1984.7</v>
      </c>
      <c r="AC94" s="1">
        <f>(Table2[[#This Row],[Close Price]]/Table2[[#This Row],[Day Low]])-1</f>
        <v>9.2396689788156738E-3</v>
      </c>
      <c r="AD94" s="1">
        <f>(Table2[[#This Row],[Day High]]/Table2[[#This Row],[Close Price]])-1</f>
        <v>3.4815836959982915E-2</v>
      </c>
      <c r="AE94" s="1">
        <f>(Table2[[#This Row],[Close Price]]/Table2[[#This Row],[Current Week Low]])-1</f>
        <v>7.4414095911501388E-2</v>
      </c>
      <c r="AF94" s="1">
        <f>(Table2[[#This Row],[Current Week High]]/Table2[[#This Row],[Close Price]])-1</f>
        <v>5.3338286806071444E-2</v>
      </c>
      <c r="AG94" s="1">
        <f>(Table2[[#This Row],[Close Price]]/Table2[[#This Row],[Current Month Low]])-1</f>
        <v>7.4414095911501388E-2</v>
      </c>
      <c r="AH94" s="1">
        <f>(Table2[[#This Row],[Current Month High]]/Table2[[#This Row],[Close Price]])-1</f>
        <v>5.3338286806071444E-2</v>
      </c>
      <c r="AI94">
        <v>5.33382868060714</v>
      </c>
      <c r="AJ94">
        <v>172.30291206011901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0.27</v>
      </c>
      <c r="AM94" t="s">
        <v>3173</v>
      </c>
      <c r="AN94">
        <v>1.19</v>
      </c>
      <c r="AO94" t="s">
        <v>3173</v>
      </c>
      <c r="AP94">
        <v>0.16340684938915201</v>
      </c>
      <c r="AQ94">
        <f>(Table2[[#This Row],[Sharpe Ratio]]-AVERAGE(Table2[Sharpe Ratio]))/_xlfn.STDEV.P(Table2[Sharpe Ratio])</f>
        <v>1.1791605556862201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6.2486487879047541</v>
      </c>
      <c r="AS94">
        <f>_xlfn.RANK.AVG(Table2[[#This Row],[1Y Return vs Nifty Z-Score]],Table2[1Y Return vs Nifty Z-Score])</f>
        <v>46</v>
      </c>
      <c r="AT94">
        <f>_xlfn.RANK.AVG(Table2[[#This Row],[6M Return vs Nifty Z-Score]],Table2[6M Return vs Nifty Z-Score])</f>
        <v>306</v>
      </c>
      <c r="AU94">
        <f>_xlfn.RANK.AVG(Table2[[#This Row],[Sharpe Ratio Z-Score]],Table2[Sharpe Ratio Z-Score])</f>
        <v>93</v>
      </c>
      <c r="AV94">
        <f>(Table2[[#This Row],[Rank 1Y]]+Table2[[#This Row],[Rank 6M]]+Table2[[#This Row],[Rank Sharpe]])/3</f>
        <v>148.33333333333334</v>
      </c>
    </row>
    <row r="95" spans="1:48" x14ac:dyDescent="0.3">
      <c r="A95" t="s">
        <v>700</v>
      </c>
      <c r="B95" t="s">
        <v>701</v>
      </c>
      <c r="C95" t="s">
        <v>3133</v>
      </c>
      <c r="D95" t="s">
        <v>500</v>
      </c>
      <c r="E95">
        <v>25616.2299454399</v>
      </c>
      <c r="F95">
        <v>1399.6</v>
      </c>
      <c r="G95">
        <v>93.396296644168302</v>
      </c>
      <c r="H95">
        <f>(Table2[[#This Row],[1Y Return vs Nifty]]-AVERAGE(Table2[1Y Return vs Nifty]))/_xlfn.STDEV.P(Table2[1Y Return vs Nifty])</f>
        <v>1.1479333798725047</v>
      </c>
      <c r="I95">
        <v>-2.78310273013494</v>
      </c>
      <c r="J95">
        <f>(Table2[[#This Row],[1M Return vs Nifty]]-AVERAGE(Table2[1M Return vs Nifty]))/_xlfn.STDEV.P(Table2[1M Return vs Nifty])</f>
        <v>-0.2317381633969465</v>
      </c>
      <c r="K95">
        <v>49.461140083710099</v>
      </c>
      <c r="L95">
        <f>(Table2[[#This Row],[6M Return vs Nifty]]-AVERAGE(Table2[6M Return vs Nifty]))/_xlfn.STDEV.P(Table2[6M Return vs Nifty])</f>
        <v>1.2820884063518525</v>
      </c>
      <c r="M95">
        <v>0.50817179606322405</v>
      </c>
      <c r="N95">
        <f>(Table2[[#This Row],[1W Return vs Nifty]]-AVERAGE(Table2[1W Return vs Nifty]))/_xlfn.STDEV.P(Table2[1W Return vs Nifty])</f>
        <v>0.19195533636963988</v>
      </c>
      <c r="O95">
        <v>1390.43</v>
      </c>
      <c r="P95">
        <v>1429.36302863226</v>
      </c>
      <c r="Q95">
        <v>1223.41004285954</v>
      </c>
      <c r="R95">
        <v>55.537950744836401</v>
      </c>
      <c r="S95" s="1">
        <f>(Table2[[#This Row],[Close Price]]-Table2[[#This Row],[20D EMA]])/Table2[[#This Row],[20D EMA]]</f>
        <v>6.5950820969051622E-3</v>
      </c>
      <c r="T95" s="1">
        <f>(Table2[[#This Row],[Close Price]]-Table2[[#This Row],[50D EMA]])/Table2[[#This Row],[50D EMA]]</f>
        <v>-2.0822581832650296E-2</v>
      </c>
      <c r="U95" s="1">
        <f>(Table2[[#This Row],[Close Price]]-Table2[[#This Row],[200D EMA]])/Table2[[#This Row],[200D EMA]]</f>
        <v>0.14401545758823586</v>
      </c>
      <c r="V95">
        <v>1.2330939680789501</v>
      </c>
      <c r="W95">
        <v>1381</v>
      </c>
      <c r="X95">
        <v>1413</v>
      </c>
      <c r="Y95">
        <v>1297</v>
      </c>
      <c r="Z95">
        <v>1413</v>
      </c>
      <c r="AA95">
        <v>1297</v>
      </c>
      <c r="AB95">
        <v>1444</v>
      </c>
      <c r="AC95" s="1">
        <f>(Table2[[#This Row],[Close Price]]/Table2[[#This Row],[Day Low]])-1</f>
        <v>1.3468501086169482E-2</v>
      </c>
      <c r="AD95" s="1">
        <f>(Table2[[#This Row],[Day High]]/Table2[[#This Row],[Close Price]])-1</f>
        <v>9.5741640468705036E-3</v>
      </c>
      <c r="AE95" s="1">
        <f>(Table2[[#This Row],[Close Price]]/Table2[[#This Row],[Current Week Low]])-1</f>
        <v>7.9105628373168813E-2</v>
      </c>
      <c r="AF95" s="1">
        <f>(Table2[[#This Row],[Current Week High]]/Table2[[#This Row],[Close Price]])-1</f>
        <v>9.5741640468705036E-3</v>
      </c>
      <c r="AG95" s="1">
        <f>(Table2[[#This Row],[Close Price]]/Table2[[#This Row],[Current Month Low]])-1</f>
        <v>7.9105628373168813E-2</v>
      </c>
      <c r="AH95" s="1">
        <f>(Table2[[#This Row],[Current Month High]]/Table2[[#This Row],[Close Price]])-1</f>
        <v>3.1723349528436806E-2</v>
      </c>
      <c r="AI95">
        <v>26.889825664475499</v>
      </c>
      <c r="AJ95">
        <v>133.65609348914799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-0.14000000000000001</v>
      </c>
      <c r="AM95" t="s">
        <v>3172</v>
      </c>
      <c r="AN95">
        <v>1.77</v>
      </c>
      <c r="AO95" t="s">
        <v>3173</v>
      </c>
      <c r="AP95">
        <v>7.2252896181042997E-2</v>
      </c>
      <c r="AQ95">
        <f>(Table2[[#This Row],[Sharpe Ratio]]-AVERAGE(Table2[Sharpe Ratio]))/_xlfn.STDEV.P(Table2[Sharpe Ratio])</f>
        <v>0.1211591135297668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84</v>
      </c>
      <c r="AT95">
        <f>_xlfn.RANK.AVG(Table2[[#This Row],[6M Return vs Nifty Z-Score]],Table2[6M Return vs Nifty Z-Score])</f>
        <v>66</v>
      </c>
      <c r="AU95">
        <f>_xlfn.RANK.AVG(Table2[[#This Row],[Sharpe Ratio Z-Score]],Table2[Sharpe Ratio Z-Score])</f>
        <v>310</v>
      </c>
      <c r="AV95">
        <f>(Table2[[#This Row],[Rank 1Y]]+Table2[[#This Row],[Rank 6M]]+Table2[[#This Row],[Rank Sharpe]])/3</f>
        <v>153.33333333333334</v>
      </c>
    </row>
    <row r="96" spans="1:48" x14ac:dyDescent="0.3">
      <c r="A96" t="s">
        <v>1374</v>
      </c>
      <c r="B96" t="s">
        <v>1375</v>
      </c>
      <c r="C96" t="s">
        <v>3139</v>
      </c>
      <c r="D96" t="s">
        <v>1052</v>
      </c>
      <c r="E96">
        <v>8130.6157600799997</v>
      </c>
      <c r="F96">
        <v>856.35</v>
      </c>
      <c r="G96">
        <v>62.292396468363897</v>
      </c>
      <c r="H96">
        <f>(Table2[[#This Row],[1Y Return vs Nifty]]-AVERAGE(Table2[1Y Return vs Nifty]))/_xlfn.STDEV.P(Table2[1Y Return vs Nifty])</f>
        <v>0.61871038659581123</v>
      </c>
      <c r="I96">
        <v>-3.5471947786017202</v>
      </c>
      <c r="J96">
        <f>(Table2[[#This Row],[1M Return vs Nifty]]-AVERAGE(Table2[1M Return vs Nifty]))/_xlfn.STDEV.P(Table2[1M Return vs Nifty])</f>
        <v>-0.31363286531242668</v>
      </c>
      <c r="K96">
        <v>20.368496688323301</v>
      </c>
      <c r="L96">
        <f>(Table2[[#This Row],[6M Return vs Nifty]]-AVERAGE(Table2[6M Return vs Nifty]))/_xlfn.STDEV.P(Table2[6M Return vs Nifty])</f>
        <v>0.34585521805406988</v>
      </c>
      <c r="M96">
        <v>3.7014825405025098</v>
      </c>
      <c r="N96">
        <f>(Table2[[#This Row],[1W Return vs Nifty]]-AVERAGE(Table2[1W Return vs Nifty]))/_xlfn.STDEV.P(Table2[1W Return vs Nifty])</f>
        <v>0.95113191148083343</v>
      </c>
      <c r="O96">
        <v>860.99</v>
      </c>
      <c r="P96">
        <v>870.38045100566603</v>
      </c>
      <c r="Q96">
        <v>761.95896716646098</v>
      </c>
      <c r="R96">
        <v>50.740937052300502</v>
      </c>
      <c r="S96" s="1">
        <f>(Table2[[#This Row],[Close Price]]-Table2[[#This Row],[20D EMA]])/Table2[[#This Row],[20D EMA]]</f>
        <v>-5.3891450539495078E-3</v>
      </c>
      <c r="T96" s="1">
        <f>(Table2[[#This Row],[Close Price]]-Table2[[#This Row],[50D EMA]])/Table2[[#This Row],[50D EMA]]</f>
        <v>-1.6119905943952174E-2</v>
      </c>
      <c r="U96" s="1">
        <f>(Table2[[#This Row],[Close Price]]-Table2[[#This Row],[200D EMA]])/Table2[[#This Row],[200D EMA]]</f>
        <v>0.12387941726646542</v>
      </c>
      <c r="V96">
        <v>0.67328205645218497</v>
      </c>
      <c r="W96">
        <v>844.15</v>
      </c>
      <c r="X96">
        <v>874.8</v>
      </c>
      <c r="Y96">
        <v>787</v>
      </c>
      <c r="Z96">
        <v>874.8</v>
      </c>
      <c r="AA96">
        <v>787</v>
      </c>
      <c r="AB96">
        <v>884.9</v>
      </c>
      <c r="AC96" s="1">
        <f>(Table2[[#This Row],[Close Price]]/Table2[[#This Row],[Day Low]])-1</f>
        <v>1.4452407747438389E-2</v>
      </c>
      <c r="AD96" s="1">
        <f>(Table2[[#This Row],[Day High]]/Table2[[#This Row],[Close Price]])-1</f>
        <v>2.154492905937988E-2</v>
      </c>
      <c r="AE96" s="1">
        <f>(Table2[[#This Row],[Close Price]]/Table2[[#This Row],[Current Week Low]])-1</f>
        <v>8.8119440914866676E-2</v>
      </c>
      <c r="AF96" s="1">
        <f>(Table2[[#This Row],[Current Week High]]/Table2[[#This Row],[Close Price]])-1</f>
        <v>2.154492905937988E-2</v>
      </c>
      <c r="AG96" s="1">
        <f>(Table2[[#This Row],[Close Price]]/Table2[[#This Row],[Current Month Low]])-1</f>
        <v>8.8119440914866676E-2</v>
      </c>
      <c r="AH96" s="1">
        <f>(Table2[[#This Row],[Current Month High]]/Table2[[#This Row],[Close Price]])-1</f>
        <v>3.3339172067495815E-2</v>
      </c>
      <c r="AI96">
        <v>23.664389560343299</v>
      </c>
      <c r="AJ96">
        <v>98.114517061885493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0</v>
      </c>
      <c r="AM96">
        <v>0</v>
      </c>
      <c r="AN96">
        <v>-6.18</v>
      </c>
      <c r="AO96" t="s">
        <v>3172</v>
      </c>
      <c r="AP96">
        <v>0.15308664959342999</v>
      </c>
      <c r="AQ96">
        <f>(Table2[[#This Row],[Sharpe Ratio]]-AVERAGE(Table2[Sharpe Ratio]))/_xlfn.STDEV.P(Table2[Sharpe Ratio])</f>
        <v>1.0593765432222901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145</v>
      </c>
      <c r="AT96">
        <f>_xlfn.RANK.AVG(Table2[[#This Row],[6M Return vs Nifty Z-Score]],Table2[6M Return vs Nifty Z-Score])</f>
        <v>208</v>
      </c>
      <c r="AU96">
        <f>_xlfn.RANK.AVG(Table2[[#This Row],[Sharpe Ratio Z-Score]],Table2[Sharpe Ratio Z-Score])</f>
        <v>107</v>
      </c>
      <c r="AV96">
        <f>(Table2[[#This Row],[Rank 1Y]]+Table2[[#This Row],[Rank 6M]]+Table2[[#This Row],[Rank Sharpe]])/3</f>
        <v>153.33333333333334</v>
      </c>
    </row>
    <row r="97" spans="1:48" x14ac:dyDescent="0.3">
      <c r="A97" t="s">
        <v>393</v>
      </c>
      <c r="B97" t="s">
        <v>394</v>
      </c>
      <c r="C97" t="s">
        <v>3141</v>
      </c>
      <c r="D97" t="s">
        <v>395</v>
      </c>
      <c r="E97">
        <v>60329.75549589</v>
      </c>
      <c r="F97">
        <v>932.35</v>
      </c>
      <c r="G97">
        <v>48.408034582080496</v>
      </c>
      <c r="H97">
        <f>(Table2[[#This Row],[1Y Return vs Nifty]]-AVERAGE(Table2[1Y Return vs Nifty]))/_xlfn.STDEV.P(Table2[1Y Return vs Nifty])</f>
        <v>0.38247237413872232</v>
      </c>
      <c r="I97">
        <v>-9.23969893868016</v>
      </c>
      <c r="J97">
        <f>(Table2[[#This Row],[1M Return vs Nifty]]-AVERAGE(Table2[1M Return vs Nifty]))/_xlfn.STDEV.P(Table2[1M Return vs Nifty])</f>
        <v>-0.92375036657120713</v>
      </c>
      <c r="K97">
        <v>24.6927105919955</v>
      </c>
      <c r="L97">
        <f>(Table2[[#This Row],[6M Return vs Nifty]]-AVERAGE(Table2[6M Return vs Nifty]))/_xlfn.STDEV.P(Table2[6M Return vs Nifty])</f>
        <v>0.48501316650500326</v>
      </c>
      <c r="M97">
        <v>-6.5687647388587802</v>
      </c>
      <c r="N97">
        <f>(Table2[[#This Row],[1W Return vs Nifty]]-AVERAGE(Table2[1W Return vs Nifty]))/_xlfn.STDEV.P(Table2[1W Return vs Nifty])</f>
        <v>-1.490513070507796</v>
      </c>
      <c r="O97">
        <v>943.01</v>
      </c>
      <c r="P97">
        <v>955.915457860895</v>
      </c>
      <c r="Q97">
        <v>839.370414249286</v>
      </c>
      <c r="R97">
        <v>49.975417427206303</v>
      </c>
      <c r="S97" s="1">
        <f>(Table2[[#This Row],[Close Price]]-Table2[[#This Row],[20D EMA]])/Table2[[#This Row],[20D EMA]]</f>
        <v>-1.1304227950923075E-2</v>
      </c>
      <c r="T97" s="1">
        <f>(Table2[[#This Row],[Close Price]]-Table2[[#This Row],[50D EMA]])/Table2[[#This Row],[50D EMA]]</f>
        <v>-2.4652240600469746E-2</v>
      </c>
      <c r="U97" s="1">
        <f>(Table2[[#This Row],[Close Price]]-Table2[[#This Row],[200D EMA]])/Table2[[#This Row],[200D EMA]]</f>
        <v>0.11077300816454541</v>
      </c>
      <c r="V97">
        <v>0.63226831315092902</v>
      </c>
      <c r="W97">
        <v>884.85</v>
      </c>
      <c r="X97">
        <v>947.65</v>
      </c>
      <c r="Y97">
        <v>838.4</v>
      </c>
      <c r="Z97">
        <v>947.65</v>
      </c>
      <c r="AA97">
        <v>838.4</v>
      </c>
      <c r="AB97">
        <v>997.05</v>
      </c>
      <c r="AC97" s="1">
        <f>(Table2[[#This Row],[Close Price]]/Table2[[#This Row],[Day Low]])-1</f>
        <v>5.368141492908407E-2</v>
      </c>
      <c r="AD97" s="1">
        <f>(Table2[[#This Row],[Day High]]/Table2[[#This Row],[Close Price]])-1</f>
        <v>1.6410146404247206E-2</v>
      </c>
      <c r="AE97" s="1">
        <f>(Table2[[#This Row],[Close Price]]/Table2[[#This Row],[Current Week Low]])-1</f>
        <v>0.11205868320610701</v>
      </c>
      <c r="AF97" s="1">
        <f>(Table2[[#This Row],[Current Week High]]/Table2[[#This Row],[Close Price]])-1</f>
        <v>1.6410146404247206E-2</v>
      </c>
      <c r="AG97" s="1">
        <f>(Table2[[#This Row],[Close Price]]/Table2[[#This Row],[Current Month Low]])-1</f>
        <v>0.11205868320610701</v>
      </c>
      <c r="AH97" s="1">
        <f>(Table2[[#This Row],[Current Month High]]/Table2[[#This Row],[Close Price]])-1</f>
        <v>6.9394540676784411E-2</v>
      </c>
      <c r="AI97">
        <v>27.312704456480901</v>
      </c>
      <c r="AJ97">
        <v>81.038834951456295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-0.1</v>
      </c>
      <c r="AM97" t="s">
        <v>3172</v>
      </c>
      <c r="AN97">
        <v>-5.17</v>
      </c>
      <c r="AO97" t="s">
        <v>3172</v>
      </c>
      <c r="AP97">
        <v>0.14941827771778701</v>
      </c>
      <c r="AQ97">
        <f>(Table2[[#This Row],[Sharpe Ratio]]-AVERAGE(Table2[Sharpe Ratio]))/_xlfn.STDEV.P(Table2[Sharpe Ratio])</f>
        <v>1.0167986560522668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195</v>
      </c>
      <c r="AT97">
        <f>_xlfn.RANK.AVG(Table2[[#This Row],[6M Return vs Nifty Z-Score]],Table2[6M Return vs Nifty Z-Score])</f>
        <v>169</v>
      </c>
      <c r="AU97">
        <f>_xlfn.RANK.AVG(Table2[[#This Row],[Sharpe Ratio Z-Score]],Table2[Sharpe Ratio Z-Score])</f>
        <v>110</v>
      </c>
      <c r="AV97">
        <f>(Table2[[#This Row],[Rank 1Y]]+Table2[[#This Row],[Rank 6M]]+Table2[[#This Row],[Rank Sharpe]])/3</f>
        <v>158</v>
      </c>
    </row>
    <row r="98" spans="1:48" x14ac:dyDescent="0.3">
      <c r="A98" t="s">
        <v>1513</v>
      </c>
      <c r="B98" t="s">
        <v>1514</v>
      </c>
      <c r="C98" t="s">
        <v>3135</v>
      </c>
      <c r="D98" t="s">
        <v>400</v>
      </c>
      <c r="E98">
        <v>6732.0815772099904</v>
      </c>
      <c r="F98">
        <v>216.7</v>
      </c>
      <c r="G98">
        <v>110.25838624878099</v>
      </c>
      <c r="H98">
        <f>(Table2[[#This Row],[1Y Return vs Nifty]]-AVERAGE(Table2[1Y Return vs Nifty]))/_xlfn.STDEV.P(Table2[1Y Return vs Nifty])</f>
        <v>1.4348364847247614</v>
      </c>
      <c r="I98">
        <v>0.286599063697412</v>
      </c>
      <c r="J98">
        <f>(Table2[[#This Row],[1M Return vs Nifty]]-AVERAGE(Table2[1M Return vs Nifty]))/_xlfn.STDEV.P(Table2[1M Return vs Nifty])</f>
        <v>9.726972757608067E-2</v>
      </c>
      <c r="K98">
        <v>14.4252751847349</v>
      </c>
      <c r="L98">
        <f>(Table2[[#This Row],[6M Return vs Nifty]]-AVERAGE(Table2[6M Return vs Nifty]))/_xlfn.STDEV.P(Table2[6M Return vs Nifty])</f>
        <v>0.15459582847426881</v>
      </c>
      <c r="M98">
        <v>-1.4595265350981801</v>
      </c>
      <c r="N98">
        <f>(Table2[[#This Row],[1W Return vs Nifty]]-AVERAGE(Table2[1W Return vs Nifty]))/_xlfn.STDEV.P(Table2[1W Return vs Nifty])</f>
        <v>-0.27584457395992246</v>
      </c>
      <c r="O98">
        <v>218.61</v>
      </c>
      <c r="P98">
        <v>214.69632826874101</v>
      </c>
      <c r="Q98">
        <v>184.935680512734</v>
      </c>
      <c r="R98">
        <v>42.928236582072302</v>
      </c>
      <c r="S98" s="1">
        <f>(Table2[[#This Row],[Close Price]]-Table2[[#This Row],[20D EMA]])/Table2[[#This Row],[20D EMA]]</f>
        <v>-8.7370202643978993E-3</v>
      </c>
      <c r="T98" s="1">
        <f>(Table2[[#This Row],[Close Price]]-Table2[[#This Row],[50D EMA]])/Table2[[#This Row],[50D EMA]]</f>
        <v>9.3325849930275817E-3</v>
      </c>
      <c r="U98" s="1">
        <f>(Table2[[#This Row],[Close Price]]-Table2[[#This Row],[200D EMA]])/Table2[[#This Row],[200D EMA]]</f>
        <v>0.17175874011547934</v>
      </c>
      <c r="V98">
        <v>0.70830481953642299</v>
      </c>
      <c r="W98">
        <v>215</v>
      </c>
      <c r="X98">
        <v>217.74</v>
      </c>
      <c r="Y98">
        <v>212.28</v>
      </c>
      <c r="Z98">
        <v>219.74</v>
      </c>
      <c r="AA98">
        <v>212.28</v>
      </c>
      <c r="AB98">
        <v>225.95</v>
      </c>
      <c r="AC98" s="1">
        <f>(Table2[[#This Row],[Close Price]]/Table2[[#This Row],[Day Low]])-1</f>
        <v>7.9069767441859451E-3</v>
      </c>
      <c r="AD98" s="1">
        <f>(Table2[[#This Row],[Day High]]/Table2[[#This Row],[Close Price]])-1</f>
        <v>4.7992616520535769E-3</v>
      </c>
      <c r="AE98" s="1">
        <f>(Table2[[#This Row],[Close Price]]/Table2[[#This Row],[Current Week Low]])-1</f>
        <v>2.0821556434897248E-2</v>
      </c>
      <c r="AF98" s="1">
        <f>(Table2[[#This Row],[Current Week High]]/Table2[[#This Row],[Close Price]])-1</f>
        <v>1.4028610982925738E-2</v>
      </c>
      <c r="AG98" s="1">
        <f>(Table2[[#This Row],[Close Price]]/Table2[[#This Row],[Current Month Low]])-1</f>
        <v>2.0821556434897248E-2</v>
      </c>
      <c r="AH98" s="1">
        <f>(Table2[[#This Row],[Current Month High]]/Table2[[#This Row],[Close Price]])-1</f>
        <v>4.2685740655283855E-2</v>
      </c>
      <c r="AI98">
        <v>5.98061836640517</v>
      </c>
      <c r="AJ98">
        <v>203.92706872370201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0.03</v>
      </c>
      <c r="AM98" t="s">
        <v>3173</v>
      </c>
      <c r="AN98">
        <v>-4.09</v>
      </c>
      <c r="AO98" t="s">
        <v>3172</v>
      </c>
      <c r="AP98">
        <v>0.129718712439228</v>
      </c>
      <c r="AQ98">
        <f>(Table2[[#This Row],[Sharpe Ratio]]-AVERAGE(Table2[Sharpe Ratio]))/_xlfn.STDEV.P(Table2[Sharpe Ratio])</f>
        <v>0.78815066283811708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2.1990081296533055</v>
      </c>
      <c r="AS98">
        <f>_xlfn.RANK.AVG(Table2[[#This Row],[1Y Return vs Nifty Z-Score]],Table2[1Y Return vs Nifty Z-Score])</f>
        <v>60</v>
      </c>
      <c r="AT98">
        <f>_xlfn.RANK.AVG(Table2[[#This Row],[6M Return vs Nifty Z-Score]],Table2[6M Return vs Nifty Z-Score])</f>
        <v>261</v>
      </c>
      <c r="AU98">
        <f>_xlfn.RANK.AVG(Table2[[#This Row],[Sharpe Ratio Z-Score]],Table2[Sharpe Ratio Z-Score])</f>
        <v>154</v>
      </c>
      <c r="AV98">
        <f>(Table2[[#This Row],[Rank 1Y]]+Table2[[#This Row],[Rank 6M]]+Table2[[#This Row],[Rank Sharpe]])/3</f>
        <v>158.33333333333334</v>
      </c>
    </row>
    <row r="99" spans="1:48" x14ac:dyDescent="0.3">
      <c r="A99" t="s">
        <v>123</v>
      </c>
      <c r="B99" t="s">
        <v>124</v>
      </c>
      <c r="C99" t="s">
        <v>3138</v>
      </c>
      <c r="D99" t="s">
        <v>125</v>
      </c>
      <c r="E99">
        <v>239725.81891510001</v>
      </c>
      <c r="F99">
        <v>275.35000000000002</v>
      </c>
      <c r="G99">
        <v>132.680579206993</v>
      </c>
      <c r="H99">
        <f>(Table2[[#This Row],[1Y Return vs Nifty]]-AVERAGE(Table2[1Y Return vs Nifty]))/_xlfn.STDEV.P(Table2[1Y Return vs Nifty])</f>
        <v>1.8163429841059331</v>
      </c>
      <c r="I99">
        <v>5.5335115633691796</v>
      </c>
      <c r="J99">
        <f>(Table2[[#This Row],[1M Return vs Nifty]]-AVERAGE(Table2[1M Return vs Nifty]))/_xlfn.STDEV.P(Table2[1M Return vs Nifty])</f>
        <v>0.65962911346348407</v>
      </c>
      <c r="K99">
        <v>29.9776140395076</v>
      </c>
      <c r="L99">
        <f>(Table2[[#This Row],[6M Return vs Nifty]]-AVERAGE(Table2[6M Return vs Nifty]))/_xlfn.STDEV.P(Table2[6M Return vs Nifty])</f>
        <v>0.65508715865708045</v>
      </c>
      <c r="M99">
        <v>4.4519142691634599</v>
      </c>
      <c r="N99">
        <f>(Table2[[#This Row],[1W Return vs Nifty]]-AVERAGE(Table2[1W Return vs Nifty]))/_xlfn.STDEV.P(Table2[1W Return vs Nifty])</f>
        <v>1.1295392871525136</v>
      </c>
      <c r="O99">
        <v>274.68</v>
      </c>
      <c r="P99">
        <v>261.82229441712798</v>
      </c>
      <c r="Q99">
        <v>204.63088421723401</v>
      </c>
      <c r="R99">
        <v>49.155632723669001</v>
      </c>
      <c r="S99" s="1">
        <f>(Table2[[#This Row],[Close Price]]-Table2[[#This Row],[20D EMA]])/Table2[[#This Row],[20D EMA]]</f>
        <v>2.4392019804864423E-3</v>
      </c>
      <c r="T99" s="1">
        <f>(Table2[[#This Row],[Close Price]]-Table2[[#This Row],[50D EMA]])/Table2[[#This Row],[50D EMA]]</f>
        <v>5.166750834946119E-2</v>
      </c>
      <c r="U99" s="1">
        <f>(Table2[[#This Row],[Close Price]]-Table2[[#This Row],[200D EMA]])/Table2[[#This Row],[200D EMA]]</f>
        <v>0.34559356009863756</v>
      </c>
      <c r="V99">
        <v>0.78204148440284504</v>
      </c>
      <c r="W99">
        <v>274.10000000000002</v>
      </c>
      <c r="X99">
        <v>282.45</v>
      </c>
      <c r="Y99">
        <v>261.60000000000002</v>
      </c>
      <c r="Z99">
        <v>290</v>
      </c>
      <c r="AA99">
        <v>261.60000000000002</v>
      </c>
      <c r="AB99">
        <v>290</v>
      </c>
      <c r="AC99" s="1">
        <f>(Table2[[#This Row],[Close Price]]/Table2[[#This Row],[Day Low]])-1</f>
        <v>4.5603794235680173E-3</v>
      </c>
      <c r="AD99" s="1">
        <f>(Table2[[#This Row],[Day High]]/Table2[[#This Row],[Close Price]])-1</f>
        <v>2.5785364082077322E-2</v>
      </c>
      <c r="AE99" s="1">
        <f>(Table2[[#This Row],[Close Price]]/Table2[[#This Row],[Current Week Low]])-1</f>
        <v>5.2561162079510781E-2</v>
      </c>
      <c r="AF99" s="1">
        <f>(Table2[[#This Row],[Current Week High]]/Table2[[#This Row],[Close Price]])-1</f>
        <v>5.3205011803159508E-2</v>
      </c>
      <c r="AG99" s="1">
        <f>(Table2[[#This Row],[Close Price]]/Table2[[#This Row],[Current Month Low]])-1</f>
        <v>5.2561162079510781E-2</v>
      </c>
      <c r="AH99" s="1">
        <f>(Table2[[#This Row],[Current Month High]]/Table2[[#This Row],[Close Price]])-1</f>
        <v>5.3205011803159508E-2</v>
      </c>
      <c r="AI99">
        <v>8.3166878518249305</v>
      </c>
      <c r="AJ99">
        <v>171.95061728395001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0.2</v>
      </c>
      <c r="AM99" t="s">
        <v>3173</v>
      </c>
      <c r="AN99">
        <v>-7.29</v>
      </c>
      <c r="AO99" t="s">
        <v>3172</v>
      </c>
      <c r="AP99">
        <v>7.7749195215448999E-2</v>
      </c>
      <c r="AQ99">
        <f>(Table2[[#This Row],[Sharpe Ratio]]-AVERAGE(Table2[Sharpe Ratio]))/_xlfn.STDEV.P(Table2[Sharpe Ratio])</f>
        <v>0.18495330018065759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4.4455518435596684</v>
      </c>
      <c r="AS99">
        <f>_xlfn.RANK.AVG(Table2[[#This Row],[1Y Return vs Nifty Z-Score]],Table2[1Y Return vs Nifty Z-Score])</f>
        <v>48</v>
      </c>
      <c r="AT99">
        <f>_xlfn.RANK.AVG(Table2[[#This Row],[6M Return vs Nifty Z-Score]],Table2[6M Return vs Nifty Z-Score])</f>
        <v>136</v>
      </c>
      <c r="AU99">
        <f>_xlfn.RANK.AVG(Table2[[#This Row],[Sharpe Ratio Z-Score]],Table2[Sharpe Ratio Z-Score])</f>
        <v>295</v>
      </c>
      <c r="AV99">
        <f>(Table2[[#This Row],[Rank 1Y]]+Table2[[#This Row],[Rank 6M]]+Table2[[#This Row],[Rank Sharpe]])/3</f>
        <v>159.66666666666666</v>
      </c>
    </row>
    <row r="100" spans="1:48" x14ac:dyDescent="0.3">
      <c r="A100" t="s">
        <v>1038</v>
      </c>
      <c r="B100" t="s">
        <v>1039</v>
      </c>
      <c r="C100" t="s">
        <v>3141</v>
      </c>
      <c r="D100" t="s">
        <v>395</v>
      </c>
      <c r="E100">
        <v>13475.256629625001</v>
      </c>
      <c r="F100">
        <v>1067.45</v>
      </c>
      <c r="G100">
        <v>43.340432342457397</v>
      </c>
      <c r="H100">
        <f>(Table2[[#This Row],[1Y Return vs Nifty]]-AVERAGE(Table2[1Y Return vs Nifty]))/_xlfn.STDEV.P(Table2[1Y Return vs Nifty])</f>
        <v>0.29624872981018102</v>
      </c>
      <c r="I100">
        <v>0.33729587519156101</v>
      </c>
      <c r="J100">
        <f>(Table2[[#This Row],[1M Return vs Nifty]]-AVERAGE(Table2[1M Return vs Nifty]))/_xlfn.STDEV.P(Table2[1M Return vs Nifty])</f>
        <v>0.10270336645991618</v>
      </c>
      <c r="K100">
        <v>79.785938259011303</v>
      </c>
      <c r="L100">
        <f>(Table2[[#This Row],[6M Return vs Nifty]]-AVERAGE(Table2[6M Return vs Nifty]))/_xlfn.STDEV.P(Table2[6M Return vs Nifty])</f>
        <v>2.257973687530908</v>
      </c>
      <c r="M100">
        <v>0.311414724365769</v>
      </c>
      <c r="N100">
        <f>(Table2[[#This Row],[1W Return vs Nifty]]-AVERAGE(Table2[1W Return vs Nifty]))/_xlfn.STDEV.P(Table2[1W Return vs Nifty])</f>
        <v>0.14517837923188096</v>
      </c>
      <c r="O100">
        <v>1057.5999999999999</v>
      </c>
      <c r="P100">
        <v>999.20835721615595</v>
      </c>
      <c r="Q100">
        <v>786.48174937001102</v>
      </c>
      <c r="R100">
        <v>50.731387513737999</v>
      </c>
      <c r="S100" s="1">
        <f>(Table2[[#This Row],[Close Price]]-Table2[[#This Row],[20D EMA]])/Table2[[#This Row],[20D EMA]]</f>
        <v>9.3135400907716874E-3</v>
      </c>
      <c r="T100" s="1">
        <f>(Table2[[#This Row],[Close Price]]-Table2[[#This Row],[50D EMA]])/Table2[[#This Row],[50D EMA]]</f>
        <v>6.8295708588715878E-2</v>
      </c>
      <c r="U100" s="1">
        <f>(Table2[[#This Row],[Close Price]]-Table2[[#This Row],[200D EMA]])/Table2[[#This Row],[200D EMA]]</f>
        <v>0.35724700650085106</v>
      </c>
      <c r="V100">
        <v>0.78175028383176703</v>
      </c>
      <c r="W100">
        <v>1033</v>
      </c>
      <c r="X100">
        <v>1117.3499999999999</v>
      </c>
      <c r="Y100">
        <v>1001</v>
      </c>
      <c r="Z100">
        <v>1117.3499999999999</v>
      </c>
      <c r="AA100">
        <v>1001</v>
      </c>
      <c r="AB100">
        <v>1163.8499999999999</v>
      </c>
      <c r="AC100" s="1">
        <f>(Table2[[#This Row],[Close Price]]/Table2[[#This Row],[Day Low]])-1</f>
        <v>3.3349467570183977E-2</v>
      </c>
      <c r="AD100" s="1">
        <f>(Table2[[#This Row],[Day High]]/Table2[[#This Row],[Close Price]])-1</f>
        <v>4.6746920230455569E-2</v>
      </c>
      <c r="AE100" s="1">
        <f>(Table2[[#This Row],[Close Price]]/Table2[[#This Row],[Current Week Low]])-1</f>
        <v>6.6383616383616451E-2</v>
      </c>
      <c r="AF100" s="1">
        <f>(Table2[[#This Row],[Current Week High]]/Table2[[#This Row],[Close Price]])-1</f>
        <v>4.6746920230455569E-2</v>
      </c>
      <c r="AG100" s="1">
        <f>(Table2[[#This Row],[Close Price]]/Table2[[#This Row],[Current Month Low]])-1</f>
        <v>6.6383616383616451E-2</v>
      </c>
      <c r="AH100" s="1">
        <f>(Table2[[#This Row],[Current Month High]]/Table2[[#This Row],[Close Price]])-1</f>
        <v>9.0308679563445571E-2</v>
      </c>
      <c r="AI100">
        <v>9.0308679563445509</v>
      </c>
      <c r="AJ100">
        <v>137.21111111111099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0.34</v>
      </c>
      <c r="AM100" t="s">
        <v>3173</v>
      </c>
      <c r="AN100">
        <v>3.22</v>
      </c>
      <c r="AO100" t="s">
        <v>3173</v>
      </c>
      <c r="AP100">
        <v>9.7870301885137997E-2</v>
      </c>
      <c r="AQ100">
        <f>(Table2[[#This Row],[Sharpe Ratio]]-AVERAGE(Table2[Sharpe Ratio]))/_xlfn.STDEV.P(Table2[Sharpe Ratio])</f>
        <v>0.41849402030403898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3.220598183336925</v>
      </c>
      <c r="AS100">
        <f>_xlfn.RANK.AVG(Table2[[#This Row],[1Y Return vs Nifty Z-Score]],Table2[1Y Return vs Nifty Z-Score])</f>
        <v>219</v>
      </c>
      <c r="AT100">
        <f>_xlfn.RANK.AVG(Table2[[#This Row],[6M Return vs Nifty Z-Score]],Table2[6M Return vs Nifty Z-Score])</f>
        <v>28</v>
      </c>
      <c r="AU100">
        <f>_xlfn.RANK.AVG(Table2[[#This Row],[Sharpe Ratio Z-Score]],Table2[Sharpe Ratio Z-Score])</f>
        <v>234</v>
      </c>
      <c r="AV100">
        <f>(Table2[[#This Row],[Rank 1Y]]+Table2[[#This Row],[Rank 6M]]+Table2[[#This Row],[Rank Sharpe]])/3</f>
        <v>160.33333333333334</v>
      </c>
    </row>
    <row r="101" spans="1:48" x14ac:dyDescent="0.3">
      <c r="A101" t="s">
        <v>1405</v>
      </c>
      <c r="B101" t="s">
        <v>1406</v>
      </c>
      <c r="C101" t="s">
        <v>3126</v>
      </c>
      <c r="D101" t="s">
        <v>21</v>
      </c>
      <c r="E101">
        <v>7827.3625456399996</v>
      </c>
      <c r="F101">
        <v>945.2</v>
      </c>
      <c r="G101">
        <v>74.767638348140906</v>
      </c>
      <c r="H101">
        <f>(Table2[[#This Row],[1Y Return vs Nifty]]-AVERAGE(Table2[1Y Return vs Nifty]))/_xlfn.STDEV.P(Table2[1Y Return vs Nifty])</f>
        <v>0.83097266920827173</v>
      </c>
      <c r="I101">
        <v>17.767339553073001</v>
      </c>
      <c r="J101">
        <f>(Table2[[#This Row],[1M Return vs Nifty]]-AVERAGE(Table2[1M Return vs Nifty]))/_xlfn.STDEV.P(Table2[1M Return vs Nifty])</f>
        <v>1.9708398484952481</v>
      </c>
      <c r="K101">
        <v>17.580614938940599</v>
      </c>
      <c r="L101">
        <f>(Table2[[#This Row],[6M Return vs Nifty]]-AVERAGE(Table2[6M Return vs Nifty]))/_xlfn.STDEV.P(Table2[6M Return vs Nifty])</f>
        <v>0.25613812417061582</v>
      </c>
      <c r="M101">
        <v>12.056267316740101</v>
      </c>
      <c r="N101">
        <f>(Table2[[#This Row],[1W Return vs Nifty]]-AVERAGE(Table2[1W Return vs Nifty]))/_xlfn.STDEV.P(Table2[1W Return vs Nifty])</f>
        <v>2.9373955105559428</v>
      </c>
      <c r="O101">
        <v>879.17</v>
      </c>
      <c r="P101">
        <v>855.35209734070202</v>
      </c>
      <c r="Q101">
        <v>738.17561302164995</v>
      </c>
      <c r="R101">
        <v>83.821623835102002</v>
      </c>
      <c r="S101" s="1">
        <f>(Table2[[#This Row],[Close Price]]-Table2[[#This Row],[20D EMA]])/Table2[[#This Row],[20D EMA]]</f>
        <v>7.5104928512119487E-2</v>
      </c>
      <c r="T101" s="1">
        <f>(Table2[[#This Row],[Close Price]]-Table2[[#This Row],[50D EMA]])/Table2[[#This Row],[50D EMA]]</f>
        <v>0.10504200894419506</v>
      </c>
      <c r="U101" s="1">
        <f>(Table2[[#This Row],[Close Price]]-Table2[[#This Row],[200D EMA]])/Table2[[#This Row],[200D EMA]]</f>
        <v>0.28045411325757014</v>
      </c>
      <c r="V101">
        <v>1.4705748860275401</v>
      </c>
      <c r="W101">
        <v>934.05</v>
      </c>
      <c r="X101">
        <v>967</v>
      </c>
      <c r="Y101">
        <v>830.45</v>
      </c>
      <c r="Z101">
        <v>971</v>
      </c>
      <c r="AA101">
        <v>830</v>
      </c>
      <c r="AB101">
        <v>971</v>
      </c>
      <c r="AC101" s="1">
        <f>(Table2[[#This Row],[Close Price]]/Table2[[#This Row],[Day Low]])-1</f>
        <v>1.193726245918314E-2</v>
      </c>
      <c r="AD101" s="1">
        <f>(Table2[[#This Row],[Day High]]/Table2[[#This Row],[Close Price]])-1</f>
        <v>2.3063901819720733E-2</v>
      </c>
      <c r="AE101" s="1">
        <f>(Table2[[#This Row],[Close Price]]/Table2[[#This Row],[Current Week Low]])-1</f>
        <v>0.13817809621289667</v>
      </c>
      <c r="AF101" s="1">
        <f>(Table2[[#This Row],[Current Week High]]/Table2[[#This Row],[Close Price]])-1</f>
        <v>2.7295810410495003E-2</v>
      </c>
      <c r="AG101" s="1">
        <f>(Table2[[#This Row],[Close Price]]/Table2[[#This Row],[Current Month Low]])-1</f>
        <v>0.13879518072289154</v>
      </c>
      <c r="AH101" s="1">
        <f>(Table2[[#This Row],[Current Month High]]/Table2[[#This Row],[Close Price]])-1</f>
        <v>2.7295810410495003E-2</v>
      </c>
      <c r="AI101">
        <v>2.7295810410494998</v>
      </c>
      <c r="AJ101">
        <v>127.759036144578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0.03</v>
      </c>
      <c r="AM101" t="s">
        <v>3173</v>
      </c>
      <c r="AN101">
        <v>9.42</v>
      </c>
      <c r="AO101" t="s">
        <v>3173</v>
      </c>
      <c r="AP101">
        <v>0.13801050339186799</v>
      </c>
      <c r="AQ101">
        <f>(Table2[[#This Row],[Sharpe Ratio]]-AVERAGE(Table2[Sharpe Ratio]))/_xlfn.STDEV.P(Table2[Sharpe Ratio])</f>
        <v>0.88439143438122692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6.8797375868113058</v>
      </c>
      <c r="AS101">
        <f>_xlfn.RANK.AVG(Table2[[#This Row],[1Y Return vs Nifty Z-Score]],Table2[1Y Return vs Nifty Z-Score])</f>
        <v>122</v>
      </c>
      <c r="AT101">
        <f>_xlfn.RANK.AVG(Table2[[#This Row],[6M Return vs Nifty Z-Score]],Table2[6M Return vs Nifty Z-Score])</f>
        <v>235</v>
      </c>
      <c r="AU101">
        <f>_xlfn.RANK.AVG(Table2[[#This Row],[Sharpe Ratio Z-Score]],Table2[Sharpe Ratio Z-Score])</f>
        <v>125</v>
      </c>
      <c r="AV101">
        <f>(Table2[[#This Row],[Rank 1Y]]+Table2[[#This Row],[Rank 6M]]+Table2[[#This Row],[Rank Sharpe]])/3</f>
        <v>160.66666666666666</v>
      </c>
    </row>
    <row r="102" spans="1:48" x14ac:dyDescent="0.3">
      <c r="A102" t="s">
        <v>476</v>
      </c>
      <c r="B102" t="s">
        <v>477</v>
      </c>
      <c r="C102" t="s">
        <v>3131</v>
      </c>
      <c r="D102" t="s">
        <v>278</v>
      </c>
      <c r="E102">
        <v>46384.628613120003</v>
      </c>
      <c r="F102">
        <v>614.4</v>
      </c>
      <c r="G102">
        <v>57.3220441247596</v>
      </c>
      <c r="H102">
        <f>(Table2[[#This Row],[1Y Return vs Nifty]]-AVERAGE(Table2[1Y Return vs Nifty]))/_xlfn.STDEV.P(Table2[1Y Return vs Nifty])</f>
        <v>0.53414141839393003</v>
      </c>
      <c r="I102">
        <v>10.026545692456001</v>
      </c>
      <c r="J102">
        <f>(Table2[[#This Row],[1M Return vs Nifty]]-AVERAGE(Table2[1M Return vs Nifty]))/_xlfn.STDEV.P(Table2[1M Return vs Nifty])</f>
        <v>1.1411884902898508</v>
      </c>
      <c r="K102">
        <v>31.767142884601</v>
      </c>
      <c r="L102">
        <f>(Table2[[#This Row],[6M Return vs Nifty]]-AVERAGE(Table2[6M Return vs Nifty]))/_xlfn.STDEV.P(Table2[6M Return vs Nifty])</f>
        <v>0.71267616057150651</v>
      </c>
      <c r="M102">
        <v>2.1287366005267301</v>
      </c>
      <c r="N102">
        <f>(Table2[[#This Row],[1W Return vs Nifty]]-AVERAGE(Table2[1W Return vs Nifty]))/_xlfn.STDEV.P(Table2[1W Return vs Nifty])</f>
        <v>0.57722784395153925</v>
      </c>
      <c r="O102">
        <v>591.95000000000005</v>
      </c>
      <c r="P102">
        <v>562.31487160320296</v>
      </c>
      <c r="Q102">
        <v>478.643834888524</v>
      </c>
      <c r="R102">
        <v>62.917248632442401</v>
      </c>
      <c r="S102" s="1">
        <f>(Table2[[#This Row],[Close Price]]-Table2[[#This Row],[20D EMA]])/Table2[[#This Row],[20D EMA]]</f>
        <v>3.7925500464566143E-2</v>
      </c>
      <c r="T102" s="1">
        <f>(Table2[[#This Row],[Close Price]]-Table2[[#This Row],[50D EMA]])/Table2[[#This Row],[50D EMA]]</f>
        <v>9.2626268710088194E-2</v>
      </c>
      <c r="U102" s="1">
        <f>(Table2[[#This Row],[Close Price]]-Table2[[#This Row],[200D EMA]])/Table2[[#This Row],[200D EMA]]</f>
        <v>0.28362668693537763</v>
      </c>
      <c r="V102">
        <v>0.98298870612549805</v>
      </c>
      <c r="W102">
        <v>610.04999999999995</v>
      </c>
      <c r="X102">
        <v>622.5</v>
      </c>
      <c r="Y102">
        <v>574</v>
      </c>
      <c r="Z102">
        <v>622.5</v>
      </c>
      <c r="AA102">
        <v>574</v>
      </c>
      <c r="AB102">
        <v>628.5</v>
      </c>
      <c r="AC102" s="1">
        <f>(Table2[[#This Row],[Close Price]]/Table2[[#This Row],[Day Low]])-1</f>
        <v>7.1305630686009369E-3</v>
      </c>
      <c r="AD102" s="1">
        <f>(Table2[[#This Row],[Day High]]/Table2[[#This Row],[Close Price]])-1</f>
        <v>1.318359375E-2</v>
      </c>
      <c r="AE102" s="1">
        <f>(Table2[[#This Row],[Close Price]]/Table2[[#This Row],[Current Week Low]])-1</f>
        <v>7.0383275261324041E-2</v>
      </c>
      <c r="AF102" s="1">
        <f>(Table2[[#This Row],[Current Week High]]/Table2[[#This Row],[Close Price]])-1</f>
        <v>1.318359375E-2</v>
      </c>
      <c r="AG102" s="1">
        <f>(Table2[[#This Row],[Close Price]]/Table2[[#This Row],[Current Month Low]])-1</f>
        <v>7.0383275261324041E-2</v>
      </c>
      <c r="AH102" s="1">
        <f>(Table2[[#This Row],[Current Month High]]/Table2[[#This Row],[Close Price]])-1</f>
        <v>2.294921875E-2</v>
      </c>
      <c r="AI102">
        <v>2.294921875</v>
      </c>
      <c r="AJ102">
        <v>95.793499043976993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0.12</v>
      </c>
      <c r="AM102" t="s">
        <v>3173</v>
      </c>
      <c r="AN102">
        <v>2.65</v>
      </c>
      <c r="AO102" t="s">
        <v>3173</v>
      </c>
      <c r="AP102">
        <v>0.10731317504813601</v>
      </c>
      <c r="AQ102">
        <f>(Table2[[#This Row],[Sharpe Ratio]]-AVERAGE(Table2[Sharpe Ratio]))/_xlfn.STDEV.P(Table2[Sharpe Ratio])</f>
        <v>0.52809511902702455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3.4933290322338513</v>
      </c>
      <c r="AS102">
        <f>_xlfn.RANK.AVG(Table2[[#This Row],[1Y Return vs Nifty Z-Score]],Table2[1Y Return vs Nifty Z-Score])</f>
        <v>160</v>
      </c>
      <c r="AT102">
        <f>_xlfn.RANK.AVG(Table2[[#This Row],[6M Return vs Nifty Z-Score]],Table2[6M Return vs Nifty Z-Score])</f>
        <v>126</v>
      </c>
      <c r="AU102">
        <f>_xlfn.RANK.AVG(Table2[[#This Row],[Sharpe Ratio Z-Score]],Table2[Sharpe Ratio Z-Score])</f>
        <v>204</v>
      </c>
      <c r="AV102">
        <f>(Table2[[#This Row],[Rank 1Y]]+Table2[[#This Row],[Rank 6M]]+Table2[[#This Row],[Rank Sharpe]])/3</f>
        <v>163.33333333333334</v>
      </c>
    </row>
    <row r="103" spans="1:48" x14ac:dyDescent="0.3">
      <c r="A103" t="s">
        <v>788</v>
      </c>
      <c r="B103" t="s">
        <v>789</v>
      </c>
      <c r="C103" t="s">
        <v>3139</v>
      </c>
      <c r="D103" t="s">
        <v>156</v>
      </c>
      <c r="E103">
        <v>20657.393103825001</v>
      </c>
      <c r="F103">
        <v>863.95</v>
      </c>
      <c r="G103">
        <v>122.69935444509601</v>
      </c>
      <c r="H103">
        <f>(Table2[[#This Row],[1Y Return vs Nifty]]-AVERAGE(Table2[1Y Return vs Nifty]))/_xlfn.STDEV.P(Table2[1Y Return vs Nifty])</f>
        <v>1.6465156114869954</v>
      </c>
      <c r="I103">
        <v>4.0508231385840601</v>
      </c>
      <c r="J103">
        <f>(Table2[[#This Row],[1M Return vs Nifty]]-AVERAGE(Table2[1M Return vs Nifty]))/_xlfn.STDEV.P(Table2[1M Return vs Nifty])</f>
        <v>0.500715895056148</v>
      </c>
      <c r="K103">
        <v>2.27081917731745</v>
      </c>
      <c r="L103">
        <f>(Table2[[#This Row],[6M Return vs Nifty]]-AVERAGE(Table2[6M Return vs Nifty]))/_xlfn.STDEV.P(Table2[6M Return vs Nifty])</f>
        <v>-0.23654790312813359</v>
      </c>
      <c r="M103">
        <v>3.84220879477374</v>
      </c>
      <c r="N103">
        <f>(Table2[[#This Row],[1W Return vs Nifty]]-AVERAGE(Table2[1W Return vs Nifty]))/_xlfn.STDEV.P(Table2[1W Return vs Nifty])</f>
        <v>0.98458812175786314</v>
      </c>
      <c r="O103">
        <v>807.93</v>
      </c>
      <c r="P103">
        <v>807.47022064837302</v>
      </c>
      <c r="Q103">
        <v>706.07342423026398</v>
      </c>
      <c r="R103">
        <v>65.936933690556003</v>
      </c>
      <c r="S103" s="1">
        <f>(Table2[[#This Row],[Close Price]]-Table2[[#This Row],[20D EMA]])/Table2[[#This Row],[20D EMA]]</f>
        <v>6.93376901464237E-2</v>
      </c>
      <c r="T103" s="1">
        <f>(Table2[[#This Row],[Close Price]]-Table2[[#This Row],[50D EMA]])/Table2[[#This Row],[50D EMA]]</f>
        <v>6.9946578718748972E-2</v>
      </c>
      <c r="U103" s="1">
        <f>(Table2[[#This Row],[Close Price]]-Table2[[#This Row],[200D EMA]])/Table2[[#This Row],[200D EMA]]</f>
        <v>0.22359795787788991</v>
      </c>
      <c r="V103">
        <v>0.86944747869709804</v>
      </c>
      <c r="W103">
        <v>827.8</v>
      </c>
      <c r="X103">
        <v>871</v>
      </c>
      <c r="Y103">
        <v>737.05</v>
      </c>
      <c r="Z103">
        <v>871</v>
      </c>
      <c r="AA103">
        <v>737.05</v>
      </c>
      <c r="AB103">
        <v>871</v>
      </c>
      <c r="AC103" s="1">
        <f>(Table2[[#This Row],[Close Price]]/Table2[[#This Row],[Day Low]])-1</f>
        <v>4.3669968591447228E-2</v>
      </c>
      <c r="AD103" s="1">
        <f>(Table2[[#This Row],[Day High]]/Table2[[#This Row],[Close Price]])-1</f>
        <v>8.1601944556977113E-3</v>
      </c>
      <c r="AE103" s="1">
        <f>(Table2[[#This Row],[Close Price]]/Table2[[#This Row],[Current Week Low]])-1</f>
        <v>0.17217285123125992</v>
      </c>
      <c r="AF103" s="1">
        <f>(Table2[[#This Row],[Current Week High]]/Table2[[#This Row],[Close Price]])-1</f>
        <v>8.1601944556977113E-3</v>
      </c>
      <c r="AG103" s="1">
        <f>(Table2[[#This Row],[Close Price]]/Table2[[#This Row],[Current Month Low]])-1</f>
        <v>0.17217285123125992</v>
      </c>
      <c r="AH103" s="1">
        <f>(Table2[[#This Row],[Current Month High]]/Table2[[#This Row],[Close Price]])-1</f>
        <v>8.1601944556977113E-3</v>
      </c>
      <c r="AI103">
        <v>13.4324903061519</v>
      </c>
      <c r="AJ103">
        <v>187.98333333333301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0.12</v>
      </c>
      <c r="AM103" t="s">
        <v>3173</v>
      </c>
      <c r="AN103">
        <v>11.23</v>
      </c>
      <c r="AO103" t="s">
        <v>3173</v>
      </c>
      <c r="AP103">
        <v>0.19361678096916901</v>
      </c>
      <c r="AQ103">
        <f>(Table2[[#This Row],[Sharpe Ratio]]-AVERAGE(Table2[Sharpe Ratio]))/_xlfn.STDEV.P(Table2[Sharpe Ratio])</f>
        <v>1.5297997770717653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4.4250715022446387</v>
      </c>
      <c r="AS103">
        <f>_xlfn.RANK.AVG(Table2[[#This Row],[1Y Return vs Nifty Z-Score]],Table2[1Y Return vs Nifty Z-Score])</f>
        <v>53</v>
      </c>
      <c r="AT103">
        <f>_xlfn.RANK.AVG(Table2[[#This Row],[6M Return vs Nifty Z-Score]],Table2[6M Return vs Nifty Z-Score])</f>
        <v>395</v>
      </c>
      <c r="AU103">
        <f>_xlfn.RANK.AVG(Table2[[#This Row],[Sharpe Ratio Z-Score]],Table2[Sharpe Ratio Z-Score])</f>
        <v>43</v>
      </c>
      <c r="AV103">
        <f>(Table2[[#This Row],[Rank 1Y]]+Table2[[#This Row],[Rank 6M]]+Table2[[#This Row],[Rank Sharpe]])/3</f>
        <v>163.66666666666666</v>
      </c>
    </row>
    <row r="104" spans="1:48" x14ac:dyDescent="0.3">
      <c r="A104" t="s">
        <v>285</v>
      </c>
      <c r="B104" t="s">
        <v>286</v>
      </c>
      <c r="C104" t="s">
        <v>3129</v>
      </c>
      <c r="D104" t="s">
        <v>195</v>
      </c>
      <c r="E104">
        <v>99040.848764759998</v>
      </c>
      <c r="F104">
        <v>3641.4</v>
      </c>
      <c r="G104">
        <v>52.3872889623633</v>
      </c>
      <c r="H104">
        <f>(Table2[[#This Row],[1Y Return vs Nifty]]-AVERAGE(Table2[1Y Return vs Nifty]))/_xlfn.STDEV.P(Table2[1Y Return vs Nifty])</f>
        <v>0.45017812493652221</v>
      </c>
      <c r="I104">
        <v>1.0273658343374401</v>
      </c>
      <c r="J104">
        <f>(Table2[[#This Row],[1M Return vs Nifty]]-AVERAGE(Table2[1M Return vs Nifty]))/_xlfn.STDEV.P(Table2[1M Return vs Nifty])</f>
        <v>0.17666444708950521</v>
      </c>
      <c r="K104">
        <v>27.254027120744698</v>
      </c>
      <c r="L104">
        <f>(Table2[[#This Row],[6M Return vs Nifty]]-AVERAGE(Table2[6M Return vs Nifty]))/_xlfn.STDEV.P(Table2[6M Return vs Nifty])</f>
        <v>0.56743914297474274</v>
      </c>
      <c r="M104">
        <v>-1.0351397701984899</v>
      </c>
      <c r="N104">
        <f>(Table2[[#This Row],[1W Return vs Nifty]]-AVERAGE(Table2[1W Return vs Nifty]))/_xlfn.STDEV.P(Table2[1W Return vs Nifty])</f>
        <v>-0.1749510134882063</v>
      </c>
      <c r="O104">
        <v>3697.35</v>
      </c>
      <c r="P104">
        <v>3564.10775661656</v>
      </c>
      <c r="Q104">
        <v>3000.9626023333199</v>
      </c>
      <c r="R104">
        <v>37.001574127098202</v>
      </c>
      <c r="S104" s="1">
        <f>(Table2[[#This Row],[Close Price]]-Table2[[#This Row],[20D EMA]])/Table2[[#This Row],[20D EMA]]</f>
        <v>-1.5132459734674785E-2</v>
      </c>
      <c r="T104" s="1">
        <f>(Table2[[#This Row],[Close Price]]-Table2[[#This Row],[50D EMA]])/Table2[[#This Row],[50D EMA]]</f>
        <v>2.1686281297177822E-2</v>
      </c>
      <c r="U104" s="1">
        <f>(Table2[[#This Row],[Close Price]]-Table2[[#This Row],[200D EMA]])/Table2[[#This Row],[200D EMA]]</f>
        <v>0.21341065602374548</v>
      </c>
      <c r="V104">
        <v>1.38051435785286</v>
      </c>
      <c r="W104">
        <v>3636.05</v>
      </c>
      <c r="X104">
        <v>3752.85</v>
      </c>
      <c r="Y104">
        <v>3636.05</v>
      </c>
      <c r="Z104">
        <v>3774.95</v>
      </c>
      <c r="AA104">
        <v>3636.05</v>
      </c>
      <c r="AB104">
        <v>3873.25</v>
      </c>
      <c r="AC104" s="1">
        <f>(Table2[[#This Row],[Close Price]]/Table2[[#This Row],[Day Low]])-1</f>
        <v>1.4713769062582038E-3</v>
      </c>
      <c r="AD104" s="1">
        <f>(Table2[[#This Row],[Day High]]/Table2[[#This Row],[Close Price]])-1</f>
        <v>3.0606360191135273E-2</v>
      </c>
      <c r="AE104" s="1">
        <f>(Table2[[#This Row],[Close Price]]/Table2[[#This Row],[Current Week Low]])-1</f>
        <v>1.4713769062582038E-3</v>
      </c>
      <c r="AF104" s="1">
        <f>(Table2[[#This Row],[Current Week High]]/Table2[[#This Row],[Close Price]])-1</f>
        <v>3.6675454495523674E-2</v>
      </c>
      <c r="AG104" s="1">
        <f>(Table2[[#This Row],[Close Price]]/Table2[[#This Row],[Current Month Low]])-1</f>
        <v>1.4713769062582038E-3</v>
      </c>
      <c r="AH104" s="1">
        <f>(Table2[[#This Row],[Current Month High]]/Table2[[#This Row],[Close Price]])-1</f>
        <v>6.3670566265721984E-2</v>
      </c>
      <c r="AI104">
        <v>6.82704454330751</v>
      </c>
      <c r="AJ104">
        <v>81.883569341425002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0.16</v>
      </c>
      <c r="AM104" t="s">
        <v>3173</v>
      </c>
      <c r="AN104">
        <v>-1.0900000000000001</v>
      </c>
      <c r="AO104" t="s">
        <v>3172</v>
      </c>
      <c r="AP104">
        <v>0.11893238861156499</v>
      </c>
      <c r="AQ104">
        <f>(Table2[[#This Row],[Sharpe Ratio]]-AVERAGE(Table2[Sharpe Ratio]))/_xlfn.STDEV.P(Table2[Sharpe Ratio])</f>
        <v>0.66295646375406925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1.6822871652666329</v>
      </c>
      <c r="AS104">
        <f>_xlfn.RANK.AVG(Table2[[#This Row],[1Y Return vs Nifty Z-Score]],Table2[1Y Return vs Nifty Z-Score])</f>
        <v>175</v>
      </c>
      <c r="AT104">
        <f>_xlfn.RANK.AVG(Table2[[#This Row],[6M Return vs Nifty Z-Score]],Table2[6M Return vs Nifty Z-Score])</f>
        <v>151</v>
      </c>
      <c r="AU104">
        <f>_xlfn.RANK.AVG(Table2[[#This Row],[Sharpe Ratio Z-Score]],Table2[Sharpe Ratio Z-Score])</f>
        <v>171</v>
      </c>
      <c r="AV104">
        <f>(Table2[[#This Row],[Rank 1Y]]+Table2[[#This Row],[Rank 6M]]+Table2[[#This Row],[Rank Sharpe]])/3</f>
        <v>165.66666666666666</v>
      </c>
    </row>
    <row r="105" spans="1:48" x14ac:dyDescent="0.3">
      <c r="A105" t="s">
        <v>1072</v>
      </c>
      <c r="B105" t="s">
        <v>1073</v>
      </c>
      <c r="C105" t="s">
        <v>3137</v>
      </c>
      <c r="D105" t="s">
        <v>310</v>
      </c>
      <c r="E105">
        <v>12557.252204</v>
      </c>
      <c r="F105">
        <v>1828.6</v>
      </c>
      <c r="G105">
        <v>85.407520461929295</v>
      </c>
      <c r="H105">
        <f>(Table2[[#This Row],[1Y Return vs Nifty]]-AVERAGE(Table2[1Y Return vs Nifty]))/_xlfn.STDEV.P(Table2[1Y Return vs Nifty])</f>
        <v>1.0120068876999602</v>
      </c>
      <c r="I105">
        <v>20.8434291812328</v>
      </c>
      <c r="J105">
        <f>(Table2[[#This Row],[1M Return vs Nifty]]-AVERAGE(Table2[1M Return vs Nifty]))/_xlfn.STDEV.P(Table2[1M Return vs Nifty])</f>
        <v>2.3005323818345733</v>
      </c>
      <c r="K105">
        <v>76.138512812312896</v>
      </c>
      <c r="L105">
        <f>(Table2[[#This Row],[6M Return vs Nifty]]-AVERAGE(Table2[6M Return vs Nifty]))/_xlfn.STDEV.P(Table2[6M Return vs Nifty])</f>
        <v>2.1405955342764531</v>
      </c>
      <c r="M105">
        <v>13.2406996289271</v>
      </c>
      <c r="N105">
        <f>(Table2[[#This Row],[1W Return vs Nifty]]-AVERAGE(Table2[1W Return vs Nifty]))/_xlfn.STDEV.P(Table2[1W Return vs Nifty])</f>
        <v>3.2189820325638556</v>
      </c>
      <c r="O105">
        <v>1630.43</v>
      </c>
      <c r="P105">
        <v>1529.36008921086</v>
      </c>
      <c r="Q105">
        <v>1226.7773255806901</v>
      </c>
      <c r="R105">
        <v>75.255774502512196</v>
      </c>
      <c r="S105" s="1">
        <f>(Table2[[#This Row],[Close Price]]-Table2[[#This Row],[20D EMA]])/Table2[[#This Row],[20D EMA]]</f>
        <v>0.12154462319756128</v>
      </c>
      <c r="T105" s="1">
        <f>(Table2[[#This Row],[Close Price]]-Table2[[#This Row],[50D EMA]])/Table2[[#This Row],[50D EMA]]</f>
        <v>0.19566347578976367</v>
      </c>
      <c r="U105" s="1">
        <f>(Table2[[#This Row],[Close Price]]-Table2[[#This Row],[200D EMA]])/Table2[[#This Row],[200D EMA]]</f>
        <v>0.49057205563726852</v>
      </c>
      <c r="V105">
        <v>0.94872217083674504</v>
      </c>
      <c r="W105">
        <v>1798.15</v>
      </c>
      <c r="X105">
        <v>1859</v>
      </c>
      <c r="Y105">
        <v>1592.45</v>
      </c>
      <c r="Z105">
        <v>1859</v>
      </c>
      <c r="AA105">
        <v>1581.05</v>
      </c>
      <c r="AB105">
        <v>1859</v>
      </c>
      <c r="AC105" s="1">
        <f>(Table2[[#This Row],[Close Price]]/Table2[[#This Row],[Day Low]])-1</f>
        <v>1.6934071128659856E-2</v>
      </c>
      <c r="AD105" s="1">
        <f>(Table2[[#This Row],[Day High]]/Table2[[#This Row],[Close Price]])-1</f>
        <v>1.6624740238433855E-2</v>
      </c>
      <c r="AE105" s="1">
        <f>(Table2[[#This Row],[Close Price]]/Table2[[#This Row],[Current Week Low]])-1</f>
        <v>0.14829351000031399</v>
      </c>
      <c r="AF105" s="1">
        <f>(Table2[[#This Row],[Current Week High]]/Table2[[#This Row],[Close Price]])-1</f>
        <v>1.6624740238433855E-2</v>
      </c>
      <c r="AG105" s="1">
        <f>(Table2[[#This Row],[Close Price]]/Table2[[#This Row],[Current Month Low]])-1</f>
        <v>0.1565731634040668</v>
      </c>
      <c r="AH105" s="1">
        <f>(Table2[[#This Row],[Current Month High]]/Table2[[#This Row],[Close Price]])-1</f>
        <v>1.6624740238433855E-2</v>
      </c>
      <c r="AI105">
        <v>1.6624740238433799</v>
      </c>
      <c r="AJ105">
        <v>123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0.56000000000000005</v>
      </c>
      <c r="AM105" t="s">
        <v>3173</v>
      </c>
      <c r="AN105">
        <v>11.48</v>
      </c>
      <c r="AO105" t="s">
        <v>3173</v>
      </c>
      <c r="AP105">
        <v>5.2222058972833003E-2</v>
      </c>
      <c r="AQ105">
        <f>(Table2[[#This Row],[Sharpe Ratio]]-AVERAGE(Table2[Sharpe Ratio]))/_xlfn.STDEV.P(Table2[Sharpe Ratio])</f>
        <v>-0.11133387122870475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8.5607829651461369</v>
      </c>
      <c r="AS105">
        <f>_xlfn.RANK.AVG(Table2[[#This Row],[1Y Return vs Nifty Z-Score]],Table2[1Y Return vs Nifty Z-Score])</f>
        <v>102</v>
      </c>
      <c r="AT105">
        <f>_xlfn.RANK.AVG(Table2[[#This Row],[6M Return vs Nifty Z-Score]],Table2[6M Return vs Nifty Z-Score])</f>
        <v>31</v>
      </c>
      <c r="AU105">
        <f>_xlfn.RANK.AVG(Table2[[#This Row],[Sharpe Ratio Z-Score]],Table2[Sharpe Ratio Z-Score])</f>
        <v>368</v>
      </c>
      <c r="AV105">
        <f>(Table2[[#This Row],[Rank 1Y]]+Table2[[#This Row],[Rank 6M]]+Table2[[#This Row],[Rank Sharpe]])/3</f>
        <v>167</v>
      </c>
    </row>
    <row r="106" spans="1:48" x14ac:dyDescent="0.3">
      <c r="A106" t="s">
        <v>191</v>
      </c>
      <c r="B106" t="s">
        <v>192</v>
      </c>
      <c r="C106" t="s">
        <v>3127</v>
      </c>
      <c r="D106" t="s">
        <v>143</v>
      </c>
      <c r="E106">
        <v>143313.2162</v>
      </c>
      <c r="F106">
        <v>544.25</v>
      </c>
      <c r="G106">
        <v>60.1306848716875</v>
      </c>
      <c r="H106">
        <f>(Table2[[#This Row],[1Y Return vs Nifty]]-AVERAGE(Table2[1Y Return vs Nifty]))/_xlfn.STDEV.P(Table2[1Y Return vs Nifty])</f>
        <v>0.5819295496162753</v>
      </c>
      <c r="I106">
        <v>-10.3130763911057</v>
      </c>
      <c r="J106">
        <f>(Table2[[#This Row],[1M Return vs Nifty]]-AVERAGE(Table2[1M Return vs Nifty]))/_xlfn.STDEV.P(Table2[1M Return vs Nifty])</f>
        <v>-1.038794001281939</v>
      </c>
      <c r="K106">
        <v>11.497525097068801</v>
      </c>
      <c r="L106">
        <f>(Table2[[#This Row],[6M Return vs Nifty]]-AVERAGE(Table2[6M Return vs Nifty]))/_xlfn.STDEV.P(Table2[6M Return vs Nifty])</f>
        <v>6.0377617985035867E-2</v>
      </c>
      <c r="M106">
        <v>-2.41411048687509</v>
      </c>
      <c r="N106">
        <f>(Table2[[#This Row],[1W Return vs Nifty]]-AVERAGE(Table2[1W Return vs Nifty]))/_xlfn.STDEV.P(Table2[1W Return vs Nifty])</f>
        <v>-0.50278702747092674</v>
      </c>
      <c r="O106">
        <v>547.04</v>
      </c>
      <c r="P106">
        <v>563.27646323455201</v>
      </c>
      <c r="Q106">
        <v>502.19535405622599</v>
      </c>
      <c r="R106">
        <v>52.265229565622697</v>
      </c>
      <c r="S106" s="1">
        <f>(Table2[[#This Row],[Close Price]]-Table2[[#This Row],[20D EMA]])/Table2[[#This Row],[20D EMA]]</f>
        <v>-5.1001754899092644E-3</v>
      </c>
      <c r="T106" s="1">
        <f>(Table2[[#This Row],[Close Price]]-Table2[[#This Row],[50D EMA]])/Table2[[#This Row],[50D EMA]]</f>
        <v>-3.3778196811730207E-2</v>
      </c>
      <c r="U106" s="1">
        <f>(Table2[[#This Row],[Close Price]]-Table2[[#This Row],[200D EMA]])/Table2[[#This Row],[200D EMA]]</f>
        <v>8.3741606934630369E-2</v>
      </c>
      <c r="V106">
        <v>0.98301648595443203</v>
      </c>
      <c r="W106">
        <v>534.6</v>
      </c>
      <c r="X106">
        <v>550.35</v>
      </c>
      <c r="Y106">
        <v>484.1</v>
      </c>
      <c r="Z106">
        <v>550.35</v>
      </c>
      <c r="AA106">
        <v>484.1</v>
      </c>
      <c r="AB106">
        <v>569.45000000000005</v>
      </c>
      <c r="AC106" s="1">
        <f>(Table2[[#This Row],[Close Price]]/Table2[[#This Row],[Day Low]])-1</f>
        <v>1.8050879161990219E-2</v>
      </c>
      <c r="AD106" s="1">
        <f>(Table2[[#This Row],[Day High]]/Table2[[#This Row],[Close Price]])-1</f>
        <v>1.1208084519981565E-2</v>
      </c>
      <c r="AE106" s="1">
        <f>(Table2[[#This Row],[Close Price]]/Table2[[#This Row],[Current Week Low]])-1</f>
        <v>0.12425118777112165</v>
      </c>
      <c r="AF106" s="1">
        <f>(Table2[[#This Row],[Current Week High]]/Table2[[#This Row],[Close Price]])-1</f>
        <v>1.1208084519981565E-2</v>
      </c>
      <c r="AG106" s="1">
        <f>(Table2[[#This Row],[Close Price]]/Table2[[#This Row],[Current Month Low]])-1</f>
        <v>0.12425118777112165</v>
      </c>
      <c r="AH106" s="1">
        <f>(Table2[[#This Row],[Current Month High]]/Table2[[#This Row],[Close Price]])-1</f>
        <v>4.6302250803858636E-2</v>
      </c>
      <c r="AI106">
        <v>20.165365181442301</v>
      </c>
      <c r="AJ106">
        <v>109.770668722297</v>
      </c>
      <c r="AK106" t="str">
        <f>IF(AND(Table2[[#This Row],[20D EMA]]&gt;Table2[[#This Row],[50D EMA]],Table2[[#This Row],[50D EMA]]&gt;Table2[[#This Row],[200D EMA]]),"Uptrend","Downtrend/NoTrend")</f>
        <v>Downtrend/NoTrend</v>
      </c>
      <c r="AL106">
        <v>-0.1</v>
      </c>
      <c r="AM106" t="s">
        <v>3172</v>
      </c>
      <c r="AN106">
        <v>0.32</v>
      </c>
      <c r="AO106" t="s">
        <v>3173</v>
      </c>
      <c r="AP106">
        <v>0.182199523253192</v>
      </c>
      <c r="AQ106">
        <f>(Table2[[#This Row],[Sharpe Ratio]]-AVERAGE(Table2[Sharpe Ratio]))/_xlfn.STDEV.P(Table2[Sharpe Ratio])</f>
        <v>1.3972824840324001</v>
      </c>
      <c r="AR1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6">
        <f>_xlfn.RANK.AVG(Table2[[#This Row],[1Y Return vs Nifty Z-Score]],Table2[1Y Return vs Nifty Z-Score])</f>
        <v>151</v>
      </c>
      <c r="AT106">
        <f>_xlfn.RANK.AVG(Table2[[#This Row],[6M Return vs Nifty Z-Score]],Table2[6M Return vs Nifty Z-Score])</f>
        <v>290</v>
      </c>
      <c r="AU106">
        <f>_xlfn.RANK.AVG(Table2[[#This Row],[Sharpe Ratio Z-Score]],Table2[Sharpe Ratio Z-Score])</f>
        <v>62</v>
      </c>
      <c r="AV106">
        <f>(Table2[[#This Row],[Rank 1Y]]+Table2[[#This Row],[Rank 6M]]+Table2[[#This Row],[Rank Sharpe]])/3</f>
        <v>167.66666666666666</v>
      </c>
    </row>
    <row r="107" spans="1:48" x14ac:dyDescent="0.3">
      <c r="A107" t="s">
        <v>1233</v>
      </c>
      <c r="B107" t="s">
        <v>1234</v>
      </c>
      <c r="C107" t="s">
        <v>3136</v>
      </c>
      <c r="D107" t="s">
        <v>284</v>
      </c>
      <c r="E107">
        <v>9703.6851822399894</v>
      </c>
      <c r="F107">
        <v>594.65</v>
      </c>
      <c r="G107">
        <v>35.378513093046102</v>
      </c>
      <c r="H107">
        <f>(Table2[[#This Row],[1Y Return vs Nifty]]-AVERAGE(Table2[1Y Return vs Nifty]))/_xlfn.STDEV.P(Table2[1Y Return vs Nifty])</f>
        <v>0.16077919982890448</v>
      </c>
      <c r="I107">
        <v>11.2467630516522</v>
      </c>
      <c r="J107">
        <f>(Table2[[#This Row],[1M Return vs Nifty]]-AVERAGE(Table2[1M Return vs Nifty]))/_xlfn.STDEV.P(Table2[1M Return vs Nifty])</f>
        <v>1.2719702947910025</v>
      </c>
      <c r="K107">
        <v>36.312537157072697</v>
      </c>
      <c r="L107">
        <f>(Table2[[#This Row],[6M Return vs Nifty]]-AVERAGE(Table2[6M Return vs Nifty]))/_xlfn.STDEV.P(Table2[6M Return vs Nifty])</f>
        <v>0.8589519359952501</v>
      </c>
      <c r="M107">
        <v>4.8757920918757902</v>
      </c>
      <c r="N107">
        <f>(Table2[[#This Row],[1W Return vs Nifty]]-AVERAGE(Table2[1W Return vs Nifty]))/_xlfn.STDEV.P(Table2[1W Return vs Nifty])</f>
        <v>1.2303118518873124</v>
      </c>
      <c r="O107">
        <v>580.95000000000005</v>
      </c>
      <c r="P107">
        <v>560.49409372384298</v>
      </c>
      <c r="Q107">
        <v>478.72189236495001</v>
      </c>
      <c r="R107">
        <v>57.210948798716501</v>
      </c>
      <c r="S107" s="1">
        <f>(Table2[[#This Row],[Close Price]]-Table2[[#This Row],[20D EMA]])/Table2[[#This Row],[20D EMA]]</f>
        <v>2.3582063860917345E-2</v>
      </c>
      <c r="T107" s="1">
        <f>(Table2[[#This Row],[Close Price]]-Table2[[#This Row],[50D EMA]])/Table2[[#This Row],[50D EMA]]</f>
        <v>6.0938922744448593E-2</v>
      </c>
      <c r="U107" s="1">
        <f>(Table2[[#This Row],[Close Price]]-Table2[[#This Row],[200D EMA]])/Table2[[#This Row],[200D EMA]]</f>
        <v>0.24216170073682999</v>
      </c>
      <c r="V107">
        <v>0.88743571861925297</v>
      </c>
      <c r="W107">
        <v>591.29999999999995</v>
      </c>
      <c r="X107">
        <v>616.5</v>
      </c>
      <c r="Y107">
        <v>568.20000000000005</v>
      </c>
      <c r="Z107">
        <v>616.5</v>
      </c>
      <c r="AA107">
        <v>568.20000000000005</v>
      </c>
      <c r="AB107">
        <v>616.5</v>
      </c>
      <c r="AC107" s="1">
        <f>(Table2[[#This Row],[Close Price]]/Table2[[#This Row],[Day Low]])-1</f>
        <v>5.6654828344326891E-3</v>
      </c>
      <c r="AD107" s="1">
        <f>(Table2[[#This Row],[Day High]]/Table2[[#This Row],[Close Price]])-1</f>
        <v>3.6744303371731402E-2</v>
      </c>
      <c r="AE107" s="1">
        <f>(Table2[[#This Row],[Close Price]]/Table2[[#This Row],[Current Week Low]])-1</f>
        <v>4.6550510383667643E-2</v>
      </c>
      <c r="AF107" s="1">
        <f>(Table2[[#This Row],[Current Week High]]/Table2[[#This Row],[Close Price]])-1</f>
        <v>3.6744303371731402E-2</v>
      </c>
      <c r="AG107" s="1">
        <f>(Table2[[#This Row],[Close Price]]/Table2[[#This Row],[Current Month Low]])-1</f>
        <v>4.6550510383667643E-2</v>
      </c>
      <c r="AH107" s="1">
        <f>(Table2[[#This Row],[Current Month High]]/Table2[[#This Row],[Close Price]])-1</f>
        <v>3.6744303371731402E-2</v>
      </c>
      <c r="AI107">
        <v>3.6744303371731402</v>
      </c>
      <c r="AJ107">
        <v>69.295373665480398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0.05</v>
      </c>
      <c r="AM107" t="s">
        <v>3173</v>
      </c>
      <c r="AN107">
        <v>4.2</v>
      </c>
      <c r="AO107" t="s">
        <v>3173</v>
      </c>
      <c r="AP107">
        <v>0.131535908365847</v>
      </c>
      <c r="AQ107">
        <f>(Table2[[#This Row],[Sharpe Ratio]]-AVERAGE(Table2[Sharpe Ratio]))/_xlfn.STDEV.P(Table2[Sharpe Ratio])</f>
        <v>0.80924240755547838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4.3312556900579482</v>
      </c>
      <c r="AS107">
        <f>_xlfn.RANK.AVG(Table2[[#This Row],[1Y Return vs Nifty Z-Score]],Table2[1Y Return vs Nifty Z-Score])</f>
        <v>248</v>
      </c>
      <c r="AT107">
        <f>_xlfn.RANK.AVG(Table2[[#This Row],[6M Return vs Nifty Z-Score]],Table2[6M Return vs Nifty Z-Score])</f>
        <v>107</v>
      </c>
      <c r="AU107">
        <f>_xlfn.RANK.AVG(Table2[[#This Row],[Sharpe Ratio Z-Score]],Table2[Sharpe Ratio Z-Score])</f>
        <v>150</v>
      </c>
      <c r="AV107">
        <f>(Table2[[#This Row],[Rank 1Y]]+Table2[[#This Row],[Rank 6M]]+Table2[[#This Row],[Rank Sharpe]])/3</f>
        <v>168.33333333333334</v>
      </c>
    </row>
    <row r="108" spans="1:48" x14ac:dyDescent="0.3">
      <c r="A108" t="s">
        <v>230</v>
      </c>
      <c r="B108" t="s">
        <v>231</v>
      </c>
      <c r="C108" t="s">
        <v>3133</v>
      </c>
      <c r="D108" t="s">
        <v>184</v>
      </c>
      <c r="E108">
        <v>112731.32814899999</v>
      </c>
      <c r="F108">
        <v>38222.25</v>
      </c>
      <c r="G108">
        <v>66.885815335472799</v>
      </c>
      <c r="H108">
        <f>(Table2[[#This Row],[1Y Return vs Nifty]]-AVERAGE(Table2[1Y Return vs Nifty]))/_xlfn.STDEV.P(Table2[1Y Return vs Nifty])</f>
        <v>0.69686595128335593</v>
      </c>
      <c r="I108">
        <v>16.785132548867601</v>
      </c>
      <c r="J108">
        <f>(Table2[[#This Row],[1M Return vs Nifty]]-AVERAGE(Table2[1M Return vs Nifty]))/_xlfn.STDEV.P(Table2[1M Return vs Nifty])</f>
        <v>1.8655677808299671</v>
      </c>
      <c r="K108">
        <v>18.4159333489646</v>
      </c>
      <c r="L108">
        <f>(Table2[[#This Row],[6M Return vs Nifty]]-AVERAGE(Table2[6M Return vs Nifty]))/_xlfn.STDEV.P(Table2[6M Return vs Nifty])</f>
        <v>0.28301958721376491</v>
      </c>
      <c r="M108">
        <v>4.3235752856095804</v>
      </c>
      <c r="N108">
        <f>(Table2[[#This Row],[1W Return vs Nifty]]-AVERAGE(Table2[1W Return vs Nifty]))/_xlfn.STDEV.P(Table2[1W Return vs Nifty])</f>
        <v>1.0990280222662665</v>
      </c>
      <c r="O108">
        <v>36499.15</v>
      </c>
      <c r="P108">
        <v>34931.104116510898</v>
      </c>
      <c r="Q108">
        <v>30601.776660641601</v>
      </c>
      <c r="R108">
        <v>67.798258510162995</v>
      </c>
      <c r="S108" s="1">
        <f>(Table2[[#This Row],[Close Price]]-Table2[[#This Row],[20D EMA]])/Table2[[#This Row],[20D EMA]]</f>
        <v>4.7209318573172211E-2</v>
      </c>
      <c r="T108" s="1">
        <f>(Table2[[#This Row],[Close Price]]-Table2[[#This Row],[50D EMA]])/Table2[[#This Row],[50D EMA]]</f>
        <v>9.4218203710700194E-2</v>
      </c>
      <c r="U108" s="1">
        <f>(Table2[[#This Row],[Close Price]]-Table2[[#This Row],[200D EMA]])/Table2[[#This Row],[200D EMA]]</f>
        <v>0.24902061811200171</v>
      </c>
      <c r="V108">
        <v>1.1436047072875899</v>
      </c>
      <c r="W108">
        <v>37975.4</v>
      </c>
      <c r="X108">
        <v>39039.75</v>
      </c>
      <c r="Y108">
        <v>36220.300000000003</v>
      </c>
      <c r="Z108">
        <v>39088.800000000003</v>
      </c>
      <c r="AA108">
        <v>36220.300000000003</v>
      </c>
      <c r="AB108">
        <v>39088.800000000003</v>
      </c>
      <c r="AC108" s="1">
        <f>(Table2[[#This Row],[Close Price]]/Table2[[#This Row],[Day Low]])-1</f>
        <v>6.5002606950814723E-3</v>
      </c>
      <c r="AD108" s="1">
        <f>(Table2[[#This Row],[Day High]]/Table2[[#This Row],[Close Price]])-1</f>
        <v>2.1388065851696281E-2</v>
      </c>
      <c r="AE108" s="1">
        <f>(Table2[[#This Row],[Close Price]]/Table2[[#This Row],[Current Week Low]])-1</f>
        <v>5.5271491401230666E-2</v>
      </c>
      <c r="AF108" s="1">
        <f>(Table2[[#This Row],[Current Week High]]/Table2[[#This Row],[Close Price]])-1</f>
        <v>2.2671349802798169E-2</v>
      </c>
      <c r="AG108" s="1">
        <f>(Table2[[#This Row],[Close Price]]/Table2[[#This Row],[Current Month Low]])-1</f>
        <v>5.5271491401230666E-2</v>
      </c>
      <c r="AH108" s="1">
        <f>(Table2[[#This Row],[Current Month High]]/Table2[[#This Row],[Close Price]])-1</f>
        <v>2.2671349802798169E-2</v>
      </c>
      <c r="AI108">
        <v>2.2671349802798102</v>
      </c>
      <c r="AJ108">
        <v>99.020835557129104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7.0000000000000007E-2</v>
      </c>
      <c r="AM108" t="s">
        <v>3173</v>
      </c>
      <c r="AN108">
        <v>4.83</v>
      </c>
      <c r="AO108" t="s">
        <v>3173</v>
      </c>
      <c r="AP108">
        <v>0.13182179678792399</v>
      </c>
      <c r="AQ108">
        <f>(Table2[[#This Row],[Sharpe Ratio]]-AVERAGE(Table2[Sharpe Ratio]))/_xlfn.STDEV.P(Table2[Sharpe Ratio])</f>
        <v>0.81256064392601457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4.7570419855193693</v>
      </c>
      <c r="AS108">
        <f>_xlfn.RANK.AVG(Table2[[#This Row],[1Y Return vs Nifty Z-Score]],Table2[1Y Return vs Nifty Z-Score])</f>
        <v>133</v>
      </c>
      <c r="AT108">
        <f>_xlfn.RANK.AVG(Table2[[#This Row],[6M Return vs Nifty Z-Score]],Table2[6M Return vs Nifty Z-Score])</f>
        <v>225</v>
      </c>
      <c r="AU108">
        <f>_xlfn.RANK.AVG(Table2[[#This Row],[Sharpe Ratio Z-Score]],Table2[Sharpe Ratio Z-Score])</f>
        <v>148</v>
      </c>
      <c r="AV108">
        <f>(Table2[[#This Row],[Rank 1Y]]+Table2[[#This Row],[Rank 6M]]+Table2[[#This Row],[Rank Sharpe]])/3</f>
        <v>168.66666666666666</v>
      </c>
    </row>
    <row r="109" spans="1:48" x14ac:dyDescent="0.3">
      <c r="A109" t="s">
        <v>1755</v>
      </c>
      <c r="B109" t="s">
        <v>1756</v>
      </c>
      <c r="C109" t="s">
        <v>3137</v>
      </c>
      <c r="D109" t="s">
        <v>818</v>
      </c>
      <c r="E109">
        <v>4686.9136481249998</v>
      </c>
      <c r="F109">
        <v>378.75</v>
      </c>
      <c r="G109">
        <v>104.054454275849</v>
      </c>
      <c r="H109">
        <f>(Table2[[#This Row],[1Y Return vs Nifty]]-AVERAGE(Table2[1Y Return vs Nifty]))/_xlfn.STDEV.P(Table2[1Y Return vs Nifty])</f>
        <v>1.3292785505029274</v>
      </c>
      <c r="I109">
        <v>-0.48413026785013402</v>
      </c>
      <c r="J109">
        <f>(Table2[[#This Row],[1M Return vs Nifty]]-AVERAGE(Table2[1M Return vs Nifty]))/_xlfn.STDEV.P(Table2[1M Return vs Nifty])</f>
        <v>1.466364760017084E-2</v>
      </c>
      <c r="K109">
        <v>29.972602823102001</v>
      </c>
      <c r="L109">
        <f>(Table2[[#This Row],[6M Return vs Nifty]]-AVERAGE(Table2[6M Return vs Nifty]))/_xlfn.STDEV.P(Table2[6M Return vs Nifty])</f>
        <v>0.65492589221425845</v>
      </c>
      <c r="M109">
        <v>4.6143771565909804</v>
      </c>
      <c r="N109">
        <f>(Table2[[#This Row],[1W Return vs Nifty]]-AVERAGE(Table2[1W Return vs Nifty]))/_xlfn.STDEV.P(Table2[1W Return vs Nifty])</f>
        <v>1.1681631569637048</v>
      </c>
      <c r="O109">
        <v>377.89</v>
      </c>
      <c r="P109">
        <v>369.812245385631</v>
      </c>
      <c r="Q109">
        <v>302.96502834444499</v>
      </c>
      <c r="R109">
        <v>51.792801242805297</v>
      </c>
      <c r="S109" s="1">
        <f>(Table2[[#This Row],[Close Price]]-Table2[[#This Row],[20D EMA]])/Table2[[#This Row],[20D EMA]]</f>
        <v>2.2757945433856774E-3</v>
      </c>
      <c r="T109" s="1">
        <f>(Table2[[#This Row],[Close Price]]-Table2[[#This Row],[50D EMA]])/Table2[[#This Row],[50D EMA]]</f>
        <v>2.4168357662275163E-2</v>
      </c>
      <c r="U109" s="1">
        <f>(Table2[[#This Row],[Close Price]]-Table2[[#This Row],[200D EMA]])/Table2[[#This Row],[200D EMA]]</f>
        <v>0.25014428915998205</v>
      </c>
      <c r="V109">
        <v>0.36084417361155102</v>
      </c>
      <c r="W109">
        <v>374.95</v>
      </c>
      <c r="X109">
        <v>383.3</v>
      </c>
      <c r="Y109">
        <v>342.6</v>
      </c>
      <c r="Z109">
        <v>383.3</v>
      </c>
      <c r="AA109">
        <v>342.6</v>
      </c>
      <c r="AB109">
        <v>388.9</v>
      </c>
      <c r="AC109" s="1">
        <f>(Table2[[#This Row],[Close Price]]/Table2[[#This Row],[Day Low]])-1</f>
        <v>1.0134684624616641E-2</v>
      </c>
      <c r="AD109" s="1">
        <f>(Table2[[#This Row],[Day High]]/Table2[[#This Row],[Close Price]])-1</f>
        <v>1.201320132013195E-2</v>
      </c>
      <c r="AE109" s="1">
        <f>(Table2[[#This Row],[Close Price]]/Table2[[#This Row],[Current Week Low]])-1</f>
        <v>0.10551663747810847</v>
      </c>
      <c r="AF109" s="1">
        <f>(Table2[[#This Row],[Current Week High]]/Table2[[#This Row],[Close Price]])-1</f>
        <v>1.201320132013195E-2</v>
      </c>
      <c r="AG109" s="1">
        <f>(Table2[[#This Row],[Close Price]]/Table2[[#This Row],[Current Month Low]])-1</f>
        <v>0.10551663747810847</v>
      </c>
      <c r="AH109" s="1">
        <f>(Table2[[#This Row],[Current Month High]]/Table2[[#This Row],[Close Price]])-1</f>
        <v>2.6798679867986674E-2</v>
      </c>
      <c r="AI109">
        <v>8.7656765676567598</v>
      </c>
      <c r="AJ109">
        <v>154.45078938528701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0.22</v>
      </c>
      <c r="AM109" t="s">
        <v>3173</v>
      </c>
      <c r="AN109">
        <v>-2.2999999999999998</v>
      </c>
      <c r="AO109" t="s">
        <v>3172</v>
      </c>
      <c r="AP109">
        <v>7.4748926184061995E-2</v>
      </c>
      <c r="AQ109">
        <f>(Table2[[#This Row],[Sharpe Ratio]]-AVERAGE(Table2[Sharpe Ratio]))/_xlfn.STDEV.P(Table2[Sharpe Ratio])</f>
        <v>0.15012991786592972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3.3171611651469917</v>
      </c>
      <c r="AS109">
        <f>_xlfn.RANK.AVG(Table2[[#This Row],[1Y Return vs Nifty Z-Score]],Table2[1Y Return vs Nifty Z-Score])</f>
        <v>67</v>
      </c>
      <c r="AT109">
        <f>_xlfn.RANK.AVG(Table2[[#This Row],[6M Return vs Nifty Z-Score]],Table2[6M Return vs Nifty Z-Score])</f>
        <v>137</v>
      </c>
      <c r="AU109">
        <f>_xlfn.RANK.AVG(Table2[[#This Row],[Sharpe Ratio Z-Score]],Table2[Sharpe Ratio Z-Score])</f>
        <v>303</v>
      </c>
      <c r="AV109">
        <f>(Table2[[#This Row],[Rank 1Y]]+Table2[[#This Row],[Rank 6M]]+Table2[[#This Row],[Rank Sharpe]])/3</f>
        <v>169</v>
      </c>
    </row>
    <row r="110" spans="1:48" x14ac:dyDescent="0.3">
      <c r="A110" t="s">
        <v>182</v>
      </c>
      <c r="B110" t="s">
        <v>183</v>
      </c>
      <c r="C110" t="s">
        <v>3133</v>
      </c>
      <c r="D110" t="s">
        <v>184</v>
      </c>
      <c r="E110">
        <v>147776.268997134</v>
      </c>
      <c r="F110">
        <v>210.02</v>
      </c>
      <c r="G110">
        <v>98.140722832747898</v>
      </c>
      <c r="H110">
        <f>(Table2[[#This Row],[1Y Return vs Nifty]]-AVERAGE(Table2[1Y Return vs Nifty]))/_xlfn.STDEV.P(Table2[1Y Return vs Nifty])</f>
        <v>1.2286582862253617</v>
      </c>
      <c r="I110">
        <v>9.3763831696772701</v>
      </c>
      <c r="J110">
        <f>(Table2[[#This Row],[1M Return vs Nifty]]-AVERAGE(Table2[1M Return vs Nifty]))/_xlfn.STDEV.P(Table2[1M Return vs Nifty])</f>
        <v>1.0715046529741483</v>
      </c>
      <c r="K110">
        <v>66.622449322528894</v>
      </c>
      <c r="L110">
        <f>(Table2[[#This Row],[6M Return vs Nifty]]-AVERAGE(Table2[6M Return vs Nifty]))/_xlfn.STDEV.P(Table2[6M Return vs Nifty])</f>
        <v>1.8343581690428306</v>
      </c>
      <c r="M110">
        <v>0.71593475430856501</v>
      </c>
      <c r="N110">
        <f>(Table2[[#This Row],[1W Return vs Nifty]]-AVERAGE(Table2[1W Return vs Nifty]))/_xlfn.STDEV.P(Table2[1W Return vs Nifty])</f>
        <v>0.24134882911078037</v>
      </c>
      <c r="O110">
        <v>203.36</v>
      </c>
      <c r="P110">
        <v>196.58675777619899</v>
      </c>
      <c r="Q110">
        <v>159.98548011210099</v>
      </c>
      <c r="R110">
        <v>62.138233188932503</v>
      </c>
      <c r="S110" s="1">
        <f>(Table2[[#This Row],[Close Price]]-Table2[[#This Row],[20D EMA]])/Table2[[#This Row],[20D EMA]]</f>
        <v>3.274980330448464E-2</v>
      </c>
      <c r="T110" s="1">
        <f>(Table2[[#This Row],[Close Price]]-Table2[[#This Row],[50D EMA]])/Table2[[#This Row],[50D EMA]]</f>
        <v>6.8332386045523344E-2</v>
      </c>
      <c r="U110" s="1">
        <f>(Table2[[#This Row],[Close Price]]-Table2[[#This Row],[200D EMA]])/Table2[[#This Row],[200D EMA]]</f>
        <v>0.31274413061010348</v>
      </c>
      <c r="V110">
        <v>1.02609743262542</v>
      </c>
      <c r="W110">
        <v>207.3</v>
      </c>
      <c r="X110">
        <v>215</v>
      </c>
      <c r="Y110">
        <v>195.36</v>
      </c>
      <c r="Z110">
        <v>215</v>
      </c>
      <c r="AA110">
        <v>195.36</v>
      </c>
      <c r="AB110">
        <v>215</v>
      </c>
      <c r="AC110" s="1">
        <f>(Table2[[#This Row],[Close Price]]/Table2[[#This Row],[Day Low]])-1</f>
        <v>1.3121080559575393E-2</v>
      </c>
      <c r="AD110" s="1">
        <f>(Table2[[#This Row],[Day High]]/Table2[[#This Row],[Close Price]])-1</f>
        <v>2.3712027425959459E-2</v>
      </c>
      <c r="AE110" s="1">
        <f>(Table2[[#This Row],[Close Price]]/Table2[[#This Row],[Current Week Low]])-1</f>
        <v>7.5040950040950127E-2</v>
      </c>
      <c r="AF110" s="1">
        <f>(Table2[[#This Row],[Current Week High]]/Table2[[#This Row],[Close Price]])-1</f>
        <v>2.3712027425959459E-2</v>
      </c>
      <c r="AG110" s="1">
        <f>(Table2[[#This Row],[Close Price]]/Table2[[#This Row],[Current Month Low]])-1</f>
        <v>7.5040950040950127E-2</v>
      </c>
      <c r="AH110" s="1">
        <f>(Table2[[#This Row],[Current Month High]]/Table2[[#This Row],[Close Price]])-1</f>
        <v>2.3712027425959459E-2</v>
      </c>
      <c r="AI110">
        <v>3.3187315493762499</v>
      </c>
      <c r="AJ110">
        <v>141.95852534562201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0.04</v>
      </c>
      <c r="AM110" t="s">
        <v>3173</v>
      </c>
      <c r="AN110">
        <v>1.29</v>
      </c>
      <c r="AO110" t="s">
        <v>3173</v>
      </c>
      <c r="AP110">
        <v>4.6231123714954997E-2</v>
      </c>
      <c r="AQ110">
        <f>(Table2[[#This Row],[Sharpe Ratio]]-AVERAGE(Table2[Sharpe Ratio]))/_xlfn.STDEV.P(Table2[Sharpe Ratio])</f>
        <v>-0.18086917847127654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4.1950007588818439</v>
      </c>
      <c r="AS110">
        <f>_xlfn.RANK.AVG(Table2[[#This Row],[1Y Return vs Nifty Z-Score]],Table2[1Y Return vs Nifty Z-Score])</f>
        <v>75</v>
      </c>
      <c r="AT110">
        <f>_xlfn.RANK.AVG(Table2[[#This Row],[6M Return vs Nifty Z-Score]],Table2[6M Return vs Nifty Z-Score])</f>
        <v>42</v>
      </c>
      <c r="AU110">
        <f>_xlfn.RANK.AVG(Table2[[#This Row],[Sharpe Ratio Z-Score]],Table2[Sharpe Ratio Z-Score])</f>
        <v>391</v>
      </c>
      <c r="AV110">
        <f>(Table2[[#This Row],[Rank 1Y]]+Table2[[#This Row],[Rank 6M]]+Table2[[#This Row],[Rank Sharpe]])/3</f>
        <v>169.33333333333334</v>
      </c>
    </row>
    <row r="111" spans="1:48" x14ac:dyDescent="0.3">
      <c r="A111" t="s">
        <v>287</v>
      </c>
      <c r="B111" t="s">
        <v>288</v>
      </c>
      <c r="C111" t="s">
        <v>3131</v>
      </c>
      <c r="D111" t="s">
        <v>51</v>
      </c>
      <c r="E111">
        <v>98282.918720079993</v>
      </c>
      <c r="F111">
        <v>2154.65</v>
      </c>
      <c r="G111">
        <v>59.516030875896902</v>
      </c>
      <c r="H111">
        <f>(Table2[[#This Row],[1Y Return vs Nifty]]-AVERAGE(Table2[1Y Return vs Nifty]))/_xlfn.STDEV.P(Table2[1Y Return vs Nifty])</f>
        <v>0.57147140688680442</v>
      </c>
      <c r="I111">
        <v>2.2192899289789598</v>
      </c>
      <c r="J111">
        <f>(Table2[[#This Row],[1M Return vs Nifty]]-AVERAGE(Table2[1M Return vs Nifty]))/_xlfn.STDEV.P(Table2[1M Return vs Nifty])</f>
        <v>0.30441380481729957</v>
      </c>
      <c r="K111">
        <v>24.4146255972516</v>
      </c>
      <c r="L111">
        <f>(Table2[[#This Row],[6M Return vs Nifty]]-AVERAGE(Table2[6M Return vs Nifty]))/_xlfn.STDEV.P(Table2[6M Return vs Nifty])</f>
        <v>0.47606408622692387</v>
      </c>
      <c r="M111">
        <v>5.9094337548677398</v>
      </c>
      <c r="N111">
        <f>(Table2[[#This Row],[1W Return vs Nifty]]-AVERAGE(Table2[1W Return vs Nifty]))/_xlfn.STDEV.P(Table2[1W Return vs Nifty])</f>
        <v>1.4760494579029324</v>
      </c>
      <c r="O111">
        <v>2200.3200000000002</v>
      </c>
      <c r="P111">
        <v>2123.0967233227502</v>
      </c>
      <c r="Q111">
        <v>1760.64503185484</v>
      </c>
      <c r="R111">
        <v>41.265183008866799</v>
      </c>
      <c r="S111" s="1">
        <f>(Table2[[#This Row],[Close Price]]-Table2[[#This Row],[20D EMA]])/Table2[[#This Row],[20D EMA]]</f>
        <v>-2.0756071844095437E-2</v>
      </c>
      <c r="T111" s="1">
        <f>(Table2[[#This Row],[Close Price]]-Table2[[#This Row],[50D EMA]])/Table2[[#This Row],[50D EMA]]</f>
        <v>1.4861912003645056E-2</v>
      </c>
      <c r="U111" s="1">
        <f>(Table2[[#This Row],[Close Price]]-Table2[[#This Row],[200D EMA]])/Table2[[#This Row],[200D EMA]]</f>
        <v>0.22378444321060886</v>
      </c>
      <c r="V111">
        <v>0.83394658767296503</v>
      </c>
      <c r="W111">
        <v>2112</v>
      </c>
      <c r="X111">
        <v>2304.9</v>
      </c>
      <c r="Y111">
        <v>2112</v>
      </c>
      <c r="Z111">
        <v>2304.9</v>
      </c>
      <c r="AA111">
        <v>2112</v>
      </c>
      <c r="AB111">
        <v>2304.9</v>
      </c>
      <c r="AC111" s="1">
        <f>(Table2[[#This Row],[Close Price]]/Table2[[#This Row],[Day Low]])-1</f>
        <v>2.0194128787878851E-2</v>
      </c>
      <c r="AD111" s="1">
        <f>(Table2[[#This Row],[Day High]]/Table2[[#This Row],[Close Price]])-1</f>
        <v>6.9732903255749212E-2</v>
      </c>
      <c r="AE111" s="1">
        <f>(Table2[[#This Row],[Close Price]]/Table2[[#This Row],[Current Week Low]])-1</f>
        <v>2.0194128787878851E-2</v>
      </c>
      <c r="AF111" s="1">
        <f>(Table2[[#This Row],[Current Week High]]/Table2[[#This Row],[Close Price]])-1</f>
        <v>6.9732903255749212E-2</v>
      </c>
      <c r="AG111" s="1">
        <f>(Table2[[#This Row],[Close Price]]/Table2[[#This Row],[Current Month Low]])-1</f>
        <v>2.0194128787878851E-2</v>
      </c>
      <c r="AH111" s="1">
        <f>(Table2[[#This Row],[Current Month High]]/Table2[[#This Row],[Close Price]])-1</f>
        <v>6.9732903255749212E-2</v>
      </c>
      <c r="AI111">
        <v>7.3028102011927603</v>
      </c>
      <c r="AJ111">
        <v>91.865538735529796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7.0000000000000007E-2</v>
      </c>
      <c r="AM111" t="s">
        <v>3173</v>
      </c>
      <c r="AN111">
        <v>-1.26</v>
      </c>
      <c r="AO111" t="s">
        <v>3172</v>
      </c>
      <c r="AP111">
        <v>0.11255749758790801</v>
      </c>
      <c r="AQ111">
        <f>(Table2[[#This Row],[Sharpe Ratio]]-AVERAGE(Table2[Sharpe Ratio]))/_xlfn.STDEV.P(Table2[Sharpe Ratio])</f>
        <v>0.58896467668125885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3.4169634325152192</v>
      </c>
      <c r="AS111">
        <f>_xlfn.RANK.AVG(Table2[[#This Row],[1Y Return vs Nifty Z-Score]],Table2[1Y Return vs Nifty Z-Score])</f>
        <v>152</v>
      </c>
      <c r="AT111">
        <f>_xlfn.RANK.AVG(Table2[[#This Row],[6M Return vs Nifty Z-Score]],Table2[6M Return vs Nifty Z-Score])</f>
        <v>173</v>
      </c>
      <c r="AU111">
        <f>_xlfn.RANK.AVG(Table2[[#This Row],[Sharpe Ratio Z-Score]],Table2[Sharpe Ratio Z-Score])</f>
        <v>184</v>
      </c>
      <c r="AV111">
        <f>(Table2[[#This Row],[Rank 1Y]]+Table2[[#This Row],[Rank 6M]]+Table2[[#This Row],[Rank Sharpe]])/3</f>
        <v>169.66666666666666</v>
      </c>
    </row>
    <row r="112" spans="1:48" x14ac:dyDescent="0.3">
      <c r="A112" t="s">
        <v>1425</v>
      </c>
      <c r="B112" t="s">
        <v>1426</v>
      </c>
      <c r="C112" t="s">
        <v>3137</v>
      </c>
      <c r="D112" t="s">
        <v>89</v>
      </c>
      <c r="E112">
        <v>7585.5100679799998</v>
      </c>
      <c r="F112">
        <v>3098.6</v>
      </c>
      <c r="G112">
        <v>52.615834975398499</v>
      </c>
      <c r="H112">
        <f>(Table2[[#This Row],[1Y Return vs Nifty]]-AVERAGE(Table2[1Y Return vs Nifty]))/_xlfn.STDEV.P(Table2[1Y Return vs Nifty])</f>
        <v>0.45406676283840275</v>
      </c>
      <c r="I112">
        <v>-6.7222968589702301</v>
      </c>
      <c r="J112">
        <f>(Table2[[#This Row],[1M Return vs Nifty]]-AVERAGE(Table2[1M Return vs Nifty]))/_xlfn.STDEV.P(Table2[1M Return vs Nifty])</f>
        <v>-0.65393746466634228</v>
      </c>
      <c r="K112">
        <v>13.8711776773801</v>
      </c>
      <c r="L112">
        <f>(Table2[[#This Row],[6M Return vs Nifty]]-AVERAGE(Table2[6M Return vs Nifty]))/_xlfn.STDEV.P(Table2[6M Return vs Nifty])</f>
        <v>0.13676436266731848</v>
      </c>
      <c r="M112">
        <v>-5.7882367525247798</v>
      </c>
      <c r="N112">
        <f>(Table2[[#This Row],[1W Return vs Nifty]]-AVERAGE(Table2[1W Return vs Nifty]))/_xlfn.STDEV.P(Table2[1W Return vs Nifty])</f>
        <v>-1.3049506211046671</v>
      </c>
      <c r="O112">
        <v>3259.48</v>
      </c>
      <c r="P112">
        <v>3201.5891343657199</v>
      </c>
      <c r="Q112">
        <v>2711.7961782176098</v>
      </c>
      <c r="R112">
        <v>25.821119169305199</v>
      </c>
      <c r="S112" s="1">
        <f>(Table2[[#This Row],[Close Price]]-Table2[[#This Row],[20D EMA]])/Table2[[#This Row],[20D EMA]]</f>
        <v>-4.9357566237559401E-2</v>
      </c>
      <c r="T112" s="1">
        <f>(Table2[[#This Row],[Close Price]]-Table2[[#This Row],[50D EMA]])/Table2[[#This Row],[50D EMA]]</f>
        <v>-3.2168129651690497E-2</v>
      </c>
      <c r="U112" s="1">
        <f>(Table2[[#This Row],[Close Price]]-Table2[[#This Row],[200D EMA]])/Table2[[#This Row],[200D EMA]]</f>
        <v>0.14263749793932734</v>
      </c>
      <c r="V112">
        <v>0.71472097148909597</v>
      </c>
      <c r="W112">
        <v>3087</v>
      </c>
      <c r="X112">
        <v>3194.85</v>
      </c>
      <c r="Y112">
        <v>3051.3</v>
      </c>
      <c r="Z112">
        <v>3283.7</v>
      </c>
      <c r="AA112">
        <v>3051.3</v>
      </c>
      <c r="AB112">
        <v>3508.45</v>
      </c>
      <c r="AC112" s="1">
        <f>(Table2[[#This Row],[Close Price]]/Table2[[#This Row],[Day Low]])-1</f>
        <v>3.757693553611885E-3</v>
      </c>
      <c r="AD112" s="1">
        <f>(Table2[[#This Row],[Day High]]/Table2[[#This Row],[Close Price]])-1</f>
        <v>3.1062415284321965E-2</v>
      </c>
      <c r="AE112" s="1">
        <f>(Table2[[#This Row],[Close Price]]/Table2[[#This Row],[Current Week Low]])-1</f>
        <v>1.5501589486448308E-2</v>
      </c>
      <c r="AF112" s="1">
        <f>(Table2[[#This Row],[Current Week High]]/Table2[[#This Row],[Close Price]])-1</f>
        <v>5.9736655263667338E-2</v>
      </c>
      <c r="AG112" s="1">
        <f>(Table2[[#This Row],[Close Price]]/Table2[[#This Row],[Current Month Low]])-1</f>
        <v>1.5501589486448308E-2</v>
      </c>
      <c r="AH112" s="1">
        <f>(Table2[[#This Row],[Current Month High]]/Table2[[#This Row],[Close Price]])-1</f>
        <v>0.13226941199251274</v>
      </c>
      <c r="AI112">
        <v>13.759439746982499</v>
      </c>
      <c r="AJ112">
        <v>99.774346410496094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</v>
      </c>
      <c r="AM112" t="s">
        <v>3174</v>
      </c>
      <c r="AN112">
        <v>-7.2</v>
      </c>
      <c r="AO112" t="s">
        <v>3172</v>
      </c>
      <c r="AP112">
        <v>0.17805122156323799</v>
      </c>
      <c r="AQ112">
        <f>(Table2[[#This Row],[Sharpe Ratio]]-AVERAGE(Table2[Sharpe Ratio]))/_xlfn.STDEV.P(Table2[Sharpe Ratio])</f>
        <v>1.3491341699329416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-1.8922790332346562E-2</v>
      </c>
      <c r="AS112">
        <f>_xlfn.RANK.AVG(Table2[[#This Row],[1Y Return vs Nifty Z-Score]],Table2[1Y Return vs Nifty Z-Score])</f>
        <v>174</v>
      </c>
      <c r="AT112">
        <f>_xlfn.RANK.AVG(Table2[[#This Row],[6M Return vs Nifty Z-Score]],Table2[6M Return vs Nifty Z-Score])</f>
        <v>268</v>
      </c>
      <c r="AU112">
        <f>_xlfn.RANK.AVG(Table2[[#This Row],[Sharpe Ratio Z-Score]],Table2[Sharpe Ratio Z-Score])</f>
        <v>67</v>
      </c>
      <c r="AV112">
        <f>(Table2[[#This Row],[Rank 1Y]]+Table2[[#This Row],[Rank 6M]]+Table2[[#This Row],[Rank Sharpe]])/3</f>
        <v>169.66666666666666</v>
      </c>
    </row>
    <row r="113" spans="1:48" x14ac:dyDescent="0.3">
      <c r="A113" t="s">
        <v>895</v>
      </c>
      <c r="B113" t="s">
        <v>896</v>
      </c>
      <c r="C113" t="s">
        <v>3133</v>
      </c>
      <c r="D113" t="s">
        <v>773</v>
      </c>
      <c r="E113">
        <v>17473.51971176</v>
      </c>
      <c r="F113">
        <v>967.4</v>
      </c>
      <c r="G113">
        <v>23.23296999734</v>
      </c>
      <c r="H113">
        <f>(Table2[[#This Row],[1Y Return vs Nifty]]-AVERAGE(Table2[1Y Return vs Nifty]))/_xlfn.STDEV.P(Table2[1Y Return vs Nifty])</f>
        <v>-4.5873362574852833E-2</v>
      </c>
      <c r="I113">
        <v>-5.1724116436223797</v>
      </c>
      <c r="J113">
        <f>(Table2[[#This Row],[1M Return vs Nifty]]-AVERAGE(Table2[1M Return vs Nifty]))/_xlfn.STDEV.P(Table2[1M Return vs Nifty])</f>
        <v>-0.48782215438558046</v>
      </c>
      <c r="K113">
        <v>30.277021625157001</v>
      </c>
      <c r="L113">
        <f>(Table2[[#This Row],[6M Return vs Nifty]]-AVERAGE(Table2[6M Return vs Nifty]))/_xlfn.STDEV.P(Table2[6M Return vs Nifty])</f>
        <v>0.66472242330812736</v>
      </c>
      <c r="M113">
        <v>-6.08785261007964</v>
      </c>
      <c r="N113">
        <f>(Table2[[#This Row],[1W Return vs Nifty]]-AVERAGE(Table2[1W Return vs Nifty]))/_xlfn.STDEV.P(Table2[1W Return vs Nifty])</f>
        <v>-1.3761811898752119</v>
      </c>
      <c r="O113">
        <v>970.99</v>
      </c>
      <c r="P113">
        <v>951.85888944149895</v>
      </c>
      <c r="Q113">
        <v>820.19634596130697</v>
      </c>
      <c r="R113">
        <v>49.973924447497701</v>
      </c>
      <c r="S113" s="1">
        <f>(Table2[[#This Row],[Close Price]]-Table2[[#This Row],[20D EMA]])/Table2[[#This Row],[20D EMA]]</f>
        <v>-3.6972574382846701E-3</v>
      </c>
      <c r="T113" s="1">
        <f>(Table2[[#This Row],[Close Price]]-Table2[[#This Row],[50D EMA]])/Table2[[#This Row],[50D EMA]]</f>
        <v>1.6327116057738077E-2</v>
      </c>
      <c r="U113" s="1">
        <f>(Table2[[#This Row],[Close Price]]-Table2[[#This Row],[200D EMA]])/Table2[[#This Row],[200D EMA]]</f>
        <v>0.17947367695983052</v>
      </c>
      <c r="V113">
        <v>0.55776788474582495</v>
      </c>
      <c r="W113">
        <v>923.5</v>
      </c>
      <c r="X113">
        <v>975.7</v>
      </c>
      <c r="Y113">
        <v>874.25</v>
      </c>
      <c r="Z113">
        <v>984</v>
      </c>
      <c r="AA113">
        <v>874.25</v>
      </c>
      <c r="AB113">
        <v>1018.95</v>
      </c>
      <c r="AC113" s="1">
        <f>(Table2[[#This Row],[Close Price]]/Table2[[#This Row],[Day Low]])-1</f>
        <v>4.7536545749864656E-2</v>
      </c>
      <c r="AD113" s="1">
        <f>(Table2[[#This Row],[Day High]]/Table2[[#This Row],[Close Price]])-1</f>
        <v>8.57969816001658E-3</v>
      </c>
      <c r="AE113" s="1">
        <f>(Table2[[#This Row],[Close Price]]/Table2[[#This Row],[Current Week Low]])-1</f>
        <v>0.10654847011724322</v>
      </c>
      <c r="AF113" s="1">
        <f>(Table2[[#This Row],[Current Week High]]/Table2[[#This Row],[Close Price]])-1</f>
        <v>1.715939632003316E-2</v>
      </c>
      <c r="AG113" s="1">
        <f>(Table2[[#This Row],[Close Price]]/Table2[[#This Row],[Current Month Low]])-1</f>
        <v>0.10654847011724322</v>
      </c>
      <c r="AH113" s="1">
        <f>(Table2[[#This Row],[Current Month High]]/Table2[[#This Row],[Close Price]])-1</f>
        <v>5.3287161463717148E-2</v>
      </c>
      <c r="AI113">
        <v>7.3702708290262597</v>
      </c>
      <c r="AJ113">
        <v>65.7926306769494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0.04</v>
      </c>
      <c r="AM113" t="s">
        <v>3173</v>
      </c>
      <c r="AN113">
        <v>-4.78</v>
      </c>
      <c r="AO113" t="s">
        <v>3172</v>
      </c>
      <c r="AP113">
        <v>0.171264640822305</v>
      </c>
      <c r="AQ113">
        <f>(Table2[[#This Row],[Sharpe Ratio]]-AVERAGE(Table2[Sharpe Ratio]))/_xlfn.STDEV.P(Table2[Sharpe Ratio])</f>
        <v>1.2703640018983688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2.5209718370851064E-2</v>
      </c>
      <c r="AS113">
        <f>_xlfn.RANK.AVG(Table2[[#This Row],[1Y Return vs Nifty Z-Score]],Table2[1Y Return vs Nifty Z-Score])</f>
        <v>306</v>
      </c>
      <c r="AT113">
        <f>_xlfn.RANK.AVG(Table2[[#This Row],[6M Return vs Nifty Z-Score]],Table2[6M Return vs Nifty Z-Score])</f>
        <v>134</v>
      </c>
      <c r="AU113">
        <f>_xlfn.RANK.AVG(Table2[[#This Row],[Sharpe Ratio Z-Score]],Table2[Sharpe Ratio Z-Score])</f>
        <v>78</v>
      </c>
      <c r="AV113">
        <f>(Table2[[#This Row],[Rank 1Y]]+Table2[[#This Row],[Rank 6M]]+Table2[[#This Row],[Rank Sharpe]])/3</f>
        <v>172.66666666666666</v>
      </c>
    </row>
    <row r="114" spans="1:48" x14ac:dyDescent="0.3">
      <c r="A114" t="s">
        <v>1834</v>
      </c>
      <c r="B114" t="s">
        <v>1835</v>
      </c>
      <c r="C114" t="s">
        <v>3133</v>
      </c>
      <c r="D114" t="s">
        <v>184</v>
      </c>
      <c r="E114">
        <v>4278.3923312999996</v>
      </c>
      <c r="F114">
        <v>1625.55</v>
      </c>
      <c r="G114">
        <v>47.8527198151357</v>
      </c>
      <c r="H114">
        <f>(Table2[[#This Row],[1Y Return vs Nifty]]-AVERAGE(Table2[1Y Return vs Nifty]))/_xlfn.STDEV.P(Table2[1Y Return vs Nifty])</f>
        <v>0.373023869561734</v>
      </c>
      <c r="I114">
        <v>-2.9677924107742299</v>
      </c>
      <c r="J114">
        <f>(Table2[[#This Row],[1M Return vs Nifty]]-AVERAGE(Table2[1M Return vs Nifty]))/_xlfn.STDEV.P(Table2[1M Return vs Nifty])</f>
        <v>-0.25153303807620769</v>
      </c>
      <c r="K114">
        <v>31.974415648957301</v>
      </c>
      <c r="L114">
        <f>(Table2[[#This Row],[6M Return vs Nifty]]-AVERAGE(Table2[6M Return vs Nifty]))/_xlfn.STDEV.P(Table2[6M Return vs Nifty])</f>
        <v>0.71934642557229256</v>
      </c>
      <c r="M114">
        <v>-3.5989638690599701</v>
      </c>
      <c r="N114">
        <f>(Table2[[#This Row],[1W Return vs Nifty]]-AVERAGE(Table2[1W Return vs Nifty]))/_xlfn.STDEV.P(Table2[1W Return vs Nifty])</f>
        <v>-0.78447365451228501</v>
      </c>
      <c r="O114">
        <v>1651.71</v>
      </c>
      <c r="P114">
        <v>1571.34890309304</v>
      </c>
      <c r="Q114">
        <v>1316.58258829747</v>
      </c>
      <c r="R114">
        <v>41.047882615360798</v>
      </c>
      <c r="S114" s="1">
        <f>(Table2[[#This Row],[Close Price]]-Table2[[#This Row],[20D EMA]])/Table2[[#This Row],[20D EMA]]</f>
        <v>-1.5838131391103814E-2</v>
      </c>
      <c r="T114" s="1">
        <f>(Table2[[#This Row],[Close Price]]-Table2[[#This Row],[50D EMA]])/Table2[[#This Row],[50D EMA]]</f>
        <v>3.4493355867860169E-2</v>
      </c>
      <c r="U114" s="1">
        <f>(Table2[[#This Row],[Close Price]]-Table2[[#This Row],[200D EMA]])/Table2[[#This Row],[200D EMA]]</f>
        <v>0.23467377925912652</v>
      </c>
      <c r="V114">
        <v>0.73673185821696097</v>
      </c>
      <c r="W114">
        <v>1615</v>
      </c>
      <c r="X114">
        <v>1654.4</v>
      </c>
      <c r="Y114">
        <v>1561.1</v>
      </c>
      <c r="Z114">
        <v>1668.15</v>
      </c>
      <c r="AA114">
        <v>1561.1</v>
      </c>
      <c r="AB114">
        <v>1767</v>
      </c>
      <c r="AC114" s="1">
        <f>(Table2[[#This Row],[Close Price]]/Table2[[#This Row],[Day Low]])-1</f>
        <v>6.532507739938076E-3</v>
      </c>
      <c r="AD114" s="1">
        <f>(Table2[[#This Row],[Day High]]/Table2[[#This Row],[Close Price]])-1</f>
        <v>1.7747839192888692E-2</v>
      </c>
      <c r="AE114" s="1">
        <f>(Table2[[#This Row],[Close Price]]/Table2[[#This Row],[Current Week Low]])-1</f>
        <v>4.1284991352251721E-2</v>
      </c>
      <c r="AF114" s="1">
        <f>(Table2[[#This Row],[Current Week High]]/Table2[[#This Row],[Close Price]])-1</f>
        <v>2.6206514718095431E-2</v>
      </c>
      <c r="AG114" s="1">
        <f>(Table2[[#This Row],[Close Price]]/Table2[[#This Row],[Current Month Low]])-1</f>
        <v>4.1284991352251721E-2</v>
      </c>
      <c r="AH114" s="1">
        <f>(Table2[[#This Row],[Current Month High]]/Table2[[#This Row],[Close Price]])-1</f>
        <v>8.7016702039309779E-2</v>
      </c>
      <c r="AI114">
        <v>10.1165759281474</v>
      </c>
      <c r="AJ114">
        <v>97.755474452554694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0.18</v>
      </c>
      <c r="AM114" t="s">
        <v>3173</v>
      </c>
      <c r="AN114">
        <v>-4.4800000000000004</v>
      </c>
      <c r="AO114" t="s">
        <v>3172</v>
      </c>
      <c r="AP114">
        <v>0.10890881680911101</v>
      </c>
      <c r="AQ114">
        <f>(Table2[[#This Row],[Sharpe Ratio]]-AVERAGE(Table2[Sharpe Ratio]))/_xlfn.STDEV.P(Table2[Sharpe Ratio])</f>
        <v>0.54661533921344241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0.60297894175897615</v>
      </c>
      <c r="AS114">
        <f>_xlfn.RANK.AVG(Table2[[#This Row],[1Y Return vs Nifty Z-Score]],Table2[1Y Return vs Nifty Z-Score])</f>
        <v>198</v>
      </c>
      <c r="AT114">
        <f>_xlfn.RANK.AVG(Table2[[#This Row],[6M Return vs Nifty Z-Score]],Table2[6M Return vs Nifty Z-Score])</f>
        <v>124</v>
      </c>
      <c r="AU114">
        <f>_xlfn.RANK.AVG(Table2[[#This Row],[Sharpe Ratio Z-Score]],Table2[Sharpe Ratio Z-Score])</f>
        <v>198</v>
      </c>
      <c r="AV114">
        <f>(Table2[[#This Row],[Rank 1Y]]+Table2[[#This Row],[Rank 6M]]+Table2[[#This Row],[Rank Sharpe]])/3</f>
        <v>173.33333333333334</v>
      </c>
    </row>
    <row r="115" spans="1:48" x14ac:dyDescent="0.3">
      <c r="A115" t="s">
        <v>1478</v>
      </c>
      <c r="B115" t="s">
        <v>1479</v>
      </c>
      <c r="C115" t="s">
        <v>3131</v>
      </c>
      <c r="D115" t="s">
        <v>51</v>
      </c>
      <c r="E115">
        <v>7030.9359306249999</v>
      </c>
      <c r="F115">
        <v>1386.25</v>
      </c>
      <c r="G115">
        <v>144.719449504046</v>
      </c>
      <c r="H115">
        <f>(Table2[[#This Row],[1Y Return vs Nifty]]-AVERAGE(Table2[1Y Return vs Nifty]))/_xlfn.STDEV.P(Table2[1Y Return vs Nifty])</f>
        <v>2.0211805426842759</v>
      </c>
      <c r="I115">
        <v>-8.2255571200498192</v>
      </c>
      <c r="J115">
        <f>(Table2[[#This Row],[1M Return vs Nifty]]-AVERAGE(Table2[1M Return vs Nifty]))/_xlfn.STDEV.P(Table2[1M Return vs Nifty])</f>
        <v>-0.81505555407655061</v>
      </c>
      <c r="K115">
        <v>9.6393647093732806</v>
      </c>
      <c r="L115">
        <f>(Table2[[#This Row],[6M Return vs Nifty]]-AVERAGE(Table2[6M Return vs Nifty]))/_xlfn.STDEV.P(Table2[6M Return vs Nifty])</f>
        <v>5.7997771915754381E-4</v>
      </c>
      <c r="M115">
        <v>4.7050889308194499</v>
      </c>
      <c r="N115">
        <f>(Table2[[#This Row],[1W Return vs Nifty]]-AVERAGE(Table2[1W Return vs Nifty]))/_xlfn.STDEV.P(Table2[1W Return vs Nifty])</f>
        <v>1.189728942317025</v>
      </c>
      <c r="O115">
        <v>1371.83</v>
      </c>
      <c r="P115">
        <v>1366.95421158923</v>
      </c>
      <c r="Q115">
        <v>1132.23883407535</v>
      </c>
      <c r="R115">
        <v>55.964444736148401</v>
      </c>
      <c r="S115" s="1">
        <f>(Table2[[#This Row],[Close Price]]-Table2[[#This Row],[20D EMA]])/Table2[[#This Row],[20D EMA]]</f>
        <v>1.0511506527776819E-2</v>
      </c>
      <c r="T115" s="1">
        <f>(Table2[[#This Row],[Close Price]]-Table2[[#This Row],[50D EMA]])/Table2[[#This Row],[50D EMA]]</f>
        <v>1.4115899601594255E-2</v>
      </c>
      <c r="U115" s="1">
        <f>(Table2[[#This Row],[Close Price]]-Table2[[#This Row],[200D EMA]])/Table2[[#This Row],[200D EMA]]</f>
        <v>0.22434415626813381</v>
      </c>
      <c r="V115">
        <v>0.82086454999046798</v>
      </c>
      <c r="W115">
        <v>1360</v>
      </c>
      <c r="X115">
        <v>1397</v>
      </c>
      <c r="Y115">
        <v>1240.05</v>
      </c>
      <c r="Z115">
        <v>1397</v>
      </c>
      <c r="AA115">
        <v>1240.05</v>
      </c>
      <c r="AB115">
        <v>1397.35</v>
      </c>
      <c r="AC115" s="1">
        <f>(Table2[[#This Row],[Close Price]]/Table2[[#This Row],[Day Low]])-1</f>
        <v>1.9301470588235281E-2</v>
      </c>
      <c r="AD115" s="1">
        <f>(Table2[[#This Row],[Day High]]/Table2[[#This Row],[Close Price]])-1</f>
        <v>7.7547339945898131E-3</v>
      </c>
      <c r="AE115" s="1">
        <f>(Table2[[#This Row],[Close Price]]/Table2[[#This Row],[Current Week Low]])-1</f>
        <v>0.11789847183581315</v>
      </c>
      <c r="AF115" s="1">
        <f>(Table2[[#This Row],[Current Week High]]/Table2[[#This Row],[Close Price]])-1</f>
        <v>7.7547339945898131E-3</v>
      </c>
      <c r="AG115" s="1">
        <f>(Table2[[#This Row],[Close Price]]/Table2[[#This Row],[Current Month Low]])-1</f>
        <v>0.11789847183581315</v>
      </c>
      <c r="AH115" s="1">
        <f>(Table2[[#This Row],[Current Month High]]/Table2[[#This Row],[Close Price]])-1</f>
        <v>8.007213706041405E-3</v>
      </c>
      <c r="AI115">
        <v>14.697926059513</v>
      </c>
      <c r="AJ115">
        <v>220.85406781622399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-0.1</v>
      </c>
      <c r="AM115" t="s">
        <v>3172</v>
      </c>
      <c r="AN115">
        <v>-0.94</v>
      </c>
      <c r="AO115" t="s">
        <v>3172</v>
      </c>
      <c r="AP115">
        <v>0.116884043199531</v>
      </c>
      <c r="AQ115">
        <f>(Table2[[#This Row],[Sharpe Ratio]]-AVERAGE(Table2[Sharpe Ratio]))/_xlfn.STDEV.P(Table2[Sharpe Ratio])</f>
        <v>0.63918182399687951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3.0356157326407871</v>
      </c>
      <c r="AS115">
        <f>_xlfn.RANK.AVG(Table2[[#This Row],[1Y Return vs Nifty Z-Score]],Table2[1Y Return vs Nifty Z-Score])</f>
        <v>36</v>
      </c>
      <c r="AT115">
        <f>_xlfn.RANK.AVG(Table2[[#This Row],[6M Return vs Nifty Z-Score]],Table2[6M Return vs Nifty Z-Score])</f>
        <v>311</v>
      </c>
      <c r="AU115">
        <f>_xlfn.RANK.AVG(Table2[[#This Row],[Sharpe Ratio Z-Score]],Table2[Sharpe Ratio Z-Score])</f>
        <v>175</v>
      </c>
      <c r="AV115">
        <f>(Table2[[#This Row],[Rank 1Y]]+Table2[[#This Row],[Rank 6M]]+Table2[[#This Row],[Rank Sharpe]])/3</f>
        <v>174</v>
      </c>
    </row>
    <row r="116" spans="1:48" x14ac:dyDescent="0.3">
      <c r="A116" t="s">
        <v>228</v>
      </c>
      <c r="B116" t="s">
        <v>229</v>
      </c>
      <c r="C116" t="s">
        <v>3131</v>
      </c>
      <c r="D116" t="s">
        <v>51</v>
      </c>
      <c r="E116">
        <v>116535.22612799999</v>
      </c>
      <c r="F116">
        <v>3443.25</v>
      </c>
      <c r="G116">
        <v>57.342393326697596</v>
      </c>
      <c r="H116">
        <f>(Table2[[#This Row],[1Y Return vs Nifty]]-AVERAGE(Table2[1Y Return vs Nifty]))/_xlfn.STDEV.P(Table2[1Y Return vs Nifty])</f>
        <v>0.53448765360879213</v>
      </c>
      <c r="I116">
        <v>3.8243258508293101</v>
      </c>
      <c r="J116">
        <f>(Table2[[#This Row],[1M Return vs Nifty]]-AVERAGE(Table2[1M Return vs Nifty]))/_xlfn.STDEV.P(Table2[1M Return vs Nifty])</f>
        <v>0.47644011846279111</v>
      </c>
      <c r="K116">
        <v>23.648693636342301</v>
      </c>
      <c r="L116">
        <f>(Table2[[#This Row],[6M Return vs Nifty]]-AVERAGE(Table2[6M Return vs Nifty]))/_xlfn.STDEV.P(Table2[6M Return vs Nifty])</f>
        <v>0.4514155552551733</v>
      </c>
      <c r="M116">
        <v>6.71770854832626</v>
      </c>
      <c r="N116">
        <f>(Table2[[#This Row],[1W Return vs Nifty]]-AVERAGE(Table2[1W Return vs Nifty]))/_xlfn.STDEV.P(Table2[1W Return vs Nifty])</f>
        <v>1.6682084234890682</v>
      </c>
      <c r="O116">
        <v>3439.89</v>
      </c>
      <c r="P116">
        <v>3348.2592686616399</v>
      </c>
      <c r="Q116">
        <v>2876.0338805510301</v>
      </c>
      <c r="R116">
        <v>49.1119687402512</v>
      </c>
      <c r="S116" s="1">
        <f>(Table2[[#This Row],[Close Price]]-Table2[[#This Row],[20D EMA]])/Table2[[#This Row],[20D EMA]]</f>
        <v>9.7677542014428594E-4</v>
      </c>
      <c r="T116" s="1">
        <f>(Table2[[#This Row],[Close Price]]-Table2[[#This Row],[50D EMA]])/Table2[[#This Row],[50D EMA]]</f>
        <v>2.8370183942275657E-2</v>
      </c>
      <c r="U116" s="1">
        <f>(Table2[[#This Row],[Close Price]]-Table2[[#This Row],[200D EMA]])/Table2[[#This Row],[200D EMA]]</f>
        <v>0.19722164028898537</v>
      </c>
      <c r="V116">
        <v>1.1965758455601501</v>
      </c>
      <c r="W116">
        <v>3405.95</v>
      </c>
      <c r="X116">
        <v>3580</v>
      </c>
      <c r="Y116">
        <v>3380.9</v>
      </c>
      <c r="Z116">
        <v>3590.7</v>
      </c>
      <c r="AA116">
        <v>3331.45</v>
      </c>
      <c r="AB116">
        <v>3590.7</v>
      </c>
      <c r="AC116" s="1">
        <f>(Table2[[#This Row],[Close Price]]/Table2[[#This Row],[Day Low]])-1</f>
        <v>1.0951423244616176E-2</v>
      </c>
      <c r="AD116" s="1">
        <f>(Table2[[#This Row],[Day High]]/Table2[[#This Row],[Close Price]])-1</f>
        <v>3.9715385173890949E-2</v>
      </c>
      <c r="AE116" s="1">
        <f>(Table2[[#This Row],[Close Price]]/Table2[[#This Row],[Current Week Low]])-1</f>
        <v>1.8441835014345376E-2</v>
      </c>
      <c r="AF116" s="1">
        <f>(Table2[[#This Row],[Current Week High]]/Table2[[#This Row],[Close Price]])-1</f>
        <v>4.2822914397734557E-2</v>
      </c>
      <c r="AG116" s="1">
        <f>(Table2[[#This Row],[Close Price]]/Table2[[#This Row],[Current Month Low]])-1</f>
        <v>3.3558960812859251E-2</v>
      </c>
      <c r="AH116" s="1">
        <f>(Table2[[#This Row],[Current Month High]]/Table2[[#This Row],[Close Price]])-1</f>
        <v>4.2822914397734557E-2</v>
      </c>
      <c r="AI116">
        <v>4.2822914397734504</v>
      </c>
      <c r="AJ116">
        <v>88.9248580285863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-0.02</v>
      </c>
      <c r="AM116" t="s">
        <v>3172</v>
      </c>
      <c r="AN116">
        <v>-0.42</v>
      </c>
      <c r="AO116" t="s">
        <v>3172</v>
      </c>
      <c r="AP116">
        <v>0.111449134506051</v>
      </c>
      <c r="AQ116">
        <f>(Table2[[#This Row],[Sharpe Ratio]]-AVERAGE(Table2[Sharpe Ratio]))/_xlfn.STDEV.P(Table2[Sharpe Ratio])</f>
        <v>0.57610017988471873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3.7066519307005437</v>
      </c>
      <c r="AS116">
        <f>_xlfn.RANK.AVG(Table2[[#This Row],[1Y Return vs Nifty Z-Score]],Table2[1Y Return vs Nifty Z-Score])</f>
        <v>159</v>
      </c>
      <c r="AT116">
        <f>_xlfn.RANK.AVG(Table2[[#This Row],[6M Return vs Nifty Z-Score]],Table2[6M Return vs Nifty Z-Score])</f>
        <v>179</v>
      </c>
      <c r="AU116">
        <f>_xlfn.RANK.AVG(Table2[[#This Row],[Sharpe Ratio Z-Score]],Table2[Sharpe Ratio Z-Score])</f>
        <v>187</v>
      </c>
      <c r="AV116">
        <f>(Table2[[#This Row],[Rank 1Y]]+Table2[[#This Row],[Rank 6M]]+Table2[[#This Row],[Rank Sharpe]])/3</f>
        <v>175</v>
      </c>
    </row>
    <row r="117" spans="1:48" x14ac:dyDescent="0.3">
      <c r="A117" t="s">
        <v>330</v>
      </c>
      <c r="B117" t="s">
        <v>331</v>
      </c>
      <c r="C117" t="s">
        <v>3126</v>
      </c>
      <c r="D117" t="s">
        <v>284</v>
      </c>
      <c r="E117">
        <v>80186.00557121</v>
      </c>
      <c r="F117">
        <v>5241.1000000000004</v>
      </c>
      <c r="G117">
        <v>55.111627710348301</v>
      </c>
      <c r="H117">
        <f>(Table2[[#This Row],[1Y Return vs Nifty]]-AVERAGE(Table2[1Y Return vs Nifty]))/_xlfn.STDEV.P(Table2[1Y Return vs Nifty])</f>
        <v>0.49653188439302465</v>
      </c>
      <c r="I117">
        <v>1.9942980031119</v>
      </c>
      <c r="J117">
        <f>(Table2[[#This Row],[1M Return vs Nifty]]-AVERAGE(Table2[1M Return vs Nifty]))/_xlfn.STDEV.P(Table2[1M Return vs Nifty])</f>
        <v>0.28029937156381207</v>
      </c>
      <c r="K117">
        <v>22.527855122360599</v>
      </c>
      <c r="L117">
        <f>(Table2[[#This Row],[6M Return vs Nifty]]-AVERAGE(Table2[6M Return vs Nifty]))/_xlfn.STDEV.P(Table2[6M Return vs Nifty])</f>
        <v>0.4153457419607775</v>
      </c>
      <c r="M117">
        <v>-0.58824113239053299</v>
      </c>
      <c r="N117">
        <f>(Table2[[#This Row],[1W Return vs Nifty]]-AVERAGE(Table2[1W Return vs Nifty]))/_xlfn.STDEV.P(Table2[1W Return vs Nifty])</f>
        <v>-6.8705488255905153E-2</v>
      </c>
      <c r="O117">
        <v>5283.05</v>
      </c>
      <c r="P117">
        <v>5085.6565329823898</v>
      </c>
      <c r="Q117">
        <v>4291.7767385832303</v>
      </c>
      <c r="R117">
        <v>44.190424363763398</v>
      </c>
      <c r="S117" s="1">
        <f>(Table2[[#This Row],[Close Price]]-Table2[[#This Row],[20D EMA]])/Table2[[#This Row],[20D EMA]]</f>
        <v>-7.9404889221188178E-3</v>
      </c>
      <c r="T117" s="1">
        <f>(Table2[[#This Row],[Close Price]]-Table2[[#This Row],[50D EMA]])/Table2[[#This Row],[50D EMA]]</f>
        <v>3.0565073753900097E-2</v>
      </c>
      <c r="U117" s="1">
        <f>(Table2[[#This Row],[Close Price]]-Table2[[#This Row],[200D EMA]])/Table2[[#This Row],[200D EMA]]</f>
        <v>0.22119586344795597</v>
      </c>
      <c r="V117">
        <v>0.923173843190362</v>
      </c>
      <c r="W117">
        <v>5212</v>
      </c>
      <c r="X117">
        <v>5397.6</v>
      </c>
      <c r="Y117">
        <v>5106.2</v>
      </c>
      <c r="Z117">
        <v>5397.6</v>
      </c>
      <c r="AA117">
        <v>5078.5</v>
      </c>
      <c r="AB117">
        <v>5499</v>
      </c>
      <c r="AC117" s="1">
        <f>(Table2[[#This Row],[Close Price]]/Table2[[#This Row],[Day Low]])-1</f>
        <v>5.5832693783577358E-3</v>
      </c>
      <c r="AD117" s="1">
        <f>(Table2[[#This Row],[Day High]]/Table2[[#This Row],[Close Price]])-1</f>
        <v>2.9860143862929567E-2</v>
      </c>
      <c r="AE117" s="1">
        <f>(Table2[[#This Row],[Close Price]]/Table2[[#This Row],[Current Week Low]])-1</f>
        <v>2.6418863342603238E-2</v>
      </c>
      <c r="AF117" s="1">
        <f>(Table2[[#This Row],[Current Week High]]/Table2[[#This Row],[Close Price]])-1</f>
        <v>2.9860143862929567E-2</v>
      </c>
      <c r="AG117" s="1">
        <f>(Table2[[#This Row],[Close Price]]/Table2[[#This Row],[Current Month Low]])-1</f>
        <v>3.2017327951166852E-2</v>
      </c>
      <c r="AH117" s="1">
        <f>(Table2[[#This Row],[Current Month High]]/Table2[[#This Row],[Close Price]])-1</f>
        <v>4.9207227490412286E-2</v>
      </c>
      <c r="AI117">
        <v>6.5797256301157896</v>
      </c>
      <c r="AJ117">
        <v>87.182142857142793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0.04</v>
      </c>
      <c r="AM117" t="s">
        <v>3173</v>
      </c>
      <c r="AN117">
        <v>-1.66</v>
      </c>
      <c r="AO117" t="s">
        <v>3172</v>
      </c>
      <c r="AP117">
        <v>0.117389281005903</v>
      </c>
      <c r="AQ117">
        <f>(Table2[[#This Row],[Sharpe Ratio]]-AVERAGE(Table2[Sharpe Ratio]))/_xlfn.STDEV.P(Table2[Sharpe Ratio])</f>
        <v>0.645045994545283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1.7685175042069923</v>
      </c>
      <c r="AS117">
        <f>_xlfn.RANK.AVG(Table2[[#This Row],[1Y Return vs Nifty Z-Score]],Table2[1Y Return vs Nifty Z-Score])</f>
        <v>168</v>
      </c>
      <c r="AT117">
        <f>_xlfn.RANK.AVG(Table2[[#This Row],[6M Return vs Nifty Z-Score]],Table2[6M Return vs Nifty Z-Score])</f>
        <v>189</v>
      </c>
      <c r="AU117">
        <f>_xlfn.RANK.AVG(Table2[[#This Row],[Sharpe Ratio Z-Score]],Table2[Sharpe Ratio Z-Score])</f>
        <v>173</v>
      </c>
      <c r="AV117">
        <f>(Table2[[#This Row],[Rank 1Y]]+Table2[[#This Row],[Rank 6M]]+Table2[[#This Row],[Rank Sharpe]])/3</f>
        <v>176.66666666666666</v>
      </c>
    </row>
    <row r="118" spans="1:48" x14ac:dyDescent="0.3">
      <c r="A118" t="s">
        <v>1174</v>
      </c>
      <c r="B118" t="s">
        <v>1175</v>
      </c>
      <c r="C118" t="s">
        <v>3140</v>
      </c>
      <c r="D118" t="s">
        <v>458</v>
      </c>
      <c r="E118">
        <v>10642.239331209999</v>
      </c>
      <c r="F118">
        <v>1599.1</v>
      </c>
      <c r="G118">
        <v>19.279841863524801</v>
      </c>
      <c r="H118">
        <f>(Table2[[#This Row],[1Y Return vs Nifty]]-AVERAGE(Table2[1Y Return vs Nifty]))/_xlfn.STDEV.P(Table2[1Y Return vs Nifty])</f>
        <v>-0.11313458357798005</v>
      </c>
      <c r="I118">
        <v>-16.796100631914701</v>
      </c>
      <c r="J118">
        <f>(Table2[[#This Row],[1M Return vs Nifty]]-AVERAGE(Table2[1M Return vs Nifty]))/_xlfn.STDEV.P(Table2[1M Return vs Nifty])</f>
        <v>-1.7336387373019453</v>
      </c>
      <c r="K118">
        <v>27.016938114958599</v>
      </c>
      <c r="L118">
        <f>(Table2[[#This Row],[6M Return vs Nifty]]-AVERAGE(Table2[6M Return vs Nifty]))/_xlfn.STDEV.P(Table2[6M Return vs Nifty])</f>
        <v>0.55980935860689551</v>
      </c>
      <c r="M118">
        <v>-6.6814514858204603</v>
      </c>
      <c r="N118">
        <f>(Table2[[#This Row],[1W Return vs Nifty]]-AVERAGE(Table2[1W Return vs Nifty]))/_xlfn.STDEV.P(Table2[1W Return vs Nifty])</f>
        <v>-1.5173031781626061</v>
      </c>
      <c r="O118">
        <v>1750.6</v>
      </c>
      <c r="P118">
        <v>1814.57826571941</v>
      </c>
      <c r="Q118">
        <v>1548.2228355534</v>
      </c>
      <c r="R118">
        <v>16.8725311201616</v>
      </c>
      <c r="S118" s="1">
        <f>(Table2[[#This Row],[Close Price]]-Table2[[#This Row],[20D EMA]])/Table2[[#This Row],[20D EMA]]</f>
        <v>-8.6541757111847376E-2</v>
      </c>
      <c r="T118" s="1">
        <f>(Table2[[#This Row],[Close Price]]-Table2[[#This Row],[50D EMA]])/Table2[[#This Row],[50D EMA]]</f>
        <v>-0.11874839999473998</v>
      </c>
      <c r="U118" s="1">
        <f>(Table2[[#This Row],[Close Price]]-Table2[[#This Row],[200D EMA]])/Table2[[#This Row],[200D EMA]]</f>
        <v>3.2861654845966808E-2</v>
      </c>
      <c r="V118">
        <v>0.61485983903455499</v>
      </c>
      <c r="W118">
        <v>1586.55</v>
      </c>
      <c r="X118">
        <v>1618.95</v>
      </c>
      <c r="Y118">
        <v>1567.65</v>
      </c>
      <c r="Z118">
        <v>1683</v>
      </c>
      <c r="AA118">
        <v>1567.65</v>
      </c>
      <c r="AB118">
        <v>1770.25</v>
      </c>
      <c r="AC118" s="1">
        <f>(Table2[[#This Row],[Close Price]]/Table2[[#This Row],[Day Low]])-1</f>
        <v>7.9102455012447503E-3</v>
      </c>
      <c r="AD118" s="1">
        <f>(Table2[[#This Row],[Day High]]/Table2[[#This Row],[Close Price]])-1</f>
        <v>1.2413232443249322E-2</v>
      </c>
      <c r="AE118" s="1">
        <f>(Table2[[#This Row],[Close Price]]/Table2[[#This Row],[Current Week Low]])-1</f>
        <v>2.0061876056517658E-2</v>
      </c>
      <c r="AF118" s="1">
        <f>(Table2[[#This Row],[Current Week High]]/Table2[[#This Row],[Close Price]])-1</f>
        <v>5.2467012694640713E-2</v>
      </c>
      <c r="AG118" s="1">
        <f>(Table2[[#This Row],[Close Price]]/Table2[[#This Row],[Current Month Low]])-1</f>
        <v>2.0061876056517658E-2</v>
      </c>
      <c r="AH118" s="1">
        <f>(Table2[[#This Row],[Current Month High]]/Table2[[#This Row],[Close Price]])-1</f>
        <v>0.10702895378650501</v>
      </c>
      <c r="AI118">
        <v>48.833718966918902</v>
      </c>
      <c r="AJ118">
        <v>77.998897567213106</v>
      </c>
      <c r="AK118" t="str">
        <f>IF(AND(Table2[[#This Row],[20D EMA]]&gt;Table2[[#This Row],[50D EMA]],Table2[[#This Row],[50D EMA]]&gt;Table2[[#This Row],[200D EMA]]),"Uptrend","Downtrend/NoTrend")</f>
        <v>Downtrend/NoTrend</v>
      </c>
      <c r="AL118">
        <v>-0.21</v>
      </c>
      <c r="AM118" t="s">
        <v>3172</v>
      </c>
      <c r="AN118">
        <v>-13.3</v>
      </c>
      <c r="AO118" t="s">
        <v>3172</v>
      </c>
      <c r="AP118">
        <v>0.18960906177509099</v>
      </c>
      <c r="AQ118">
        <f>(Table2[[#This Row],[Sharpe Ratio]]-AVERAGE(Table2[Sharpe Ratio]))/_xlfn.STDEV.P(Table2[Sharpe Ratio])</f>
        <v>1.4832831693124495</v>
      </c>
      <c r="AR1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8">
        <f>_xlfn.RANK.AVG(Table2[[#This Row],[1Y Return vs Nifty Z-Score]],Table2[1Y Return vs Nifty Z-Score])</f>
        <v>332</v>
      </c>
      <c r="AT118">
        <f>_xlfn.RANK.AVG(Table2[[#This Row],[6M Return vs Nifty Z-Score]],Table2[6M Return vs Nifty Z-Score])</f>
        <v>153</v>
      </c>
      <c r="AU118">
        <f>_xlfn.RANK.AVG(Table2[[#This Row],[Sharpe Ratio Z-Score]],Table2[Sharpe Ratio Z-Score])</f>
        <v>46</v>
      </c>
      <c r="AV118">
        <f>(Table2[[#This Row],[Rank 1Y]]+Table2[[#This Row],[Rank 6M]]+Table2[[#This Row],[Rank Sharpe]])/3</f>
        <v>177</v>
      </c>
    </row>
    <row r="119" spans="1:48" x14ac:dyDescent="0.3">
      <c r="A119" t="s">
        <v>1771</v>
      </c>
      <c r="B119" t="s">
        <v>1772</v>
      </c>
      <c r="C119" t="s">
        <v>3141</v>
      </c>
      <c r="D119" t="s">
        <v>266</v>
      </c>
      <c r="E119">
        <v>4604.7490875000003</v>
      </c>
      <c r="F119">
        <v>1487.25</v>
      </c>
      <c r="G119">
        <v>83.161816831422001</v>
      </c>
      <c r="H119">
        <f>(Table2[[#This Row],[1Y Return vs Nifty]]-AVERAGE(Table2[1Y Return vs Nifty]))/_xlfn.STDEV.P(Table2[1Y Return vs Nifty])</f>
        <v>0.97379695291262058</v>
      </c>
      <c r="I119">
        <v>16.494538743929901</v>
      </c>
      <c r="J119">
        <f>(Table2[[#This Row],[1M Return vs Nifty]]-AVERAGE(Table2[1M Return vs Nifty]))/_xlfn.STDEV.P(Table2[1M Return vs Nifty])</f>
        <v>1.834422196889379</v>
      </c>
      <c r="K119">
        <v>64.082422785598297</v>
      </c>
      <c r="L119">
        <f>(Table2[[#This Row],[6M Return vs Nifty]]-AVERAGE(Table2[6M Return vs Nifty]))/_xlfn.STDEV.P(Table2[6M Return vs Nifty])</f>
        <v>1.7526173278716706</v>
      </c>
      <c r="M119">
        <v>12.9098921463228</v>
      </c>
      <c r="N119">
        <f>(Table2[[#This Row],[1W Return vs Nifty]]-AVERAGE(Table2[1W Return vs Nifty]))/_xlfn.STDEV.P(Table2[1W Return vs Nifty])</f>
        <v>3.1403359778064175</v>
      </c>
      <c r="O119">
        <v>1330.76</v>
      </c>
      <c r="P119">
        <v>1252.9968451398599</v>
      </c>
      <c r="Q119">
        <v>1013.86187768782</v>
      </c>
      <c r="R119">
        <v>71.361800262543298</v>
      </c>
      <c r="S119" s="1">
        <f>(Table2[[#This Row],[Close Price]]-Table2[[#This Row],[20D EMA]])/Table2[[#This Row],[20D EMA]]</f>
        <v>0.11759445730259402</v>
      </c>
      <c r="T119" s="1">
        <f>(Table2[[#This Row],[Close Price]]-Table2[[#This Row],[50D EMA]])/Table2[[#This Row],[50D EMA]]</f>
        <v>0.18695430540688443</v>
      </c>
      <c r="U119" s="1">
        <f>(Table2[[#This Row],[Close Price]]-Table2[[#This Row],[200D EMA]])/Table2[[#This Row],[200D EMA]]</f>
        <v>0.46691579270321654</v>
      </c>
      <c r="V119">
        <v>1.54412572408467</v>
      </c>
      <c r="W119">
        <v>1477</v>
      </c>
      <c r="X119">
        <v>1526.35</v>
      </c>
      <c r="Y119">
        <v>1249.0999999999999</v>
      </c>
      <c r="Z119">
        <v>1526.35</v>
      </c>
      <c r="AA119">
        <v>1249.0999999999999</v>
      </c>
      <c r="AB119">
        <v>1526.35</v>
      </c>
      <c r="AC119" s="1">
        <f>(Table2[[#This Row],[Close Price]]/Table2[[#This Row],[Day Low]])-1</f>
        <v>6.9397427217332552E-3</v>
      </c>
      <c r="AD119" s="1">
        <f>(Table2[[#This Row],[Day High]]/Table2[[#This Row],[Close Price]])-1</f>
        <v>2.629013279542769E-2</v>
      </c>
      <c r="AE119" s="1">
        <f>(Table2[[#This Row],[Close Price]]/Table2[[#This Row],[Current Week Low]])-1</f>
        <v>0.19065727323673043</v>
      </c>
      <c r="AF119" s="1">
        <f>(Table2[[#This Row],[Current Week High]]/Table2[[#This Row],[Close Price]])-1</f>
        <v>2.629013279542769E-2</v>
      </c>
      <c r="AG119" s="1">
        <f>(Table2[[#This Row],[Close Price]]/Table2[[#This Row],[Current Month Low]])-1</f>
        <v>0.19065727323673043</v>
      </c>
      <c r="AH119" s="1">
        <f>(Table2[[#This Row],[Current Month High]]/Table2[[#This Row],[Close Price]])-1</f>
        <v>2.629013279542769E-2</v>
      </c>
      <c r="AI119">
        <v>2.6290132795427601</v>
      </c>
      <c r="AJ119">
        <v>139.31933381607499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0.4</v>
      </c>
      <c r="AM119" t="s">
        <v>3173</v>
      </c>
      <c r="AN119">
        <v>13.53</v>
      </c>
      <c r="AO119" t="s">
        <v>3173</v>
      </c>
      <c r="AP119">
        <v>4.8067993351394001E-2</v>
      </c>
      <c r="AQ119">
        <f>(Table2[[#This Row],[Sharpe Ratio]]-AVERAGE(Table2[Sharpe Ratio]))/_xlfn.STDEV.P(Table2[Sharpe Ratio])</f>
        <v>-0.15954908585862856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7.5416233696214592</v>
      </c>
      <c r="AS119">
        <f>_xlfn.RANK.AVG(Table2[[#This Row],[1Y Return vs Nifty Z-Score]],Table2[1Y Return vs Nifty Z-Score])</f>
        <v>106</v>
      </c>
      <c r="AT119">
        <f>_xlfn.RANK.AVG(Table2[[#This Row],[6M Return vs Nifty Z-Score]],Table2[6M Return vs Nifty Z-Score])</f>
        <v>46</v>
      </c>
      <c r="AU119">
        <f>_xlfn.RANK.AVG(Table2[[#This Row],[Sharpe Ratio Z-Score]],Table2[Sharpe Ratio Z-Score])</f>
        <v>382</v>
      </c>
      <c r="AV119">
        <f>(Table2[[#This Row],[Rank 1Y]]+Table2[[#This Row],[Rank 6M]]+Table2[[#This Row],[Rank Sharpe]])/3</f>
        <v>178</v>
      </c>
    </row>
    <row r="120" spans="1:48" x14ac:dyDescent="0.3">
      <c r="A120" t="s">
        <v>778</v>
      </c>
      <c r="B120" t="s">
        <v>779</v>
      </c>
      <c r="C120" t="s">
        <v>3134</v>
      </c>
      <c r="D120" t="s">
        <v>119</v>
      </c>
      <c r="E120">
        <v>20935.258067070001</v>
      </c>
      <c r="F120">
        <v>1147.45</v>
      </c>
      <c r="G120">
        <v>103.05794455417499</v>
      </c>
      <c r="H120">
        <f>(Table2[[#This Row],[1Y Return vs Nifty]]-AVERAGE(Table2[1Y Return vs Nifty]))/_xlfn.STDEV.P(Table2[1Y Return vs Nifty])</f>
        <v>1.3123232537474459</v>
      </c>
      <c r="I120">
        <v>-0.42808426138917799</v>
      </c>
      <c r="J120">
        <f>(Table2[[#This Row],[1M Return vs Nifty]]-AVERAGE(Table2[1M Return vs Nifty]))/_xlfn.STDEV.P(Table2[1M Return vs Nifty])</f>
        <v>2.0670608413181607E-2</v>
      </c>
      <c r="K120">
        <v>-2.87660064710931</v>
      </c>
      <c r="L120">
        <f>(Table2[[#This Row],[6M Return vs Nifty]]-AVERAGE(Table2[6M Return vs Nifty]))/_xlfn.STDEV.P(Table2[6M Return vs Nifty])</f>
        <v>-0.40219752142629256</v>
      </c>
      <c r="M120">
        <v>2.0101432298314599</v>
      </c>
      <c r="N120">
        <f>(Table2[[#This Row],[1W Return vs Nifty]]-AVERAGE(Table2[1W Return vs Nifty]))/_xlfn.STDEV.P(Table2[1W Return vs Nifty])</f>
        <v>0.54903349764430676</v>
      </c>
      <c r="O120">
        <v>1085.8800000000001</v>
      </c>
      <c r="P120">
        <v>1033.91065149569</v>
      </c>
      <c r="Q120">
        <v>896.12306452462701</v>
      </c>
      <c r="R120">
        <v>60.843413707691901</v>
      </c>
      <c r="S120" s="1">
        <f>(Table2[[#This Row],[Close Price]]-Table2[[#This Row],[20D EMA]])/Table2[[#This Row],[20D EMA]]</f>
        <v>5.6700556230891007E-2</v>
      </c>
      <c r="T120" s="1">
        <f>(Table2[[#This Row],[Close Price]]-Table2[[#This Row],[50D EMA]])/Table2[[#This Row],[50D EMA]]</f>
        <v>0.10981543554083731</v>
      </c>
      <c r="U120" s="1">
        <f>(Table2[[#This Row],[Close Price]]-Table2[[#This Row],[200D EMA]])/Table2[[#This Row],[200D EMA]]</f>
        <v>0.28046029103011233</v>
      </c>
      <c r="V120">
        <v>1.47013825023745</v>
      </c>
      <c r="W120">
        <v>1114.75</v>
      </c>
      <c r="X120">
        <v>1177</v>
      </c>
      <c r="Y120">
        <v>972.25</v>
      </c>
      <c r="Z120">
        <v>1177</v>
      </c>
      <c r="AA120">
        <v>972.25</v>
      </c>
      <c r="AB120">
        <v>1177</v>
      </c>
      <c r="AC120" s="1">
        <f>(Table2[[#This Row],[Close Price]]/Table2[[#This Row],[Day Low]])-1</f>
        <v>2.9333931374747824E-2</v>
      </c>
      <c r="AD120" s="1">
        <f>(Table2[[#This Row],[Day High]]/Table2[[#This Row],[Close Price]])-1</f>
        <v>2.5752756111377284E-2</v>
      </c>
      <c r="AE120" s="1">
        <f>(Table2[[#This Row],[Close Price]]/Table2[[#This Row],[Current Week Low]])-1</f>
        <v>0.18020056569812293</v>
      </c>
      <c r="AF120" s="1">
        <f>(Table2[[#This Row],[Current Week High]]/Table2[[#This Row],[Close Price]])-1</f>
        <v>2.5752756111377284E-2</v>
      </c>
      <c r="AG120" s="1">
        <f>(Table2[[#This Row],[Close Price]]/Table2[[#This Row],[Current Month Low]])-1</f>
        <v>0.18020056569812293</v>
      </c>
      <c r="AH120" s="1">
        <f>(Table2[[#This Row],[Current Month High]]/Table2[[#This Row],[Close Price]])-1</f>
        <v>2.5752756111377284E-2</v>
      </c>
      <c r="AI120">
        <v>14.514793672926899</v>
      </c>
      <c r="AJ120">
        <v>134.17346938775501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0.32</v>
      </c>
      <c r="AM120" t="s">
        <v>3173</v>
      </c>
      <c r="AN120">
        <v>3.17</v>
      </c>
      <c r="AO120" t="s">
        <v>3173</v>
      </c>
      <c r="AP120">
        <v>0.247157469375271</v>
      </c>
      <c r="AQ120">
        <f>(Table2[[#This Row],[Sharpe Ratio]]-AVERAGE(Table2[Sharpe Ratio]))/_xlfn.STDEV.P(Table2[Sharpe Ratio])</f>
        <v>2.151233335947476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3.6310631743261177</v>
      </c>
      <c r="AS120">
        <f>_xlfn.RANK.AVG(Table2[[#This Row],[1Y Return vs Nifty Z-Score]],Table2[1Y Return vs Nifty Z-Score])</f>
        <v>69</v>
      </c>
      <c r="AT120">
        <f>_xlfn.RANK.AVG(Table2[[#This Row],[6M Return vs Nifty Z-Score]],Table2[6M Return vs Nifty Z-Score])</f>
        <v>455</v>
      </c>
      <c r="AU120">
        <f>_xlfn.RANK.AVG(Table2[[#This Row],[Sharpe Ratio Z-Score]],Table2[Sharpe Ratio Z-Score])</f>
        <v>12</v>
      </c>
      <c r="AV120">
        <f>(Table2[[#This Row],[Rank 1Y]]+Table2[[#This Row],[Rank 6M]]+Table2[[#This Row],[Rank Sharpe]])/3</f>
        <v>178.66666666666666</v>
      </c>
    </row>
    <row r="121" spans="1:48" x14ac:dyDescent="0.3">
      <c r="A121" t="s">
        <v>833</v>
      </c>
      <c r="B121" t="s">
        <v>834</v>
      </c>
      <c r="C121" t="s">
        <v>3131</v>
      </c>
      <c r="D121" t="s">
        <v>51</v>
      </c>
      <c r="E121">
        <v>19349.25</v>
      </c>
      <c r="F121">
        <v>7739.7</v>
      </c>
      <c r="G121">
        <v>35.875395214884897</v>
      </c>
      <c r="H121">
        <f>(Table2[[#This Row],[1Y Return vs Nifty]]-AVERAGE(Table2[1Y Return vs Nifty]))/_xlfn.STDEV.P(Table2[1Y Return vs Nifty])</f>
        <v>0.16923349148811442</v>
      </c>
      <c r="I121">
        <v>12.7100376682057</v>
      </c>
      <c r="J121">
        <f>(Table2[[#This Row],[1M Return vs Nifty]]-AVERAGE(Table2[1M Return vs Nifty]))/_xlfn.STDEV.P(Table2[1M Return vs Nifty])</f>
        <v>1.428802758606843</v>
      </c>
      <c r="K121">
        <v>33.502656476243303</v>
      </c>
      <c r="L121">
        <f>(Table2[[#This Row],[6M Return vs Nifty]]-AVERAGE(Table2[6M Return vs Nifty]))/_xlfn.STDEV.P(Table2[6M Return vs Nifty])</f>
        <v>0.7685268923580536</v>
      </c>
      <c r="M121">
        <v>3.4991497956597901</v>
      </c>
      <c r="N121">
        <f>(Table2[[#This Row],[1W Return vs Nifty]]-AVERAGE(Table2[1W Return vs Nifty]))/_xlfn.STDEV.P(Table2[1W Return vs Nifty])</f>
        <v>0.90302939576731334</v>
      </c>
      <c r="O121">
        <v>7416.42</v>
      </c>
      <c r="P121">
        <v>7072.2606369681598</v>
      </c>
      <c r="Q121">
        <v>6155.43037403771</v>
      </c>
      <c r="R121">
        <v>57.265356045745399</v>
      </c>
      <c r="S121" s="1">
        <f>(Table2[[#This Row],[Close Price]]-Table2[[#This Row],[20D EMA]])/Table2[[#This Row],[20D EMA]]</f>
        <v>4.3589764333735112E-2</v>
      </c>
      <c r="T121" s="1">
        <f>(Table2[[#This Row],[Close Price]]-Table2[[#This Row],[50D EMA]])/Table2[[#This Row],[50D EMA]]</f>
        <v>9.4374259843167732E-2</v>
      </c>
      <c r="U121" s="1">
        <f>(Table2[[#This Row],[Close Price]]-Table2[[#This Row],[200D EMA]])/Table2[[#This Row],[200D EMA]]</f>
        <v>0.2573775560266916</v>
      </c>
      <c r="V121">
        <v>3.08646241938211</v>
      </c>
      <c r="W121">
        <v>7704</v>
      </c>
      <c r="X121">
        <v>7880.65</v>
      </c>
      <c r="Y121">
        <v>7440</v>
      </c>
      <c r="Z121">
        <v>8139</v>
      </c>
      <c r="AA121">
        <v>7374.9</v>
      </c>
      <c r="AB121">
        <v>8139</v>
      </c>
      <c r="AC121" s="1">
        <f>(Table2[[#This Row],[Close Price]]/Table2[[#This Row],[Day Low]])-1</f>
        <v>4.6339563862927147E-3</v>
      </c>
      <c r="AD121" s="1">
        <f>(Table2[[#This Row],[Day High]]/Table2[[#This Row],[Close Price]])-1</f>
        <v>1.8211300179593604E-2</v>
      </c>
      <c r="AE121" s="1">
        <f>(Table2[[#This Row],[Close Price]]/Table2[[#This Row],[Current Week Low]])-1</f>
        <v>4.028225806451613E-2</v>
      </c>
      <c r="AF121" s="1">
        <f>(Table2[[#This Row],[Current Week High]]/Table2[[#This Row],[Close Price]])-1</f>
        <v>5.1591146943680055E-2</v>
      </c>
      <c r="AG121" s="1">
        <f>(Table2[[#This Row],[Close Price]]/Table2[[#This Row],[Current Month Low]])-1</f>
        <v>4.9465077492576226E-2</v>
      </c>
      <c r="AH121" s="1">
        <f>(Table2[[#This Row],[Current Month High]]/Table2[[#This Row],[Close Price]])-1</f>
        <v>5.1591146943680055E-2</v>
      </c>
      <c r="AI121">
        <v>5.1591146943680002</v>
      </c>
      <c r="AJ121">
        <v>72.954189944134001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-0.02</v>
      </c>
      <c r="AM121" t="s">
        <v>3172</v>
      </c>
      <c r="AN121">
        <v>14.69</v>
      </c>
      <c r="AO121" t="s">
        <v>3173</v>
      </c>
      <c r="AP121">
        <v>0.115729057306665</v>
      </c>
      <c r="AQ121">
        <f>(Table2[[#This Row],[Sharpe Ratio]]-AVERAGE(Table2[Sharpe Ratio]))/_xlfn.STDEV.P(Table2[Sharpe Ratio])</f>
        <v>0.6257761877373883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3.8953687259577126</v>
      </c>
      <c r="AS121">
        <f>_xlfn.RANK.AVG(Table2[[#This Row],[1Y Return vs Nifty Z-Score]],Table2[1Y Return vs Nifty Z-Score])</f>
        <v>244</v>
      </c>
      <c r="AT121">
        <f>_xlfn.RANK.AVG(Table2[[#This Row],[6M Return vs Nifty Z-Score]],Table2[6M Return vs Nifty Z-Score])</f>
        <v>119</v>
      </c>
      <c r="AU121">
        <f>_xlfn.RANK.AVG(Table2[[#This Row],[Sharpe Ratio Z-Score]],Table2[Sharpe Ratio Z-Score])</f>
        <v>178</v>
      </c>
      <c r="AV121">
        <f>(Table2[[#This Row],[Rank 1Y]]+Table2[[#This Row],[Rank 6M]]+Table2[[#This Row],[Rank Sharpe]])/3</f>
        <v>180.33333333333334</v>
      </c>
    </row>
    <row r="122" spans="1:48" x14ac:dyDescent="0.3">
      <c r="A122" t="s">
        <v>1345</v>
      </c>
      <c r="B122" t="s">
        <v>1346</v>
      </c>
      <c r="C122" t="s">
        <v>3131</v>
      </c>
      <c r="D122" t="s">
        <v>51</v>
      </c>
      <c r="E122">
        <v>8419.7971787999995</v>
      </c>
      <c r="F122">
        <v>861</v>
      </c>
      <c r="G122">
        <v>126.98374664636999</v>
      </c>
      <c r="H122">
        <f>(Table2[[#This Row],[1Y Return vs Nifty]]-AVERAGE(Table2[1Y Return vs Nifty]))/_xlfn.STDEV.P(Table2[1Y Return vs Nifty])</f>
        <v>1.7194131854990591</v>
      </c>
      <c r="I122">
        <v>-1.0247086867583599</v>
      </c>
      <c r="J122">
        <f>(Table2[[#This Row],[1M Return vs Nifty]]-AVERAGE(Table2[1M Return vs Nifty]))/_xlfn.STDEV.P(Table2[1M Return vs Nifty])</f>
        <v>-4.3275063537137205E-2</v>
      </c>
      <c r="K122">
        <v>58.282696196398</v>
      </c>
      <c r="L122">
        <f>(Table2[[#This Row],[6M Return vs Nifty]]-AVERAGE(Table2[6M Return vs Nifty]))/_xlfn.STDEV.P(Table2[6M Return vs Nifty])</f>
        <v>1.5659757620961992</v>
      </c>
      <c r="M122">
        <v>1.6908204360840999</v>
      </c>
      <c r="N122">
        <f>(Table2[[#This Row],[1W Return vs Nifty]]-AVERAGE(Table2[1W Return vs Nifty]))/_xlfn.STDEV.P(Table2[1W Return vs Nifty])</f>
        <v>0.47311780878308207</v>
      </c>
      <c r="O122">
        <v>822.41</v>
      </c>
      <c r="P122">
        <v>777.57215300834901</v>
      </c>
      <c r="Q122">
        <v>597.20840488349302</v>
      </c>
      <c r="R122">
        <v>60.868893939878497</v>
      </c>
      <c r="S122" s="1">
        <f>(Table2[[#This Row],[Close Price]]-Table2[[#This Row],[20D EMA]])/Table2[[#This Row],[20D EMA]]</f>
        <v>4.6923067569703714E-2</v>
      </c>
      <c r="T122" s="1">
        <f>(Table2[[#This Row],[Close Price]]-Table2[[#This Row],[50D EMA]])/Table2[[#This Row],[50D EMA]]</f>
        <v>0.10729274018993219</v>
      </c>
      <c r="U122" s="1">
        <f>(Table2[[#This Row],[Close Price]]-Table2[[#This Row],[200D EMA]])/Table2[[#This Row],[200D EMA]]</f>
        <v>0.44170777396873545</v>
      </c>
      <c r="V122">
        <v>0.57566943381152302</v>
      </c>
      <c r="W122">
        <v>827</v>
      </c>
      <c r="X122">
        <v>870.3</v>
      </c>
      <c r="Y122">
        <v>747.1</v>
      </c>
      <c r="Z122">
        <v>870.3</v>
      </c>
      <c r="AA122">
        <v>747.1</v>
      </c>
      <c r="AB122">
        <v>870.3</v>
      </c>
      <c r="AC122" s="1">
        <f>(Table2[[#This Row],[Close Price]]/Table2[[#This Row],[Day Low]])-1</f>
        <v>4.1112454655380937E-2</v>
      </c>
      <c r="AD122" s="1">
        <f>(Table2[[#This Row],[Day High]]/Table2[[#This Row],[Close Price]])-1</f>
        <v>1.0801393728222974E-2</v>
      </c>
      <c r="AE122" s="1">
        <f>(Table2[[#This Row],[Close Price]]/Table2[[#This Row],[Current Week Low]])-1</f>
        <v>0.15245616383348937</v>
      </c>
      <c r="AF122" s="1">
        <f>(Table2[[#This Row],[Current Week High]]/Table2[[#This Row],[Close Price]])-1</f>
        <v>1.0801393728222974E-2</v>
      </c>
      <c r="AG122" s="1">
        <f>(Table2[[#This Row],[Close Price]]/Table2[[#This Row],[Current Month Low]])-1</f>
        <v>0.15245616383348937</v>
      </c>
      <c r="AH122" s="1">
        <f>(Table2[[#This Row],[Current Month High]]/Table2[[#This Row],[Close Price]])-1</f>
        <v>1.0801393728222974E-2</v>
      </c>
      <c r="AI122">
        <v>11.4401858304297</v>
      </c>
      <c r="AJ122">
        <v>190.094339622641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0.19</v>
      </c>
      <c r="AM122" t="s">
        <v>3173</v>
      </c>
      <c r="AN122">
        <v>0.47</v>
      </c>
      <c r="AO122" t="s">
        <v>3173</v>
      </c>
      <c r="AP122">
        <v>2.5765680599345999E-2</v>
      </c>
      <c r="AQ122">
        <f>(Table2[[#This Row],[Sharpe Ratio]]-AVERAGE(Table2[Sharpe Ratio]))/_xlfn.STDEV.P(Table2[Sharpe Ratio])</f>
        <v>-0.41840652675557444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3.2968251660856285</v>
      </c>
      <c r="AS122">
        <f>_xlfn.RANK.AVG(Table2[[#This Row],[1Y Return vs Nifty Z-Score]],Table2[1Y Return vs Nifty Z-Score])</f>
        <v>51</v>
      </c>
      <c r="AT122">
        <f>_xlfn.RANK.AVG(Table2[[#This Row],[6M Return vs Nifty Z-Score]],Table2[6M Return vs Nifty Z-Score])</f>
        <v>52</v>
      </c>
      <c r="AU122">
        <f>_xlfn.RANK.AVG(Table2[[#This Row],[Sharpe Ratio Z-Score]],Table2[Sharpe Ratio Z-Score])</f>
        <v>439</v>
      </c>
      <c r="AV122">
        <f>(Table2[[#This Row],[Rank 1Y]]+Table2[[#This Row],[Rank 6M]]+Table2[[#This Row],[Rank Sharpe]])/3</f>
        <v>180.66666666666666</v>
      </c>
    </row>
    <row r="123" spans="1:48" x14ac:dyDescent="0.3">
      <c r="A123" t="s">
        <v>866</v>
      </c>
      <c r="B123" t="s">
        <v>867</v>
      </c>
      <c r="C123" t="s">
        <v>3139</v>
      </c>
      <c r="D123" t="s">
        <v>119</v>
      </c>
      <c r="E123">
        <v>18308.5575511799</v>
      </c>
      <c r="F123">
        <v>698.1</v>
      </c>
      <c r="G123">
        <v>51.763939155891599</v>
      </c>
      <c r="H123">
        <f>(Table2[[#This Row],[1Y Return vs Nifty]]-AVERAGE(Table2[1Y Return vs Nifty]))/_xlfn.STDEV.P(Table2[1Y Return vs Nifty])</f>
        <v>0.43957202574719861</v>
      </c>
      <c r="I123">
        <v>2.8738083660229901</v>
      </c>
      <c r="J123">
        <f>(Table2[[#This Row],[1M Return vs Nifty]]-AVERAGE(Table2[1M Return vs Nifty]))/_xlfn.STDEV.P(Table2[1M Return vs Nifty])</f>
        <v>0.37456450512554557</v>
      </c>
      <c r="K123">
        <v>13.659782312878001</v>
      </c>
      <c r="L123">
        <f>(Table2[[#This Row],[6M Return vs Nifty]]-AVERAGE(Table2[6M Return vs Nifty]))/_xlfn.STDEV.P(Table2[6M Return vs Nifty])</f>
        <v>0.12996142787004406</v>
      </c>
      <c r="M123">
        <v>-3.2645991977122502</v>
      </c>
      <c r="N123">
        <f>(Table2[[#This Row],[1W Return vs Nifty]]-AVERAGE(Table2[1W Return vs Nifty]))/_xlfn.STDEV.P(Table2[1W Return vs Nifty])</f>
        <v>-0.70498191495202689</v>
      </c>
      <c r="O123">
        <v>706.78</v>
      </c>
      <c r="P123">
        <v>687.77132663977397</v>
      </c>
      <c r="Q123">
        <v>594.07394978626098</v>
      </c>
      <c r="R123">
        <v>44.1280158186091</v>
      </c>
      <c r="S123" s="1">
        <f>(Table2[[#This Row],[Close Price]]-Table2[[#This Row],[20D EMA]])/Table2[[#This Row],[20D EMA]]</f>
        <v>-1.2281049265683736E-2</v>
      </c>
      <c r="T123" s="1">
        <f>(Table2[[#This Row],[Close Price]]-Table2[[#This Row],[50D EMA]])/Table2[[#This Row],[50D EMA]]</f>
        <v>1.5017598088435254E-2</v>
      </c>
      <c r="U123" s="1">
        <f>(Table2[[#This Row],[Close Price]]-Table2[[#This Row],[200D EMA]])/Table2[[#This Row],[200D EMA]]</f>
        <v>0.17510623088449859</v>
      </c>
      <c r="V123">
        <v>1.1962308190003399</v>
      </c>
      <c r="W123">
        <v>696.05</v>
      </c>
      <c r="X123">
        <v>714.9</v>
      </c>
      <c r="Y123">
        <v>662</v>
      </c>
      <c r="Z123">
        <v>733.6</v>
      </c>
      <c r="AA123">
        <v>662</v>
      </c>
      <c r="AB123">
        <v>794.75</v>
      </c>
      <c r="AC123" s="1">
        <f>(Table2[[#This Row],[Close Price]]/Table2[[#This Row],[Day Low]])-1</f>
        <v>2.9451907190576332E-3</v>
      </c>
      <c r="AD123" s="1">
        <f>(Table2[[#This Row],[Day High]]/Table2[[#This Row],[Close Price]])-1</f>
        <v>2.4065320154705638E-2</v>
      </c>
      <c r="AE123" s="1">
        <f>(Table2[[#This Row],[Close Price]]/Table2[[#This Row],[Current Week Low]])-1</f>
        <v>5.4531722054380616E-2</v>
      </c>
      <c r="AF123" s="1">
        <f>(Table2[[#This Row],[Current Week High]]/Table2[[#This Row],[Close Price]])-1</f>
        <v>5.0852313422145912E-2</v>
      </c>
      <c r="AG123" s="1">
        <f>(Table2[[#This Row],[Close Price]]/Table2[[#This Row],[Current Month Low]])-1</f>
        <v>5.4531722054380616E-2</v>
      </c>
      <c r="AH123" s="1">
        <f>(Table2[[#This Row],[Current Month High]]/Table2[[#This Row],[Close Price]])-1</f>
        <v>0.13844721386620829</v>
      </c>
      <c r="AI123">
        <v>13.844721386620799</v>
      </c>
      <c r="AJ123">
        <v>82.964224872231696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0.02</v>
      </c>
      <c r="AM123" t="s">
        <v>3173</v>
      </c>
      <c r="AN123">
        <v>1.05</v>
      </c>
      <c r="AO123" t="s">
        <v>3173</v>
      </c>
      <c r="AP123">
        <v>0.157884371568457</v>
      </c>
      <c r="AQ123">
        <f>(Table2[[#This Row],[Sharpe Ratio]]-AVERAGE(Table2[Sharpe Ratio]))/_xlfn.STDEV.P(Table2[Sharpe Ratio])</f>
        <v>1.1150625183226297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1.3541785621133908</v>
      </c>
      <c r="AS123">
        <f>_xlfn.RANK.AVG(Table2[[#This Row],[1Y Return vs Nifty Z-Score]],Table2[1Y Return vs Nifty Z-Score])</f>
        <v>180</v>
      </c>
      <c r="AT123">
        <f>_xlfn.RANK.AVG(Table2[[#This Row],[6M Return vs Nifty Z-Score]],Table2[6M Return vs Nifty Z-Score])</f>
        <v>271</v>
      </c>
      <c r="AU123">
        <f>_xlfn.RANK.AVG(Table2[[#This Row],[Sharpe Ratio Z-Score]],Table2[Sharpe Ratio Z-Score])</f>
        <v>102</v>
      </c>
      <c r="AV123">
        <f>(Table2[[#This Row],[Rank 1Y]]+Table2[[#This Row],[Rank 6M]]+Table2[[#This Row],[Rank Sharpe]])/3</f>
        <v>184.33333333333334</v>
      </c>
    </row>
    <row r="124" spans="1:48" x14ac:dyDescent="0.3">
      <c r="A124" t="s">
        <v>1588</v>
      </c>
      <c r="B124" t="s">
        <v>1589</v>
      </c>
      <c r="C124" t="s">
        <v>3139</v>
      </c>
      <c r="D124" t="s">
        <v>156</v>
      </c>
      <c r="E124">
        <v>6095.3190420299998</v>
      </c>
      <c r="F124">
        <v>390.3</v>
      </c>
      <c r="G124">
        <v>23.879480463578702</v>
      </c>
      <c r="H124">
        <f>(Table2[[#This Row],[1Y Return vs Nifty]]-AVERAGE(Table2[1Y Return vs Nifty]))/_xlfn.STDEV.P(Table2[1Y Return vs Nifty])</f>
        <v>-3.4873192107687044E-2</v>
      </c>
      <c r="I124">
        <v>-5.9770230012391004</v>
      </c>
      <c r="J124">
        <f>(Table2[[#This Row],[1M Return vs Nifty]]-AVERAGE(Table2[1M Return vs Nifty]))/_xlfn.STDEV.P(Table2[1M Return vs Nifty])</f>
        <v>-0.5740596795921995</v>
      </c>
      <c r="K124">
        <v>23.1389732604393</v>
      </c>
      <c r="L124">
        <f>(Table2[[#This Row],[6M Return vs Nifty]]-AVERAGE(Table2[6M Return vs Nifty]))/_xlfn.STDEV.P(Table2[6M Return vs Nifty])</f>
        <v>0.43501219423409526</v>
      </c>
      <c r="M124">
        <v>-2.6726401485636702</v>
      </c>
      <c r="N124">
        <f>(Table2[[#This Row],[1W Return vs Nifty]]-AVERAGE(Table2[1W Return vs Nifty]))/_xlfn.STDEV.P(Table2[1W Return vs Nifty])</f>
        <v>-0.56424977846287727</v>
      </c>
      <c r="O124">
        <v>401.88</v>
      </c>
      <c r="P124">
        <v>402.88791003456902</v>
      </c>
      <c r="Q124">
        <v>349.76237895119601</v>
      </c>
      <c r="R124">
        <v>37.694649239250502</v>
      </c>
      <c r="S124" s="1">
        <f>(Table2[[#This Row],[Close Price]]-Table2[[#This Row],[20D EMA]])/Table2[[#This Row],[20D EMA]]</f>
        <v>-2.8814571513884703E-2</v>
      </c>
      <c r="T124" s="1">
        <f>(Table2[[#This Row],[Close Price]]-Table2[[#This Row],[50D EMA]])/Table2[[#This Row],[50D EMA]]</f>
        <v>-3.12441989969094E-2</v>
      </c>
      <c r="U124" s="1">
        <f>(Table2[[#This Row],[Close Price]]-Table2[[#This Row],[200D EMA]])/Table2[[#This Row],[200D EMA]]</f>
        <v>0.11590046125132401</v>
      </c>
      <c r="V124">
        <v>0.59410660154558403</v>
      </c>
      <c r="W124">
        <v>386.3</v>
      </c>
      <c r="X124">
        <v>397.95</v>
      </c>
      <c r="Y124">
        <v>372.2</v>
      </c>
      <c r="Z124">
        <v>398.65</v>
      </c>
      <c r="AA124">
        <v>372.2</v>
      </c>
      <c r="AB124">
        <v>423.9</v>
      </c>
      <c r="AC124" s="1">
        <f>(Table2[[#This Row],[Close Price]]/Table2[[#This Row],[Day Low]])-1</f>
        <v>1.0354646647683152E-2</v>
      </c>
      <c r="AD124" s="1">
        <f>(Table2[[#This Row],[Day High]]/Table2[[#This Row],[Close Price]])-1</f>
        <v>1.9600307455803101E-2</v>
      </c>
      <c r="AE124" s="1">
        <f>(Table2[[#This Row],[Close Price]]/Table2[[#This Row],[Current Week Low]])-1</f>
        <v>4.8629768941429452E-2</v>
      </c>
      <c r="AF124" s="1">
        <f>(Table2[[#This Row],[Current Week High]]/Table2[[#This Row],[Close Price]])-1</f>
        <v>2.1393799641301392E-2</v>
      </c>
      <c r="AG124" s="1">
        <f>(Table2[[#This Row],[Close Price]]/Table2[[#This Row],[Current Month Low]])-1</f>
        <v>4.8629768941429452E-2</v>
      </c>
      <c r="AH124" s="1">
        <f>(Table2[[#This Row],[Current Month High]]/Table2[[#This Row],[Close Price]])-1</f>
        <v>8.6087624903919968E-2</v>
      </c>
      <c r="AI124">
        <v>15.5521393799641</v>
      </c>
      <c r="AJ124">
        <v>72.660915726609105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-0.01</v>
      </c>
      <c r="AM124" t="s">
        <v>3172</v>
      </c>
      <c r="AN124">
        <v>-1.1000000000000001</v>
      </c>
      <c r="AO124" t="s">
        <v>3172</v>
      </c>
      <c r="AP124">
        <v>0.178264840776167</v>
      </c>
      <c r="AQ124">
        <f>(Table2[[#This Row],[Sharpe Ratio]]-AVERAGE(Table2[Sharpe Ratio]))/_xlfn.STDEV.P(Table2[Sharpe Ratio])</f>
        <v>1.3516135954257145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303</v>
      </c>
      <c r="AT124">
        <f>_xlfn.RANK.AVG(Table2[[#This Row],[6M Return vs Nifty Z-Score]],Table2[6M Return vs Nifty Z-Score])</f>
        <v>185</v>
      </c>
      <c r="AU124">
        <f>_xlfn.RANK.AVG(Table2[[#This Row],[Sharpe Ratio Z-Score]],Table2[Sharpe Ratio Z-Score])</f>
        <v>66</v>
      </c>
      <c r="AV124">
        <f>(Table2[[#This Row],[Rank 1Y]]+Table2[[#This Row],[Rank 6M]]+Table2[[#This Row],[Rank Sharpe]])/3</f>
        <v>184.66666666666666</v>
      </c>
    </row>
    <row r="125" spans="1:48" x14ac:dyDescent="0.3">
      <c r="A125" t="s">
        <v>719</v>
      </c>
      <c r="B125" t="s">
        <v>720</v>
      </c>
      <c r="C125" t="s">
        <v>3131</v>
      </c>
      <c r="D125" t="s">
        <v>721</v>
      </c>
      <c r="E125">
        <v>23997.760659799998</v>
      </c>
      <c r="F125">
        <v>2369.1999999999998</v>
      </c>
      <c r="G125">
        <v>41.599250794343099</v>
      </c>
      <c r="H125">
        <f>(Table2[[#This Row],[1Y Return vs Nifty]]-AVERAGE(Table2[1Y Return vs Nifty]))/_xlfn.STDEV.P(Table2[1Y Return vs Nifty])</f>
        <v>0.26662307818698022</v>
      </c>
      <c r="I125">
        <v>-6.9237055683409103</v>
      </c>
      <c r="J125">
        <f>(Table2[[#This Row],[1M Return vs Nifty]]-AVERAGE(Table2[1M Return vs Nifty]))/_xlfn.STDEV.P(Table2[1M Return vs Nifty])</f>
        <v>-0.67552426988201064</v>
      </c>
      <c r="K125">
        <v>42.0068492363405</v>
      </c>
      <c r="L125">
        <f>(Table2[[#This Row],[6M Return vs Nifty]]-AVERAGE(Table2[6M Return vs Nifty]))/_xlfn.STDEV.P(Table2[6M Return vs Nifty])</f>
        <v>1.042201147168025</v>
      </c>
      <c r="M125">
        <v>0.58244110119475201</v>
      </c>
      <c r="N125">
        <f>(Table2[[#This Row],[1W Return vs Nifty]]-AVERAGE(Table2[1W Return vs Nifty]))/_xlfn.STDEV.P(Table2[1W Return vs Nifty])</f>
        <v>0.20961209489332122</v>
      </c>
      <c r="O125">
        <v>2354.4299999999998</v>
      </c>
      <c r="P125">
        <v>2275.36181912336</v>
      </c>
      <c r="Q125">
        <v>1897.43703803784</v>
      </c>
      <c r="R125">
        <v>53.748498485491297</v>
      </c>
      <c r="S125" s="1">
        <f>(Table2[[#This Row],[Close Price]]-Table2[[#This Row],[20D EMA]])/Table2[[#This Row],[20D EMA]]</f>
        <v>6.2732805817119148E-3</v>
      </c>
      <c r="T125" s="1">
        <f>(Table2[[#This Row],[Close Price]]-Table2[[#This Row],[50D EMA]])/Table2[[#This Row],[50D EMA]]</f>
        <v>4.1240993009539623E-2</v>
      </c>
      <c r="U125" s="1">
        <f>(Table2[[#This Row],[Close Price]]-Table2[[#This Row],[200D EMA]])/Table2[[#This Row],[200D EMA]]</f>
        <v>0.24863168184490325</v>
      </c>
      <c r="V125">
        <v>0.57182321746194897</v>
      </c>
      <c r="W125">
        <v>2313.0500000000002</v>
      </c>
      <c r="X125">
        <v>2391</v>
      </c>
      <c r="Y125">
        <v>2277.0500000000002</v>
      </c>
      <c r="Z125">
        <v>2442.5</v>
      </c>
      <c r="AA125">
        <v>2277.0500000000002</v>
      </c>
      <c r="AB125">
        <v>2442.5</v>
      </c>
      <c r="AC125" s="1">
        <f>(Table2[[#This Row],[Close Price]]/Table2[[#This Row],[Day Low]])-1</f>
        <v>2.4275307494433518E-2</v>
      </c>
      <c r="AD125" s="1">
        <f>(Table2[[#This Row],[Day High]]/Table2[[#This Row],[Close Price]])-1</f>
        <v>9.2014182002364553E-3</v>
      </c>
      <c r="AE125" s="1">
        <f>(Table2[[#This Row],[Close Price]]/Table2[[#This Row],[Current Week Low]])-1</f>
        <v>4.0469027908917043E-2</v>
      </c>
      <c r="AF125" s="1">
        <f>(Table2[[#This Row],[Current Week High]]/Table2[[#This Row],[Close Price]])-1</f>
        <v>3.0938713489785608E-2</v>
      </c>
      <c r="AG125" s="1">
        <f>(Table2[[#This Row],[Close Price]]/Table2[[#This Row],[Current Month Low]])-1</f>
        <v>4.0469027908917043E-2</v>
      </c>
      <c r="AH125" s="1">
        <f>(Table2[[#This Row],[Current Month High]]/Table2[[#This Row],[Close Price]])-1</f>
        <v>3.0938713489785608E-2</v>
      </c>
      <c r="AI125">
        <v>13.3969272328212</v>
      </c>
      <c r="AJ125">
        <v>89.520838332933295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0.04</v>
      </c>
      <c r="AM125" t="s">
        <v>3173</v>
      </c>
      <c r="AN125">
        <v>0.43</v>
      </c>
      <c r="AO125" t="s">
        <v>3173</v>
      </c>
      <c r="AP125">
        <v>9.4179563319315998E-2</v>
      </c>
      <c r="AQ125">
        <f>(Table2[[#This Row],[Sharpe Ratio]]-AVERAGE(Table2[Sharpe Ratio]))/_xlfn.STDEV.P(Table2[Sharpe Ratio])</f>
        <v>0.37565652848020942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1.2185685788465253</v>
      </c>
      <c r="AS125">
        <f>_xlfn.RANK.AVG(Table2[[#This Row],[1Y Return vs Nifty Z-Score]],Table2[1Y Return vs Nifty Z-Score])</f>
        <v>226</v>
      </c>
      <c r="AT125">
        <f>_xlfn.RANK.AVG(Table2[[#This Row],[6M Return vs Nifty Z-Score]],Table2[6M Return vs Nifty Z-Score])</f>
        <v>85</v>
      </c>
      <c r="AU125">
        <f>_xlfn.RANK.AVG(Table2[[#This Row],[Sharpe Ratio Z-Score]],Table2[Sharpe Ratio Z-Score])</f>
        <v>244</v>
      </c>
      <c r="AV125">
        <f>(Table2[[#This Row],[Rank 1Y]]+Table2[[#This Row],[Rank 6M]]+Table2[[#This Row],[Rank Sharpe]])/3</f>
        <v>185</v>
      </c>
    </row>
    <row r="126" spans="1:48" x14ac:dyDescent="0.3">
      <c r="A126" t="s">
        <v>213</v>
      </c>
      <c r="B126" t="s">
        <v>214</v>
      </c>
      <c r="C126" t="s">
        <v>3127</v>
      </c>
      <c r="D126" t="s">
        <v>54</v>
      </c>
      <c r="E126">
        <v>125498.65656807</v>
      </c>
      <c r="F126">
        <v>3337.65</v>
      </c>
      <c r="G126">
        <v>49.3682453924702</v>
      </c>
      <c r="H126">
        <f>(Table2[[#This Row],[1Y Return vs Nifty]]-AVERAGE(Table2[1Y Return vs Nifty]))/_xlfn.STDEV.P(Table2[1Y Return vs Nifty])</f>
        <v>0.39881005643511735</v>
      </c>
      <c r="I126">
        <v>2.06355307663673</v>
      </c>
      <c r="J126">
        <f>(Table2[[#This Row],[1M Return vs Nifty]]-AVERAGE(Table2[1M Return vs Nifty]))/_xlfn.STDEV.P(Table2[1M Return vs Nifty])</f>
        <v>0.28772206836301484</v>
      </c>
      <c r="K126">
        <v>22.1597374206561</v>
      </c>
      <c r="L126">
        <f>(Table2[[#This Row],[6M Return vs Nifty]]-AVERAGE(Table2[6M Return vs Nifty]))/_xlfn.STDEV.P(Table2[6M Return vs Nifty])</f>
        <v>0.40349931037834164</v>
      </c>
      <c r="M126">
        <v>-3.9697096946217401</v>
      </c>
      <c r="N126">
        <f>(Table2[[#This Row],[1W Return vs Nifty]]-AVERAGE(Table2[1W Return vs Nifty]))/_xlfn.STDEV.P(Table2[1W Return vs Nifty])</f>
        <v>-0.87261463690082441</v>
      </c>
      <c r="O126">
        <v>3405.6</v>
      </c>
      <c r="P126">
        <v>3258.9797412739199</v>
      </c>
      <c r="Q126">
        <v>2723.3624079177698</v>
      </c>
      <c r="R126">
        <v>38.6137400929655</v>
      </c>
      <c r="S126" s="1">
        <f>(Table2[[#This Row],[Close Price]]-Table2[[#This Row],[20D EMA]])/Table2[[#This Row],[20D EMA]]</f>
        <v>-1.995243128964054E-2</v>
      </c>
      <c r="T126" s="1">
        <f>(Table2[[#This Row],[Close Price]]-Table2[[#This Row],[50D EMA]])/Table2[[#This Row],[50D EMA]]</f>
        <v>2.41395359810762E-2</v>
      </c>
      <c r="U126" s="1">
        <f>(Table2[[#This Row],[Close Price]]-Table2[[#This Row],[200D EMA]])/Table2[[#This Row],[200D EMA]]</f>
        <v>0.22556219117084114</v>
      </c>
      <c r="V126">
        <v>0.89442821302673403</v>
      </c>
      <c r="W126">
        <v>3325.9</v>
      </c>
      <c r="X126">
        <v>3415.95</v>
      </c>
      <c r="Y126">
        <v>3256</v>
      </c>
      <c r="Z126">
        <v>3480</v>
      </c>
      <c r="AA126">
        <v>3256</v>
      </c>
      <c r="AB126">
        <v>3627.8</v>
      </c>
      <c r="AC126" s="1">
        <f>(Table2[[#This Row],[Close Price]]/Table2[[#This Row],[Day Low]])-1</f>
        <v>3.5328783186505675E-3</v>
      </c>
      <c r="AD126" s="1">
        <f>(Table2[[#This Row],[Day High]]/Table2[[#This Row],[Close Price]])-1</f>
        <v>2.345961979236888E-2</v>
      </c>
      <c r="AE126" s="1">
        <f>(Table2[[#This Row],[Close Price]]/Table2[[#This Row],[Current Week Low]])-1</f>
        <v>2.5076781326781372E-2</v>
      </c>
      <c r="AF126" s="1">
        <f>(Table2[[#This Row],[Current Week High]]/Table2[[#This Row],[Close Price]])-1</f>
        <v>4.2649768549728018E-2</v>
      </c>
      <c r="AG126" s="1">
        <f>(Table2[[#This Row],[Close Price]]/Table2[[#This Row],[Current Month Low]])-1</f>
        <v>2.5076781326781372E-2</v>
      </c>
      <c r="AH126" s="1">
        <f>(Table2[[#This Row],[Current Month High]]/Table2[[#This Row],[Close Price]])-1</f>
        <v>8.6932422512845831E-2</v>
      </c>
      <c r="AI126">
        <v>9.4257935972914897</v>
      </c>
      <c r="AJ126">
        <v>89.547661640684893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0.19</v>
      </c>
      <c r="AM126" t="s">
        <v>3173</v>
      </c>
      <c r="AN126">
        <v>-6.45</v>
      </c>
      <c r="AO126" t="s">
        <v>3172</v>
      </c>
      <c r="AP126">
        <v>0.11989305026892599</v>
      </c>
      <c r="AQ126">
        <f>(Table2[[#This Row],[Sharpe Ratio]]-AVERAGE(Table2[Sharpe Ratio]))/_xlfn.STDEV.P(Table2[Sharpe Ratio])</f>
        <v>0.67410662656260811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0.89152342483825742</v>
      </c>
      <c r="AS126">
        <f>_xlfn.RANK.AVG(Table2[[#This Row],[1Y Return vs Nifty Z-Score]],Table2[1Y Return vs Nifty Z-Score])</f>
        <v>192</v>
      </c>
      <c r="AT126">
        <f>_xlfn.RANK.AVG(Table2[[#This Row],[6M Return vs Nifty Z-Score]],Table2[6M Return vs Nifty Z-Score])</f>
        <v>194</v>
      </c>
      <c r="AU126">
        <f>_xlfn.RANK.AVG(Table2[[#This Row],[Sharpe Ratio Z-Score]],Table2[Sharpe Ratio Z-Score])</f>
        <v>170</v>
      </c>
      <c r="AV126">
        <f>(Table2[[#This Row],[Rank 1Y]]+Table2[[#This Row],[Rank 6M]]+Table2[[#This Row],[Rank Sharpe]])/3</f>
        <v>185.33333333333334</v>
      </c>
    </row>
    <row r="127" spans="1:48" x14ac:dyDescent="0.3">
      <c r="A127" t="s">
        <v>999</v>
      </c>
      <c r="B127" t="s">
        <v>1000</v>
      </c>
      <c r="C127" t="s">
        <v>3131</v>
      </c>
      <c r="D127" t="s">
        <v>51</v>
      </c>
      <c r="E127">
        <v>14349.868029359999</v>
      </c>
      <c r="F127">
        <v>1887.85</v>
      </c>
      <c r="G127">
        <v>51.626546198519399</v>
      </c>
      <c r="H127">
        <f>(Table2[[#This Row],[1Y Return vs Nifty]]-AVERAGE(Table2[1Y Return vs Nifty]))/_xlfn.STDEV.P(Table2[1Y Return vs Nifty])</f>
        <v>0.43723432816764507</v>
      </c>
      <c r="I127">
        <v>-5.3482904279062504</v>
      </c>
      <c r="J127">
        <f>(Table2[[#This Row],[1M Return vs Nifty]]-AVERAGE(Table2[1M Return vs Nifty]))/_xlfn.STDEV.P(Table2[1M Return vs Nifty])</f>
        <v>-0.50667268507895258</v>
      </c>
      <c r="K127">
        <v>33.965765575547103</v>
      </c>
      <c r="L127">
        <f>(Table2[[#This Row],[6M Return vs Nifty]]-AVERAGE(Table2[6M Return vs Nifty]))/_xlfn.STDEV.P(Table2[6M Return vs Nifty])</f>
        <v>0.78343025135085187</v>
      </c>
      <c r="M127">
        <v>-4.26338521276889</v>
      </c>
      <c r="N127">
        <f>(Table2[[#This Row],[1W Return vs Nifty]]-AVERAGE(Table2[1W Return vs Nifty]))/_xlfn.STDEV.P(Table2[1W Return vs Nifty])</f>
        <v>-0.94243295146642003</v>
      </c>
      <c r="O127">
        <v>1930.66</v>
      </c>
      <c r="P127">
        <v>1837.00382567323</v>
      </c>
      <c r="Q127">
        <v>1523.2442051716801</v>
      </c>
      <c r="R127">
        <v>40.1071196604005</v>
      </c>
      <c r="S127" s="1">
        <f>(Table2[[#This Row],[Close Price]]-Table2[[#This Row],[20D EMA]])/Table2[[#This Row],[20D EMA]]</f>
        <v>-2.2173764412170019E-2</v>
      </c>
      <c r="T127" s="1">
        <f>(Table2[[#This Row],[Close Price]]-Table2[[#This Row],[50D EMA]])/Table2[[#This Row],[50D EMA]]</f>
        <v>2.7678861424328079E-2</v>
      </c>
      <c r="U127" s="1">
        <f>(Table2[[#This Row],[Close Price]]-Table2[[#This Row],[200D EMA]])/Table2[[#This Row],[200D EMA]]</f>
        <v>0.23936135360989363</v>
      </c>
      <c r="V127">
        <v>0.834811184584759</v>
      </c>
      <c r="W127">
        <v>1881</v>
      </c>
      <c r="X127">
        <v>1923</v>
      </c>
      <c r="Y127">
        <v>1826.3</v>
      </c>
      <c r="Z127">
        <v>1987.75</v>
      </c>
      <c r="AA127">
        <v>1826.3</v>
      </c>
      <c r="AB127">
        <v>2109.9499999999998</v>
      </c>
      <c r="AC127" s="1">
        <f>(Table2[[#This Row],[Close Price]]/Table2[[#This Row],[Day Low]])-1</f>
        <v>3.6416799574694458E-3</v>
      </c>
      <c r="AD127" s="1">
        <f>(Table2[[#This Row],[Day High]]/Table2[[#This Row],[Close Price]])-1</f>
        <v>1.8619064014619768E-2</v>
      </c>
      <c r="AE127" s="1">
        <f>(Table2[[#This Row],[Close Price]]/Table2[[#This Row],[Current Week Low]])-1</f>
        <v>3.3702020478563188E-2</v>
      </c>
      <c r="AF127" s="1">
        <f>(Table2[[#This Row],[Current Week High]]/Table2[[#This Row],[Close Price]])-1</f>
        <v>5.2917339831024757E-2</v>
      </c>
      <c r="AG127" s="1">
        <f>(Table2[[#This Row],[Close Price]]/Table2[[#This Row],[Current Month Low]])-1</f>
        <v>3.3702020478563188E-2</v>
      </c>
      <c r="AH127" s="1">
        <f>(Table2[[#This Row],[Current Month High]]/Table2[[#This Row],[Close Price]])-1</f>
        <v>0.11764705882352944</v>
      </c>
      <c r="AI127">
        <v>14.3523055327489</v>
      </c>
      <c r="AJ127">
        <v>97.887840670859504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0.14000000000000001</v>
      </c>
      <c r="AM127" t="s">
        <v>3173</v>
      </c>
      <c r="AN127">
        <v>-0.84</v>
      </c>
      <c r="AO127" t="s">
        <v>3172</v>
      </c>
      <c r="AP127">
        <v>8.7833662049948996E-2</v>
      </c>
      <c r="AQ127">
        <f>(Table2[[#This Row],[Sharpe Ratio]]-AVERAGE(Table2[Sharpe Ratio]))/_xlfn.STDEV.P(Table2[Sharpe Ratio])</f>
        <v>0.3020012183320645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7.3560161305188831E-2</v>
      </c>
      <c r="AS127">
        <f>_xlfn.RANK.AVG(Table2[[#This Row],[1Y Return vs Nifty Z-Score]],Table2[1Y Return vs Nifty Z-Score])</f>
        <v>182</v>
      </c>
      <c r="AT127">
        <f>_xlfn.RANK.AVG(Table2[[#This Row],[6M Return vs Nifty Z-Score]],Table2[6M Return vs Nifty Z-Score])</f>
        <v>116</v>
      </c>
      <c r="AU127">
        <f>_xlfn.RANK.AVG(Table2[[#This Row],[Sharpe Ratio Z-Score]],Table2[Sharpe Ratio Z-Score])</f>
        <v>261</v>
      </c>
      <c r="AV127">
        <f>(Table2[[#This Row],[Rank 1Y]]+Table2[[#This Row],[Rank 6M]]+Table2[[#This Row],[Rank Sharpe]])/3</f>
        <v>186.33333333333334</v>
      </c>
    </row>
    <row r="128" spans="1:48" x14ac:dyDescent="0.3">
      <c r="A128" t="s">
        <v>530</v>
      </c>
      <c r="B128" t="s">
        <v>531</v>
      </c>
      <c r="C128" t="s">
        <v>3139</v>
      </c>
      <c r="D128" t="s">
        <v>532</v>
      </c>
      <c r="E128">
        <v>40890.280681440003</v>
      </c>
      <c r="F128">
        <v>4528.8</v>
      </c>
      <c r="G128">
        <v>41.772134732569498</v>
      </c>
      <c r="H128">
        <f>(Table2[[#This Row],[1Y Return vs Nifty]]-AVERAGE(Table2[1Y Return vs Nifty]))/_xlfn.STDEV.P(Table2[1Y Return vs Nifty])</f>
        <v>0.26956464354568116</v>
      </c>
      <c r="I128">
        <v>1.1502616339823399</v>
      </c>
      <c r="J128">
        <f>(Table2[[#This Row],[1M Return vs Nifty]]-AVERAGE(Table2[1M Return vs Nifty]))/_xlfn.STDEV.P(Table2[1M Return vs Nifty])</f>
        <v>0.18983630890743541</v>
      </c>
      <c r="K128">
        <v>9.2701098704119502</v>
      </c>
      <c r="L128">
        <f>(Table2[[#This Row],[6M Return vs Nifty]]-AVERAGE(Table2[6M Return vs Nifty]))/_xlfn.STDEV.P(Table2[6M Return vs Nifty])</f>
        <v>-1.1303048188002528E-2</v>
      </c>
      <c r="M128">
        <v>4.44494616113899</v>
      </c>
      <c r="N128">
        <f>(Table2[[#This Row],[1W Return vs Nifty]]-AVERAGE(Table2[1W Return vs Nifty]))/_xlfn.STDEV.P(Table2[1W Return vs Nifty])</f>
        <v>1.127882691597498</v>
      </c>
      <c r="O128">
        <v>4327.75</v>
      </c>
      <c r="P128">
        <v>4348.6407346733104</v>
      </c>
      <c r="Q128">
        <v>3903.0938321941499</v>
      </c>
      <c r="R128">
        <v>67.486708819222301</v>
      </c>
      <c r="S128" s="1">
        <f>(Table2[[#This Row],[Close Price]]-Table2[[#This Row],[20D EMA]])/Table2[[#This Row],[20D EMA]]</f>
        <v>4.6456010629079815E-2</v>
      </c>
      <c r="T128" s="1">
        <f>(Table2[[#This Row],[Close Price]]-Table2[[#This Row],[50D EMA]])/Table2[[#This Row],[50D EMA]]</f>
        <v>4.1428868540510554E-2</v>
      </c>
      <c r="U128" s="1">
        <f>(Table2[[#This Row],[Close Price]]-Table2[[#This Row],[200D EMA]])/Table2[[#This Row],[200D EMA]]</f>
        <v>0.16031030631259652</v>
      </c>
      <c r="V128">
        <v>1.1490838952648199</v>
      </c>
      <c r="W128">
        <v>4375.05</v>
      </c>
      <c r="X128">
        <v>4553</v>
      </c>
      <c r="Y128">
        <v>4022.55</v>
      </c>
      <c r="Z128">
        <v>4553</v>
      </c>
      <c r="AA128">
        <v>4022.55</v>
      </c>
      <c r="AB128">
        <v>4553</v>
      </c>
      <c r="AC128" s="1">
        <f>(Table2[[#This Row],[Close Price]]/Table2[[#This Row],[Day Low]])-1</f>
        <v>3.5142455514794113E-2</v>
      </c>
      <c r="AD128" s="1">
        <f>(Table2[[#This Row],[Day High]]/Table2[[#This Row],[Close Price]])-1</f>
        <v>5.3435788729905287E-3</v>
      </c>
      <c r="AE128" s="1">
        <f>(Table2[[#This Row],[Close Price]]/Table2[[#This Row],[Current Week Low]])-1</f>
        <v>0.12585300369168806</v>
      </c>
      <c r="AF128" s="1">
        <f>(Table2[[#This Row],[Current Week High]]/Table2[[#This Row],[Close Price]])-1</f>
        <v>5.3435788729905287E-3</v>
      </c>
      <c r="AG128" s="1">
        <f>(Table2[[#This Row],[Close Price]]/Table2[[#This Row],[Current Month Low]])-1</f>
        <v>0.12585300369168806</v>
      </c>
      <c r="AH128" s="1">
        <f>(Table2[[#This Row],[Current Month High]]/Table2[[#This Row],[Close Price]])-1</f>
        <v>5.3435788729905287E-3</v>
      </c>
      <c r="AI128">
        <v>11.2811340752517</v>
      </c>
      <c r="AJ128">
        <v>95.114385420705702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0.01</v>
      </c>
      <c r="AM128" t="s">
        <v>3173</v>
      </c>
      <c r="AN128">
        <v>7.55</v>
      </c>
      <c r="AO128" t="s">
        <v>3173</v>
      </c>
      <c r="AP128">
        <v>0.215894634681946</v>
      </c>
      <c r="AQ128">
        <f>(Table2[[#This Row],[Sharpe Ratio]]-AVERAGE(Table2[Sharpe Ratio]))/_xlfn.STDEV.P(Table2[Sharpe Ratio])</f>
        <v>1.7883733279352927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223</v>
      </c>
      <c r="AT128">
        <f>_xlfn.RANK.AVG(Table2[[#This Row],[6M Return vs Nifty Z-Score]],Table2[6M Return vs Nifty Z-Score])</f>
        <v>313</v>
      </c>
      <c r="AU128">
        <f>_xlfn.RANK.AVG(Table2[[#This Row],[Sharpe Ratio Z-Score]],Table2[Sharpe Ratio Z-Score])</f>
        <v>24</v>
      </c>
      <c r="AV128">
        <f>(Table2[[#This Row],[Rank 1Y]]+Table2[[#This Row],[Rank 6M]]+Table2[[#This Row],[Rank Sharpe]])/3</f>
        <v>186.66666666666666</v>
      </c>
    </row>
    <row r="129" spans="1:48" x14ac:dyDescent="0.3">
      <c r="A129" t="s">
        <v>1082</v>
      </c>
      <c r="B129" t="s">
        <v>1083</v>
      </c>
      <c r="C129" t="s">
        <v>3139</v>
      </c>
      <c r="D129" t="s">
        <v>449</v>
      </c>
      <c r="E129">
        <v>12278.382346442</v>
      </c>
      <c r="F129">
        <v>198.62</v>
      </c>
      <c r="G129">
        <v>138.75127533537301</v>
      </c>
      <c r="H129">
        <f>(Table2[[#This Row],[1Y Return vs Nifty]]-AVERAGE(Table2[1Y Return vs Nifty]))/_xlfn.STDEV.P(Table2[1Y Return vs Nifty])</f>
        <v>1.9196339527039383</v>
      </c>
      <c r="I129">
        <v>-9.36508821536186</v>
      </c>
      <c r="J129">
        <f>(Table2[[#This Row],[1M Return vs Nifty]]-AVERAGE(Table2[1M Return vs Nifty]))/_xlfn.STDEV.P(Table2[1M Return vs Nifty])</f>
        <v>-0.93718947702635547</v>
      </c>
      <c r="K129">
        <v>-5.21794879667664</v>
      </c>
      <c r="L129">
        <f>(Table2[[#This Row],[6M Return vs Nifty]]-AVERAGE(Table2[6M Return vs Nifty]))/_xlfn.STDEV.P(Table2[6M Return vs Nifty])</f>
        <v>-0.4775446740790531</v>
      </c>
      <c r="M129">
        <v>-3.2203816022741401</v>
      </c>
      <c r="N129">
        <f>(Table2[[#This Row],[1W Return vs Nifty]]-AVERAGE(Table2[1W Return vs Nifty]))/_xlfn.STDEV.P(Table2[1W Return vs Nifty])</f>
        <v>-0.6944696393387586</v>
      </c>
      <c r="O129">
        <v>207.91</v>
      </c>
      <c r="P129">
        <v>207.83200653646199</v>
      </c>
      <c r="Q129">
        <v>175.88210888485699</v>
      </c>
      <c r="R129">
        <v>38.514240663469202</v>
      </c>
      <c r="S129" s="1">
        <f>(Table2[[#This Row],[Close Price]]-Table2[[#This Row],[20D EMA]])/Table2[[#This Row],[20D EMA]]</f>
        <v>-4.4682795440334724E-2</v>
      </c>
      <c r="T129" s="1">
        <f>(Table2[[#This Row],[Close Price]]-Table2[[#This Row],[50D EMA]])/Table2[[#This Row],[50D EMA]]</f>
        <v>-4.4324291960515877E-2</v>
      </c>
      <c r="U129" s="1">
        <f>(Table2[[#This Row],[Close Price]]-Table2[[#This Row],[200D EMA]])/Table2[[#This Row],[200D EMA]]</f>
        <v>0.12927915897363162</v>
      </c>
      <c r="V129">
        <v>0.42229186973264399</v>
      </c>
      <c r="W129">
        <v>198.02</v>
      </c>
      <c r="X129">
        <v>205.65</v>
      </c>
      <c r="Y129">
        <v>186.41</v>
      </c>
      <c r="Z129">
        <v>205.65</v>
      </c>
      <c r="AA129">
        <v>186.41</v>
      </c>
      <c r="AB129">
        <v>216</v>
      </c>
      <c r="AC129" s="1">
        <f>(Table2[[#This Row],[Close Price]]/Table2[[#This Row],[Day Low]])-1</f>
        <v>3.0299969700029461E-3</v>
      </c>
      <c r="AD129" s="1">
        <f>(Table2[[#This Row],[Day High]]/Table2[[#This Row],[Close Price]])-1</f>
        <v>3.5394220118819764E-2</v>
      </c>
      <c r="AE129" s="1">
        <f>(Table2[[#This Row],[Close Price]]/Table2[[#This Row],[Current Week Low]])-1</f>
        <v>6.5500777855265424E-2</v>
      </c>
      <c r="AF129" s="1">
        <f>(Table2[[#This Row],[Current Week High]]/Table2[[#This Row],[Close Price]])-1</f>
        <v>3.5394220118819764E-2</v>
      </c>
      <c r="AG129" s="1">
        <f>(Table2[[#This Row],[Close Price]]/Table2[[#This Row],[Current Month Low]])-1</f>
        <v>6.5500777855265424E-2</v>
      </c>
      <c r="AH129" s="1">
        <f>(Table2[[#This Row],[Current Month High]]/Table2[[#This Row],[Close Price]])-1</f>
        <v>8.7503776054777882E-2</v>
      </c>
      <c r="AI129">
        <v>19.121941395629801</v>
      </c>
      <c r="AJ129">
        <v>168.95057549085899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-0.03</v>
      </c>
      <c r="AM129" t="s">
        <v>3172</v>
      </c>
      <c r="AN129">
        <v>-8.7899999999999991</v>
      </c>
      <c r="AO129" t="s">
        <v>3172</v>
      </c>
      <c r="AP129">
        <v>0.19308419748224501</v>
      </c>
      <c r="AQ129">
        <f>(Table2[[#This Row],[Sharpe Ratio]]-AVERAGE(Table2[Sharpe Ratio]))/_xlfn.STDEV.P(Table2[Sharpe Ratio])</f>
        <v>1.5236182119568891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1.3340483742166604</v>
      </c>
      <c r="AS129">
        <f>_xlfn.RANK.AVG(Table2[[#This Row],[1Y Return vs Nifty Z-Score]],Table2[1Y Return vs Nifty Z-Score])</f>
        <v>43</v>
      </c>
      <c r="AT129">
        <f>_xlfn.RANK.AVG(Table2[[#This Row],[6M Return vs Nifty Z-Score]],Table2[6M Return vs Nifty Z-Score])</f>
        <v>476</v>
      </c>
      <c r="AU129">
        <f>_xlfn.RANK.AVG(Table2[[#This Row],[Sharpe Ratio Z-Score]],Table2[Sharpe Ratio Z-Score])</f>
        <v>44</v>
      </c>
      <c r="AV129">
        <f>(Table2[[#This Row],[Rank 1Y]]+Table2[[#This Row],[Rank 6M]]+Table2[[#This Row],[Rank Sharpe]])/3</f>
        <v>187.66666666666666</v>
      </c>
    </row>
    <row r="130" spans="1:48" x14ac:dyDescent="0.3">
      <c r="A130" t="s">
        <v>1267</v>
      </c>
      <c r="B130" t="s">
        <v>1268</v>
      </c>
      <c r="C130" t="s">
        <v>609</v>
      </c>
      <c r="D130" t="s">
        <v>458</v>
      </c>
      <c r="E130">
        <v>9426.2230211099995</v>
      </c>
      <c r="F130">
        <v>360.15</v>
      </c>
      <c r="G130">
        <v>77.321373810722505</v>
      </c>
      <c r="H130">
        <f>(Table2[[#This Row],[1Y Return vs Nifty]]-AVERAGE(Table2[1Y Return vs Nifty]))/_xlfn.STDEV.P(Table2[1Y Return vs Nifty])</f>
        <v>0.87442366789028259</v>
      </c>
      <c r="I130">
        <v>-9.8449900341384105</v>
      </c>
      <c r="J130">
        <f>(Table2[[#This Row],[1M Return vs Nifty]]-AVERAGE(Table2[1M Return vs Nifty]))/_xlfn.STDEV.P(Table2[1M Return vs Nifty])</f>
        <v>-0.98862492446526584</v>
      </c>
      <c r="K130">
        <v>9.2322765867679202</v>
      </c>
      <c r="L130">
        <f>(Table2[[#This Row],[6M Return vs Nifty]]-AVERAGE(Table2[6M Return vs Nifty]))/_xlfn.STDEV.P(Table2[6M Return vs Nifty])</f>
        <v>-1.2520564770749396E-2</v>
      </c>
      <c r="M130">
        <v>-0.47026047647333502</v>
      </c>
      <c r="N130">
        <f>(Table2[[#This Row],[1W Return vs Nifty]]-AVERAGE(Table2[1W Return vs Nifty]))/_xlfn.STDEV.P(Table2[1W Return vs Nifty])</f>
        <v>-4.0656808544868195E-2</v>
      </c>
      <c r="O130">
        <v>371.83</v>
      </c>
      <c r="P130">
        <v>380.66262159045698</v>
      </c>
      <c r="Q130">
        <v>334.02086226608799</v>
      </c>
      <c r="R130">
        <v>42.984004189258997</v>
      </c>
      <c r="S130" s="1">
        <f>(Table2[[#This Row],[Close Price]]-Table2[[#This Row],[20D EMA]])/Table2[[#This Row],[20D EMA]]</f>
        <v>-3.1412204502057409E-2</v>
      </c>
      <c r="T130" s="1">
        <f>(Table2[[#This Row],[Close Price]]-Table2[[#This Row],[50D EMA]])/Table2[[#This Row],[50D EMA]]</f>
        <v>-5.3886618824702706E-2</v>
      </c>
      <c r="U130" s="1">
        <f>(Table2[[#This Row],[Close Price]]-Table2[[#This Row],[200D EMA]])/Table2[[#This Row],[200D EMA]]</f>
        <v>7.8226065152472338E-2</v>
      </c>
      <c r="V130">
        <v>0.61518890462319897</v>
      </c>
      <c r="W130">
        <v>351.85</v>
      </c>
      <c r="X130">
        <v>361.8</v>
      </c>
      <c r="Y130">
        <v>327.7</v>
      </c>
      <c r="Z130">
        <v>361.8</v>
      </c>
      <c r="AA130">
        <v>327.7</v>
      </c>
      <c r="AB130">
        <v>372.3</v>
      </c>
      <c r="AC130" s="1">
        <f>(Table2[[#This Row],[Close Price]]/Table2[[#This Row],[Day Low]])-1</f>
        <v>2.3589597839988485E-2</v>
      </c>
      <c r="AD130" s="1">
        <f>(Table2[[#This Row],[Day High]]/Table2[[#This Row],[Close Price]])-1</f>
        <v>4.5814244064974474E-3</v>
      </c>
      <c r="AE130" s="1">
        <f>(Table2[[#This Row],[Close Price]]/Table2[[#This Row],[Current Week Low]])-1</f>
        <v>9.9023497101006885E-2</v>
      </c>
      <c r="AF130" s="1">
        <f>(Table2[[#This Row],[Current Week High]]/Table2[[#This Row],[Close Price]])-1</f>
        <v>4.5814244064974474E-3</v>
      </c>
      <c r="AG130" s="1">
        <f>(Table2[[#This Row],[Close Price]]/Table2[[#This Row],[Current Month Low]])-1</f>
        <v>9.9023497101006885E-2</v>
      </c>
      <c r="AH130" s="1">
        <f>(Table2[[#This Row],[Current Month High]]/Table2[[#This Row],[Close Price]])-1</f>
        <v>3.3735943356934639E-2</v>
      </c>
      <c r="AI130">
        <v>16.9790365125642</v>
      </c>
      <c r="AJ130">
        <v>120.207887496178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-0.09</v>
      </c>
      <c r="AM130" t="s">
        <v>3172</v>
      </c>
      <c r="AN130">
        <v>-9.42</v>
      </c>
      <c r="AO130" t="s">
        <v>3172</v>
      </c>
      <c r="AP130">
        <v>0.134369847285875</v>
      </c>
      <c r="AQ130">
        <f>(Table2[[#This Row],[Sharpe Ratio]]-AVERAGE(Table2[Sharpe Ratio]))/_xlfn.STDEV.P(Table2[Sharpe Ratio])</f>
        <v>0.84213523731051532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118</v>
      </c>
      <c r="AT130">
        <f>_xlfn.RANK.AVG(Table2[[#This Row],[6M Return vs Nifty Z-Score]],Table2[6M Return vs Nifty Z-Score])</f>
        <v>314</v>
      </c>
      <c r="AU130">
        <f>_xlfn.RANK.AVG(Table2[[#This Row],[Sharpe Ratio Z-Score]],Table2[Sharpe Ratio Z-Score])</f>
        <v>132</v>
      </c>
      <c r="AV130">
        <f>(Table2[[#This Row],[Rank 1Y]]+Table2[[#This Row],[Rank 6M]]+Table2[[#This Row],[Rank Sharpe]])/3</f>
        <v>188</v>
      </c>
    </row>
    <row r="131" spans="1:48" x14ac:dyDescent="0.3">
      <c r="A131" t="s">
        <v>1486</v>
      </c>
      <c r="B131" t="s">
        <v>1487</v>
      </c>
      <c r="C131" t="s">
        <v>3139</v>
      </c>
      <c r="D131" t="s">
        <v>256</v>
      </c>
      <c r="E131">
        <v>6985.2623358199999</v>
      </c>
      <c r="F131">
        <v>3080.9</v>
      </c>
      <c r="G131">
        <v>26.047269058169199</v>
      </c>
      <c r="H131">
        <f>(Table2[[#This Row],[1Y Return vs Nifty]]-AVERAGE(Table2[1Y Return vs Nifty]))/_xlfn.STDEV.P(Table2[1Y Return vs Nifty])</f>
        <v>2.0110430633316417E-3</v>
      </c>
      <c r="I131">
        <v>-9.8368352754148098</v>
      </c>
      <c r="J131">
        <f>(Table2[[#This Row],[1M Return vs Nifty]]-AVERAGE(Table2[1M Return vs Nifty]))/_xlfn.STDEV.P(Table2[1M Return vs Nifty])</f>
        <v>-0.98775090472353166</v>
      </c>
      <c r="K131">
        <v>33.506081401634397</v>
      </c>
      <c r="L131">
        <f>(Table2[[#This Row],[6M Return vs Nifty]]-AVERAGE(Table2[6M Return vs Nifty]))/_xlfn.STDEV.P(Table2[6M Return vs Nifty])</f>
        <v>0.76863711021536574</v>
      </c>
      <c r="M131">
        <v>-5.20123938566074</v>
      </c>
      <c r="N131">
        <f>(Table2[[#This Row],[1W Return vs Nifty]]-AVERAGE(Table2[1W Return vs Nifty]))/_xlfn.STDEV.P(Table2[1W Return vs Nifty])</f>
        <v>-1.1653980732196414</v>
      </c>
      <c r="O131">
        <v>3205.26</v>
      </c>
      <c r="P131">
        <v>3230.8189286557399</v>
      </c>
      <c r="Q131">
        <v>2740.9945171719601</v>
      </c>
      <c r="R131">
        <v>39.231671969032099</v>
      </c>
      <c r="S131" s="1">
        <f>(Table2[[#This Row],[Close Price]]-Table2[[#This Row],[20D EMA]])/Table2[[#This Row],[20D EMA]]</f>
        <v>-3.879872459644463E-2</v>
      </c>
      <c r="T131" s="1">
        <f>(Table2[[#This Row],[Close Price]]-Table2[[#This Row],[50D EMA]])/Table2[[#This Row],[50D EMA]]</f>
        <v>-4.6402764118420342E-2</v>
      </c>
      <c r="U131" s="1">
        <f>(Table2[[#This Row],[Close Price]]-Table2[[#This Row],[200D EMA]])/Table2[[#This Row],[200D EMA]]</f>
        <v>0.1240080856413897</v>
      </c>
      <c r="V131">
        <v>0.416638842225524</v>
      </c>
      <c r="W131">
        <v>3060.3</v>
      </c>
      <c r="X131">
        <v>3139.95</v>
      </c>
      <c r="Y131">
        <v>2955.1</v>
      </c>
      <c r="Z131">
        <v>3190</v>
      </c>
      <c r="AA131">
        <v>2955.1</v>
      </c>
      <c r="AB131">
        <v>3418.4</v>
      </c>
      <c r="AC131" s="1">
        <f>(Table2[[#This Row],[Close Price]]/Table2[[#This Row],[Day Low]])-1</f>
        <v>6.7313662059274026E-3</v>
      </c>
      <c r="AD131" s="1">
        <f>(Table2[[#This Row],[Day High]]/Table2[[#This Row],[Close Price]])-1</f>
        <v>1.9166477328053322E-2</v>
      </c>
      <c r="AE131" s="1">
        <f>(Table2[[#This Row],[Close Price]]/Table2[[#This Row],[Current Week Low]])-1</f>
        <v>4.2570471388447162E-2</v>
      </c>
      <c r="AF131" s="1">
        <f>(Table2[[#This Row],[Current Week High]]/Table2[[#This Row],[Close Price]])-1</f>
        <v>3.5411730338537506E-2</v>
      </c>
      <c r="AG131" s="1">
        <f>(Table2[[#This Row],[Close Price]]/Table2[[#This Row],[Current Month Low]])-1</f>
        <v>4.2570471388447162E-2</v>
      </c>
      <c r="AH131" s="1">
        <f>(Table2[[#This Row],[Current Month High]]/Table2[[#This Row],[Close Price]])-1</f>
        <v>0.10954591190885776</v>
      </c>
      <c r="AI131">
        <v>27.657502677788901</v>
      </c>
      <c r="AJ131">
        <v>101.03752039151701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0.03</v>
      </c>
      <c r="AM131" t="s">
        <v>3173</v>
      </c>
      <c r="AN131">
        <v>-1.46</v>
      </c>
      <c r="AO131" t="s">
        <v>3172</v>
      </c>
      <c r="AP131">
        <v>0.12835265008055199</v>
      </c>
      <c r="AQ131">
        <f>(Table2[[#This Row],[Sharpe Ratio]]-AVERAGE(Table2[Sharpe Ratio]))/_xlfn.STDEV.P(Table2[Sharpe Ratio])</f>
        <v>0.77229511412422669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291</v>
      </c>
      <c r="AT131">
        <f>_xlfn.RANK.AVG(Table2[[#This Row],[6M Return vs Nifty Z-Score]],Table2[6M Return vs Nifty Z-Score])</f>
        <v>118</v>
      </c>
      <c r="AU131">
        <f>_xlfn.RANK.AVG(Table2[[#This Row],[Sharpe Ratio Z-Score]],Table2[Sharpe Ratio Z-Score])</f>
        <v>156</v>
      </c>
      <c r="AV131">
        <f>(Table2[[#This Row],[Rank 1Y]]+Table2[[#This Row],[Rank 6M]]+Table2[[#This Row],[Rank Sharpe]])/3</f>
        <v>188.33333333333334</v>
      </c>
    </row>
    <row r="132" spans="1:48" x14ac:dyDescent="0.3">
      <c r="A132" t="s">
        <v>406</v>
      </c>
      <c r="B132" t="s">
        <v>407</v>
      </c>
      <c r="C132" t="s">
        <v>3133</v>
      </c>
      <c r="D132" t="s">
        <v>184</v>
      </c>
      <c r="E132">
        <v>57580.021195825</v>
      </c>
      <c r="F132">
        <v>1002.85</v>
      </c>
      <c r="G132">
        <v>41.2035691528637</v>
      </c>
      <c r="H132">
        <f>(Table2[[#This Row],[1Y Return vs Nifty]]-AVERAGE(Table2[1Y Return vs Nifty]))/_xlfn.STDEV.P(Table2[1Y Return vs Nifty])</f>
        <v>0.25989068059359877</v>
      </c>
      <c r="I132">
        <v>-5.4517397200762696</v>
      </c>
      <c r="J132">
        <f>(Table2[[#This Row],[1M Return vs Nifty]]-AVERAGE(Table2[1M Return vs Nifty]))/_xlfn.STDEV.P(Table2[1M Return vs Nifty])</f>
        <v>-0.51776028762975901</v>
      </c>
      <c r="K132">
        <v>28.069171687975999</v>
      </c>
      <c r="L132">
        <f>(Table2[[#This Row],[6M Return vs Nifty]]-AVERAGE(Table2[6M Return vs Nifty]))/_xlfn.STDEV.P(Table2[6M Return vs Nifty])</f>
        <v>0.59367138961973442</v>
      </c>
      <c r="M132">
        <v>-4.52421333133662</v>
      </c>
      <c r="N132">
        <f>(Table2[[#This Row],[1W Return vs Nifty]]-AVERAGE(Table2[1W Return vs Nifty]))/_xlfn.STDEV.P(Table2[1W Return vs Nifty])</f>
        <v>-1.0044421367897589</v>
      </c>
      <c r="O132">
        <v>1061.79</v>
      </c>
      <c r="P132">
        <v>1063.7910895684099</v>
      </c>
      <c r="Q132">
        <v>901.81500489970597</v>
      </c>
      <c r="R132">
        <v>30.226658871461801</v>
      </c>
      <c r="S132" s="1">
        <f>(Table2[[#This Row],[Close Price]]-Table2[[#This Row],[20D EMA]])/Table2[[#This Row],[20D EMA]]</f>
        <v>-5.5510034940995809E-2</v>
      </c>
      <c r="T132" s="1">
        <f>(Table2[[#This Row],[Close Price]]-Table2[[#This Row],[50D EMA]])/Table2[[#This Row],[50D EMA]]</f>
        <v>-5.7286708044466013E-2</v>
      </c>
      <c r="U132" s="1">
        <f>(Table2[[#This Row],[Close Price]]-Table2[[#This Row],[200D EMA]])/Table2[[#This Row],[200D EMA]]</f>
        <v>0.11203516746933094</v>
      </c>
      <c r="V132">
        <v>0.88312093247163204</v>
      </c>
      <c r="W132">
        <v>994.8</v>
      </c>
      <c r="X132">
        <v>1019.65</v>
      </c>
      <c r="Y132">
        <v>966</v>
      </c>
      <c r="Z132">
        <v>1050.25</v>
      </c>
      <c r="AA132">
        <v>966</v>
      </c>
      <c r="AB132">
        <v>1117.75</v>
      </c>
      <c r="AC132" s="1">
        <f>(Table2[[#This Row],[Close Price]]/Table2[[#This Row],[Day Low]])-1</f>
        <v>8.0920788098111096E-3</v>
      </c>
      <c r="AD132" s="1">
        <f>(Table2[[#This Row],[Day High]]/Table2[[#This Row],[Close Price]])-1</f>
        <v>1.6752256070199811E-2</v>
      </c>
      <c r="AE132" s="1">
        <f>(Table2[[#This Row],[Close Price]]/Table2[[#This Row],[Current Week Low]])-1</f>
        <v>3.8146997929606741E-2</v>
      </c>
      <c r="AF132" s="1">
        <f>(Table2[[#This Row],[Current Week High]]/Table2[[#This Row],[Close Price]])-1</f>
        <v>4.7265293912349682E-2</v>
      </c>
      <c r="AG132" s="1">
        <f>(Table2[[#This Row],[Close Price]]/Table2[[#This Row],[Current Month Low]])-1</f>
        <v>3.8146997929606741E-2</v>
      </c>
      <c r="AH132" s="1">
        <f>(Table2[[#This Row],[Current Month High]]/Table2[[#This Row],[Close Price]])-1</f>
        <v>0.11457346562297444</v>
      </c>
      <c r="AI132">
        <v>25.1433414767911</v>
      </c>
      <c r="AJ132">
        <v>82.801676995989794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-0.05</v>
      </c>
      <c r="AM132" t="s">
        <v>3172</v>
      </c>
      <c r="AN132">
        <v>-12.03</v>
      </c>
      <c r="AO132" t="s">
        <v>3172</v>
      </c>
      <c r="AP132">
        <v>0.109816042443957</v>
      </c>
      <c r="AQ132">
        <f>(Table2[[#This Row],[Sharpe Ratio]]-AVERAGE(Table2[Sharpe Ratio]))/_xlfn.STDEV.P(Table2[Sharpe Ratio])</f>
        <v>0.55714528329427659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228</v>
      </c>
      <c r="AT132">
        <f>_xlfn.RANK.AVG(Table2[[#This Row],[6M Return vs Nifty Z-Score]],Table2[6M Return vs Nifty Z-Score])</f>
        <v>145</v>
      </c>
      <c r="AU132">
        <f>_xlfn.RANK.AVG(Table2[[#This Row],[Sharpe Ratio Z-Score]],Table2[Sharpe Ratio Z-Score])</f>
        <v>196</v>
      </c>
      <c r="AV132">
        <f>(Table2[[#This Row],[Rank 1Y]]+Table2[[#This Row],[Rank 6M]]+Table2[[#This Row],[Rank Sharpe]])/3</f>
        <v>189.66666666666666</v>
      </c>
    </row>
    <row r="133" spans="1:48" x14ac:dyDescent="0.3">
      <c r="A133" t="s">
        <v>1326</v>
      </c>
      <c r="B133" t="s">
        <v>1327</v>
      </c>
      <c r="C133" t="s">
        <v>3133</v>
      </c>
      <c r="D133" t="s">
        <v>184</v>
      </c>
      <c r="E133">
        <v>8573.8538847199998</v>
      </c>
      <c r="F133">
        <v>1587.8</v>
      </c>
      <c r="G133">
        <v>46.711309831913397</v>
      </c>
      <c r="H133">
        <f>(Table2[[#This Row],[1Y Return vs Nifty]]-AVERAGE(Table2[1Y Return vs Nifty]))/_xlfn.STDEV.P(Table2[1Y Return vs Nifty])</f>
        <v>0.35360314082795602</v>
      </c>
      <c r="I133">
        <v>14.9699088942383</v>
      </c>
      <c r="J133">
        <f>(Table2[[#This Row],[1M Return vs Nifty]]-AVERAGE(Table2[1M Return vs Nifty]))/_xlfn.STDEV.P(Table2[1M Return vs Nifty])</f>
        <v>1.671013734096868</v>
      </c>
      <c r="K133">
        <v>43.176018219967297</v>
      </c>
      <c r="L133">
        <f>(Table2[[#This Row],[6M Return vs Nifty]]-AVERAGE(Table2[6M Return vs Nifty]))/_xlfn.STDEV.P(Table2[6M Return vs Nifty])</f>
        <v>1.079826288009416</v>
      </c>
      <c r="M133">
        <v>0.66739894708718295</v>
      </c>
      <c r="N133">
        <f>(Table2[[#This Row],[1W Return vs Nifty]]-AVERAGE(Table2[1W Return vs Nifty]))/_xlfn.STDEV.P(Table2[1W Return vs Nifty])</f>
        <v>0.22980994334441693</v>
      </c>
      <c r="O133">
        <v>1600.35</v>
      </c>
      <c r="P133">
        <v>1521.6007946186301</v>
      </c>
      <c r="Q133">
        <v>1253.59156961849</v>
      </c>
      <c r="R133">
        <v>43.836215003656498</v>
      </c>
      <c r="S133" s="1">
        <f>(Table2[[#This Row],[Close Price]]-Table2[[#This Row],[20D EMA]])/Table2[[#This Row],[20D EMA]]</f>
        <v>-7.8420345549410787E-3</v>
      </c>
      <c r="T133" s="1">
        <f>(Table2[[#This Row],[Close Price]]-Table2[[#This Row],[50D EMA]])/Table2[[#This Row],[50D EMA]]</f>
        <v>4.3506289964814253E-2</v>
      </c>
      <c r="U133" s="1">
        <f>(Table2[[#This Row],[Close Price]]-Table2[[#This Row],[200D EMA]])/Table2[[#This Row],[200D EMA]]</f>
        <v>0.26660073223308356</v>
      </c>
      <c r="V133">
        <v>0.56551268307120806</v>
      </c>
      <c r="W133">
        <v>1568.95</v>
      </c>
      <c r="X133">
        <v>1620</v>
      </c>
      <c r="Y133">
        <v>1520.05</v>
      </c>
      <c r="Z133">
        <v>1625</v>
      </c>
      <c r="AA133">
        <v>1520.05</v>
      </c>
      <c r="AB133">
        <v>1697</v>
      </c>
      <c r="AC133" s="1">
        <f>(Table2[[#This Row],[Close Price]]/Table2[[#This Row],[Day Low]])-1</f>
        <v>1.2014404538066792E-2</v>
      </c>
      <c r="AD133" s="1">
        <f>(Table2[[#This Row],[Day High]]/Table2[[#This Row],[Close Price]])-1</f>
        <v>2.027963219549056E-2</v>
      </c>
      <c r="AE133" s="1">
        <f>(Table2[[#This Row],[Close Price]]/Table2[[#This Row],[Current Week Low]])-1</f>
        <v>4.4570902272951463E-2</v>
      </c>
      <c r="AF133" s="1">
        <f>(Table2[[#This Row],[Current Week High]]/Table2[[#This Row],[Close Price]])-1</f>
        <v>2.3428643405970506E-2</v>
      </c>
      <c r="AG133" s="1">
        <f>(Table2[[#This Row],[Close Price]]/Table2[[#This Row],[Current Month Low]])-1</f>
        <v>4.4570902272951463E-2</v>
      </c>
      <c r="AH133" s="1">
        <f>(Table2[[#This Row],[Current Month High]]/Table2[[#This Row],[Close Price]])-1</f>
        <v>6.8774404836881242E-2</v>
      </c>
      <c r="AI133">
        <v>10.7381282277365</v>
      </c>
      <c r="AJ133">
        <v>93.516148689823197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0.13</v>
      </c>
      <c r="AM133" t="s">
        <v>3173</v>
      </c>
      <c r="AN133">
        <v>-6.4</v>
      </c>
      <c r="AO133" t="s">
        <v>3172</v>
      </c>
      <c r="AP133">
        <v>8.0286016326965998E-2</v>
      </c>
      <c r="AQ133">
        <f>(Table2[[#This Row],[Sharpe Ratio]]-AVERAGE(Table2[Sharpe Ratio]))/_xlfn.STDEV.P(Table2[Sharpe Ratio])</f>
        <v>0.21439755684773057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3.5486506631263874</v>
      </c>
      <c r="AS133">
        <f>_xlfn.RANK.AVG(Table2[[#This Row],[1Y Return vs Nifty Z-Score]],Table2[1Y Return vs Nifty Z-Score])</f>
        <v>201</v>
      </c>
      <c r="AT133">
        <f>_xlfn.RANK.AVG(Table2[[#This Row],[6M Return vs Nifty Z-Score]],Table2[6M Return vs Nifty Z-Score])</f>
        <v>83</v>
      </c>
      <c r="AU133">
        <f>_xlfn.RANK.AVG(Table2[[#This Row],[Sharpe Ratio Z-Score]],Table2[Sharpe Ratio Z-Score])</f>
        <v>286</v>
      </c>
      <c r="AV133">
        <f>(Table2[[#This Row],[Rank 1Y]]+Table2[[#This Row],[Rank 6M]]+Table2[[#This Row],[Rank Sharpe]])/3</f>
        <v>190</v>
      </c>
    </row>
    <row r="134" spans="1:48" x14ac:dyDescent="0.3">
      <c r="A134" t="s">
        <v>173</v>
      </c>
      <c r="B134" t="s">
        <v>174</v>
      </c>
      <c r="C134" t="s">
        <v>3127</v>
      </c>
      <c r="D134" t="s">
        <v>143</v>
      </c>
      <c r="E134">
        <v>155748.30256320001</v>
      </c>
      <c r="F134">
        <v>471.95</v>
      </c>
      <c r="G134">
        <v>61.856664306144403</v>
      </c>
      <c r="H134">
        <f>(Table2[[#This Row],[1Y Return vs Nifty]]-AVERAGE(Table2[1Y Return vs Nifty]))/_xlfn.STDEV.P(Table2[1Y Return vs Nifty])</f>
        <v>0.61129654209871154</v>
      </c>
      <c r="I134">
        <v>-10.6461225141207</v>
      </c>
      <c r="J134">
        <f>(Table2[[#This Row],[1M Return vs Nifty]]-AVERAGE(Table2[1M Return vs Nifty]))/_xlfn.STDEV.P(Table2[1M Return vs Nifty])</f>
        <v>-1.0744895866805164</v>
      </c>
      <c r="K134">
        <v>6.1930895299213198</v>
      </c>
      <c r="L134">
        <f>(Table2[[#This Row],[6M Return vs Nifty]]-AVERAGE(Table2[6M Return vs Nifty]))/_xlfn.STDEV.P(Table2[6M Return vs Nifty])</f>
        <v>-0.11032493920982284</v>
      </c>
      <c r="M134">
        <v>-2.2901410314223898</v>
      </c>
      <c r="N134">
        <f>(Table2[[#This Row],[1W Return vs Nifty]]-AVERAGE(Table2[1W Return vs Nifty]))/_xlfn.STDEV.P(Table2[1W Return vs Nifty])</f>
        <v>-0.47331457266117533</v>
      </c>
      <c r="O134">
        <v>482.95</v>
      </c>
      <c r="P134">
        <v>497.388244526704</v>
      </c>
      <c r="Q134">
        <v>447.71191495842999</v>
      </c>
      <c r="R134">
        <v>46.428042665769901</v>
      </c>
      <c r="S134" s="1">
        <f>(Table2[[#This Row],[Close Price]]-Table2[[#This Row],[20D EMA]])/Table2[[#This Row],[20D EMA]]</f>
        <v>-2.2776684957034891E-2</v>
      </c>
      <c r="T134" s="1">
        <f>(Table2[[#This Row],[Close Price]]-Table2[[#This Row],[50D EMA]])/Table2[[#This Row],[50D EMA]]</f>
        <v>-5.114363840848328E-2</v>
      </c>
      <c r="U134" s="1">
        <f>(Table2[[#This Row],[Close Price]]-Table2[[#This Row],[200D EMA]])/Table2[[#This Row],[200D EMA]]</f>
        <v>5.4137681468272976E-2</v>
      </c>
      <c r="V134">
        <v>1.05217093241294</v>
      </c>
      <c r="W134">
        <v>471</v>
      </c>
      <c r="X134">
        <v>481.35</v>
      </c>
      <c r="Y134">
        <v>432.4</v>
      </c>
      <c r="Z134">
        <v>481.35</v>
      </c>
      <c r="AA134">
        <v>432.4</v>
      </c>
      <c r="AB134">
        <v>505.05</v>
      </c>
      <c r="AC134" s="1">
        <f>(Table2[[#This Row],[Close Price]]/Table2[[#This Row],[Day Low]])-1</f>
        <v>2.0169851380043013E-3</v>
      </c>
      <c r="AD134" s="1">
        <f>(Table2[[#This Row],[Day High]]/Table2[[#This Row],[Close Price]])-1</f>
        <v>1.9917364127555848E-2</v>
      </c>
      <c r="AE134" s="1">
        <f>(Table2[[#This Row],[Close Price]]/Table2[[#This Row],[Current Week Low]])-1</f>
        <v>9.1466234967622517E-2</v>
      </c>
      <c r="AF134" s="1">
        <f>(Table2[[#This Row],[Current Week High]]/Table2[[#This Row],[Close Price]])-1</f>
        <v>1.9917364127555848E-2</v>
      </c>
      <c r="AG134" s="1">
        <f>(Table2[[#This Row],[Close Price]]/Table2[[#This Row],[Current Month Low]])-1</f>
        <v>9.1466234967622517E-2</v>
      </c>
      <c r="AH134" s="1">
        <f>(Table2[[#This Row],[Current Month High]]/Table2[[#This Row],[Close Price]])-1</f>
        <v>7.0134548151287168E-2</v>
      </c>
      <c r="AI134">
        <v>22.894374404068198</v>
      </c>
      <c r="AJ134">
        <v>109.290465631929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-0.12</v>
      </c>
      <c r="AM134" t="s">
        <v>3172</v>
      </c>
      <c r="AN134">
        <v>-3.92</v>
      </c>
      <c r="AO134" t="s">
        <v>3172</v>
      </c>
      <c r="AP134">
        <v>0.173719691377375</v>
      </c>
      <c r="AQ134">
        <f>(Table2[[#This Row],[Sharpe Ratio]]-AVERAGE(Table2[Sharpe Ratio]))/_xlfn.STDEV.P(Table2[Sharpe Ratio])</f>
        <v>1.2988591678940877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147</v>
      </c>
      <c r="AT134">
        <f>_xlfn.RANK.AVG(Table2[[#This Row],[6M Return vs Nifty Z-Score]],Table2[6M Return vs Nifty Z-Score])</f>
        <v>351</v>
      </c>
      <c r="AU134">
        <f>_xlfn.RANK.AVG(Table2[[#This Row],[Sharpe Ratio Z-Score]],Table2[Sharpe Ratio Z-Score])</f>
        <v>73</v>
      </c>
      <c r="AV134">
        <f>(Table2[[#This Row],[Rank 1Y]]+Table2[[#This Row],[Rank 6M]]+Table2[[#This Row],[Rank Sharpe]])/3</f>
        <v>190.33333333333334</v>
      </c>
    </row>
    <row r="135" spans="1:48" x14ac:dyDescent="0.3">
      <c r="A135" t="s">
        <v>1501</v>
      </c>
      <c r="B135" t="s">
        <v>1502</v>
      </c>
      <c r="C135" t="s">
        <v>3130</v>
      </c>
      <c r="D135" t="s">
        <v>48</v>
      </c>
      <c r="E135">
        <v>6850.4886644509997</v>
      </c>
      <c r="F135">
        <v>244.03</v>
      </c>
      <c r="G135">
        <v>57.004223030101699</v>
      </c>
      <c r="H135">
        <f>(Table2[[#This Row],[1Y Return vs Nifty]]-AVERAGE(Table2[1Y Return vs Nifty]))/_xlfn.STDEV.P(Table2[1Y Return vs Nifty])</f>
        <v>0.52873379330220049</v>
      </c>
      <c r="I135">
        <v>-7.4627089429944604</v>
      </c>
      <c r="J135">
        <f>(Table2[[#This Row],[1M Return vs Nifty]]-AVERAGE(Table2[1M Return vs Nifty]))/_xlfn.STDEV.P(Table2[1M Return vs Nifty])</f>
        <v>-0.73329416918571932</v>
      </c>
      <c r="K135">
        <v>31.274441293406301</v>
      </c>
      <c r="L135">
        <f>(Table2[[#This Row],[6M Return vs Nifty]]-AVERAGE(Table2[6M Return vs Nifty]))/_xlfn.STDEV.P(Table2[6M Return vs Nifty])</f>
        <v>0.69682048271733299</v>
      </c>
      <c r="M135">
        <v>-0.45050068986525099</v>
      </c>
      <c r="N135">
        <f>(Table2[[#This Row],[1W Return vs Nifty]]-AVERAGE(Table2[1W Return vs Nifty]))/_xlfn.STDEV.P(Table2[1W Return vs Nifty])</f>
        <v>-3.5959123814944635E-2</v>
      </c>
      <c r="O135">
        <v>240.2</v>
      </c>
      <c r="P135">
        <v>238.43648111906899</v>
      </c>
      <c r="Q135">
        <v>202.189877481172</v>
      </c>
      <c r="R135">
        <v>55.714034724031102</v>
      </c>
      <c r="S135" s="1">
        <f>(Table2[[#This Row],[Close Price]]-Table2[[#This Row],[20D EMA]])/Table2[[#This Row],[20D EMA]]</f>
        <v>1.5945045795170743E-2</v>
      </c>
      <c r="T135" s="1">
        <f>(Table2[[#This Row],[Close Price]]-Table2[[#This Row],[50D EMA]])/Table2[[#This Row],[50D EMA]]</f>
        <v>2.3459157150275828E-2</v>
      </c>
      <c r="U135" s="1">
        <f>(Table2[[#This Row],[Close Price]]-Table2[[#This Row],[200D EMA]])/Table2[[#This Row],[200D EMA]]</f>
        <v>0.20693480326543134</v>
      </c>
      <c r="V135">
        <v>1.0016936776305101</v>
      </c>
      <c r="W135">
        <v>240.64</v>
      </c>
      <c r="X135">
        <v>252.5</v>
      </c>
      <c r="Y135">
        <v>228.05</v>
      </c>
      <c r="Z135">
        <v>252.5</v>
      </c>
      <c r="AA135">
        <v>228.05</v>
      </c>
      <c r="AB135">
        <v>252.5</v>
      </c>
      <c r="AC135" s="1">
        <f>(Table2[[#This Row],[Close Price]]/Table2[[#This Row],[Day Low]])-1</f>
        <v>1.4087433510638459E-2</v>
      </c>
      <c r="AD135" s="1">
        <f>(Table2[[#This Row],[Day High]]/Table2[[#This Row],[Close Price]])-1</f>
        <v>3.4708847272876264E-2</v>
      </c>
      <c r="AE135" s="1">
        <f>(Table2[[#This Row],[Close Price]]/Table2[[#This Row],[Current Week Low]])-1</f>
        <v>7.0072352554264361E-2</v>
      </c>
      <c r="AF135" s="1">
        <f>(Table2[[#This Row],[Current Week High]]/Table2[[#This Row],[Close Price]])-1</f>
        <v>3.4708847272876264E-2</v>
      </c>
      <c r="AG135" s="1">
        <f>(Table2[[#This Row],[Close Price]]/Table2[[#This Row],[Current Month Low]])-1</f>
        <v>7.0072352554264361E-2</v>
      </c>
      <c r="AH135" s="1">
        <f>(Table2[[#This Row],[Current Month High]]/Table2[[#This Row],[Close Price]])-1</f>
        <v>3.4708847272876264E-2</v>
      </c>
      <c r="AI135">
        <v>16.682375117813301</v>
      </c>
      <c r="AJ135">
        <v>102.095238095238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0.01</v>
      </c>
      <c r="AM135" t="s">
        <v>3173</v>
      </c>
      <c r="AN135">
        <v>2.31</v>
      </c>
      <c r="AO135" t="s">
        <v>3173</v>
      </c>
      <c r="AP135">
        <v>8.0336368891500004E-2</v>
      </c>
      <c r="AQ135">
        <f>(Table2[[#This Row],[Sharpe Ratio]]-AVERAGE(Table2[Sharpe Ratio]))/_xlfn.STDEV.P(Table2[Sharpe Ratio])</f>
        <v>0.21498198663950963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0.67128296965837919</v>
      </c>
      <c r="AS135">
        <f>_xlfn.RANK.AVG(Table2[[#This Row],[1Y Return vs Nifty Z-Score]],Table2[1Y Return vs Nifty Z-Score])</f>
        <v>161</v>
      </c>
      <c r="AT135">
        <f>_xlfn.RANK.AVG(Table2[[#This Row],[6M Return vs Nifty Z-Score]],Table2[6M Return vs Nifty Z-Score])</f>
        <v>129</v>
      </c>
      <c r="AU135">
        <f>_xlfn.RANK.AVG(Table2[[#This Row],[Sharpe Ratio Z-Score]],Table2[Sharpe Ratio Z-Score])</f>
        <v>285</v>
      </c>
      <c r="AV135">
        <f>(Table2[[#This Row],[Rank 1Y]]+Table2[[#This Row],[Rank 6M]]+Table2[[#This Row],[Rank Sharpe]])/3</f>
        <v>191.66666666666666</v>
      </c>
    </row>
    <row r="136" spans="1:48" x14ac:dyDescent="0.3">
      <c r="A136" t="s">
        <v>1221</v>
      </c>
      <c r="B136" t="s">
        <v>1222</v>
      </c>
      <c r="C136" t="s">
        <v>3130</v>
      </c>
      <c r="D136" t="s">
        <v>933</v>
      </c>
      <c r="E136">
        <v>9841.1896183999997</v>
      </c>
      <c r="F136">
        <v>1338.4</v>
      </c>
      <c r="G136">
        <v>60.280087099264797</v>
      </c>
      <c r="H136">
        <f>(Table2[[#This Row],[1Y Return vs Nifty]]-AVERAGE(Table2[1Y Return vs Nifty]))/_xlfn.STDEV.P(Table2[1Y Return vs Nifty])</f>
        <v>0.58447158111823361</v>
      </c>
      <c r="I136">
        <v>-2.0539514926063598</v>
      </c>
      <c r="J136">
        <f>(Table2[[#This Row],[1M Return vs Nifty]]-AVERAGE(Table2[1M Return vs Nifty]))/_xlfn.STDEV.P(Table2[1M Return vs Nifty])</f>
        <v>-0.15358838632685737</v>
      </c>
      <c r="K136">
        <v>35.384389651321897</v>
      </c>
      <c r="L136">
        <f>(Table2[[#This Row],[6M Return vs Nifty]]-AVERAGE(Table2[6M Return vs Nifty]))/_xlfn.STDEV.P(Table2[6M Return vs Nifty])</f>
        <v>0.82908313078872498</v>
      </c>
      <c r="M136">
        <v>-2.2660249313226499</v>
      </c>
      <c r="N136">
        <f>(Table2[[#This Row],[1W Return vs Nifty]]-AVERAGE(Table2[1W Return vs Nifty]))/_xlfn.STDEV.P(Table2[1W Return vs Nifty])</f>
        <v>-0.46758121949138415</v>
      </c>
      <c r="O136">
        <v>1351.87</v>
      </c>
      <c r="P136">
        <v>1360.75184941617</v>
      </c>
      <c r="Q136">
        <v>1172.53843844472</v>
      </c>
      <c r="R136">
        <v>48.975428796184602</v>
      </c>
      <c r="S136" s="1">
        <f>(Table2[[#This Row],[Close Price]]-Table2[[#This Row],[20D EMA]])/Table2[[#This Row],[20D EMA]]</f>
        <v>-9.9639758260778033E-3</v>
      </c>
      <c r="T136" s="1">
        <f>(Table2[[#This Row],[Close Price]]-Table2[[#This Row],[50D EMA]])/Table2[[#This Row],[50D EMA]]</f>
        <v>-1.6426102544530769E-2</v>
      </c>
      <c r="U136" s="1">
        <f>(Table2[[#This Row],[Close Price]]-Table2[[#This Row],[200D EMA]])/Table2[[#This Row],[200D EMA]]</f>
        <v>0.14145511662311253</v>
      </c>
      <c r="V136">
        <v>0.56121457482474202</v>
      </c>
      <c r="W136">
        <v>1306</v>
      </c>
      <c r="X136">
        <v>1364.85</v>
      </c>
      <c r="Y136">
        <v>1216.95</v>
      </c>
      <c r="Z136">
        <v>1364.85</v>
      </c>
      <c r="AA136">
        <v>1216.95</v>
      </c>
      <c r="AB136">
        <v>1400</v>
      </c>
      <c r="AC136" s="1">
        <f>(Table2[[#This Row],[Close Price]]/Table2[[#This Row],[Day Low]])-1</f>
        <v>2.4808575803981769E-2</v>
      </c>
      <c r="AD136" s="1">
        <f>(Table2[[#This Row],[Day High]]/Table2[[#This Row],[Close Price]])-1</f>
        <v>1.9762402869097251E-2</v>
      </c>
      <c r="AE136" s="1">
        <f>(Table2[[#This Row],[Close Price]]/Table2[[#This Row],[Current Week Low]])-1</f>
        <v>9.9798677020420001E-2</v>
      </c>
      <c r="AF136" s="1">
        <f>(Table2[[#This Row],[Current Week High]]/Table2[[#This Row],[Close Price]])-1</f>
        <v>1.9762402869097251E-2</v>
      </c>
      <c r="AG136" s="1">
        <f>(Table2[[#This Row],[Close Price]]/Table2[[#This Row],[Current Month Low]])-1</f>
        <v>9.9798677020420001E-2</v>
      </c>
      <c r="AH136" s="1">
        <f>(Table2[[#This Row],[Current Month High]]/Table2[[#This Row],[Close Price]])-1</f>
        <v>4.6025104602510414E-2</v>
      </c>
      <c r="AI136">
        <v>18.891960549910301</v>
      </c>
      <c r="AJ136">
        <v>104.024390243902</v>
      </c>
      <c r="AK136" t="str">
        <f>IF(AND(Table2[[#This Row],[20D EMA]]&gt;Table2[[#This Row],[50D EMA]],Table2[[#This Row],[50D EMA]]&gt;Table2[[#This Row],[200D EMA]]),"Uptrend","Downtrend/NoTrend")</f>
        <v>Downtrend/NoTrend</v>
      </c>
      <c r="AL136">
        <v>-0.06</v>
      </c>
      <c r="AM136" t="s">
        <v>3172</v>
      </c>
      <c r="AN136">
        <v>-3.14</v>
      </c>
      <c r="AO136" t="s">
        <v>3172</v>
      </c>
      <c r="AP136">
        <v>6.9237257803550001E-2</v>
      </c>
      <c r="AQ136">
        <f>(Table2[[#This Row],[Sharpe Ratio]]-AVERAGE(Table2[Sharpe Ratio]))/_xlfn.STDEV.P(Table2[Sharpe Ratio])</f>
        <v>8.6157343007255804E-2</v>
      </c>
      <c r="AR1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6">
        <f>_xlfn.RANK.AVG(Table2[[#This Row],[1Y Return vs Nifty Z-Score]],Table2[1Y Return vs Nifty Z-Score])</f>
        <v>150</v>
      </c>
      <c r="AT136">
        <f>_xlfn.RANK.AVG(Table2[[#This Row],[6M Return vs Nifty Z-Score]],Table2[6M Return vs Nifty Z-Score])</f>
        <v>111</v>
      </c>
      <c r="AU136">
        <f>_xlfn.RANK.AVG(Table2[[#This Row],[Sharpe Ratio Z-Score]],Table2[Sharpe Ratio Z-Score])</f>
        <v>318</v>
      </c>
      <c r="AV136">
        <f>(Table2[[#This Row],[Rank 1Y]]+Table2[[#This Row],[Rank 6M]]+Table2[[#This Row],[Rank Sharpe]])/3</f>
        <v>193</v>
      </c>
    </row>
    <row r="137" spans="1:48" x14ac:dyDescent="0.3">
      <c r="A137" t="s">
        <v>1480</v>
      </c>
      <c r="B137" t="s">
        <v>1481</v>
      </c>
      <c r="C137" t="s">
        <v>3141</v>
      </c>
      <c r="D137" t="s">
        <v>167</v>
      </c>
      <c r="E137">
        <v>7023.7967850000005</v>
      </c>
      <c r="F137">
        <v>1014.6</v>
      </c>
      <c r="G137">
        <v>85.587345290984899</v>
      </c>
      <c r="H137">
        <f>(Table2[[#This Row],[1Y Return vs Nifty]]-AVERAGE(Table2[1Y Return vs Nifty]))/_xlfn.STDEV.P(Table2[1Y Return vs Nifty])</f>
        <v>1.0150665501140104</v>
      </c>
      <c r="I137">
        <v>5.2345067926765703</v>
      </c>
      <c r="J137">
        <f>(Table2[[#This Row],[1M Return vs Nifty]]-AVERAGE(Table2[1M Return vs Nifty]))/_xlfn.STDEV.P(Table2[1M Return vs Nifty])</f>
        <v>0.62758204974084375</v>
      </c>
      <c r="K137">
        <v>43.757584457664002</v>
      </c>
      <c r="L137">
        <f>(Table2[[#This Row],[6M Return vs Nifty]]-AVERAGE(Table2[6M Return vs Nifty]))/_xlfn.STDEV.P(Table2[6M Return vs Nifty])</f>
        <v>1.0985417277006568</v>
      </c>
      <c r="M137">
        <v>-5.1565913572227302</v>
      </c>
      <c r="N137">
        <f>(Table2[[#This Row],[1W Return vs Nifty]]-AVERAGE(Table2[1W Return vs Nifty]))/_xlfn.STDEV.P(Table2[1W Return vs Nifty])</f>
        <v>-1.1547834666161154</v>
      </c>
      <c r="O137">
        <v>1037.02</v>
      </c>
      <c r="P137">
        <v>1002.75363968436</v>
      </c>
      <c r="Q137">
        <v>813.055499757147</v>
      </c>
      <c r="R137">
        <v>42.517614082902</v>
      </c>
      <c r="S137" s="1">
        <f>(Table2[[#This Row],[Close Price]]-Table2[[#This Row],[20D EMA]])/Table2[[#This Row],[20D EMA]]</f>
        <v>-2.1619640894100366E-2</v>
      </c>
      <c r="T137" s="1">
        <f>(Table2[[#This Row],[Close Price]]-Table2[[#This Row],[50D EMA]])/Table2[[#This Row],[50D EMA]]</f>
        <v>1.1813829286492487E-2</v>
      </c>
      <c r="U137" s="1">
        <f>(Table2[[#This Row],[Close Price]]-Table2[[#This Row],[200D EMA]])/Table2[[#This Row],[200D EMA]]</f>
        <v>0.24788529233619686</v>
      </c>
      <c r="V137">
        <v>0.87844731999147896</v>
      </c>
      <c r="W137">
        <v>1006.2</v>
      </c>
      <c r="X137">
        <v>1057.5999999999999</v>
      </c>
      <c r="Y137">
        <v>972.25</v>
      </c>
      <c r="Z137">
        <v>1062</v>
      </c>
      <c r="AA137">
        <v>972.25</v>
      </c>
      <c r="AB137">
        <v>1131.9000000000001</v>
      </c>
      <c r="AC137" s="1">
        <f>(Table2[[#This Row],[Close Price]]/Table2[[#This Row],[Day Low]])-1</f>
        <v>8.3482409063804219E-3</v>
      </c>
      <c r="AD137" s="1">
        <f>(Table2[[#This Row],[Day High]]/Table2[[#This Row],[Close Price]])-1</f>
        <v>4.2381233983835864E-2</v>
      </c>
      <c r="AE137" s="1">
        <f>(Table2[[#This Row],[Close Price]]/Table2[[#This Row],[Current Week Low]])-1</f>
        <v>4.3558755464129684E-2</v>
      </c>
      <c r="AF137" s="1">
        <f>(Table2[[#This Row],[Current Week High]]/Table2[[#This Row],[Close Price]])-1</f>
        <v>4.6717918391484314E-2</v>
      </c>
      <c r="AG137" s="1">
        <f>(Table2[[#This Row],[Close Price]]/Table2[[#This Row],[Current Month Low]])-1</f>
        <v>4.3558755464129684E-2</v>
      </c>
      <c r="AH137" s="1">
        <f>(Table2[[#This Row],[Current Month High]]/Table2[[#This Row],[Close Price]])-1</f>
        <v>0.11561206386753398</v>
      </c>
      <c r="AI137">
        <v>13.2465996451803</v>
      </c>
      <c r="AJ137">
        <v>132.120796156485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0.12</v>
      </c>
      <c r="AM137" t="s">
        <v>3173</v>
      </c>
      <c r="AN137">
        <v>-2.5</v>
      </c>
      <c r="AO137" t="s">
        <v>3172</v>
      </c>
      <c r="AP137">
        <v>4.2012508627104997E-2</v>
      </c>
      <c r="AQ137">
        <f>(Table2[[#This Row],[Sharpe Ratio]]-AVERAGE(Table2[Sharpe Ratio]))/_xlfn.STDEV.P(Table2[Sharpe Ratio])</f>
        <v>-0.22983360282990348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1.3565732581094923</v>
      </c>
      <c r="AS137">
        <f>_xlfn.RANK.AVG(Table2[[#This Row],[1Y Return vs Nifty Z-Score]],Table2[1Y Return vs Nifty Z-Score])</f>
        <v>101</v>
      </c>
      <c r="AT137">
        <f>_xlfn.RANK.AVG(Table2[[#This Row],[6M Return vs Nifty Z-Score]],Table2[6M Return vs Nifty Z-Score])</f>
        <v>80</v>
      </c>
      <c r="AU137">
        <f>_xlfn.RANK.AVG(Table2[[#This Row],[Sharpe Ratio Z-Score]],Table2[Sharpe Ratio Z-Score])</f>
        <v>400</v>
      </c>
      <c r="AV137">
        <f>(Table2[[#This Row],[Rank 1Y]]+Table2[[#This Row],[Rank 6M]]+Table2[[#This Row],[Rank Sharpe]])/3</f>
        <v>193.66666666666666</v>
      </c>
    </row>
    <row r="138" spans="1:48" x14ac:dyDescent="0.3">
      <c r="A138" t="s">
        <v>715</v>
      </c>
      <c r="B138" t="s">
        <v>716</v>
      </c>
      <c r="C138" t="s">
        <v>3132</v>
      </c>
      <c r="D138" t="s">
        <v>57</v>
      </c>
      <c r="E138">
        <v>24611.866173810002</v>
      </c>
      <c r="F138">
        <v>185.67</v>
      </c>
      <c r="G138">
        <v>83.788049448099002</v>
      </c>
      <c r="H138">
        <f>(Table2[[#This Row],[1Y Return vs Nifty]]-AVERAGE(Table2[1Y Return vs Nifty]))/_xlfn.STDEV.P(Table2[1Y Return vs Nifty])</f>
        <v>0.9844521022029693</v>
      </c>
      <c r="I138">
        <v>-1.7120329472464899</v>
      </c>
      <c r="J138">
        <f>(Table2[[#This Row],[1M Return vs Nifty]]-AVERAGE(Table2[1M Return vs Nifty]))/_xlfn.STDEV.P(Table2[1M Return vs Nifty])</f>
        <v>-0.11694186264190565</v>
      </c>
      <c r="K138">
        <v>20.567088084250599</v>
      </c>
      <c r="L138">
        <f>(Table2[[#This Row],[6M Return vs Nifty]]-AVERAGE(Table2[6M Return vs Nifty]))/_xlfn.STDEV.P(Table2[6M Return vs Nifty])</f>
        <v>0.35224610709260268</v>
      </c>
      <c r="M138">
        <v>-3.2489180716087702</v>
      </c>
      <c r="N138">
        <f>(Table2[[#This Row],[1W Return vs Nifty]]-AVERAGE(Table2[1W Return vs Nifty]))/_xlfn.STDEV.P(Table2[1W Return vs Nifty])</f>
        <v>-0.70125388953832191</v>
      </c>
      <c r="O138">
        <v>192.87</v>
      </c>
      <c r="P138">
        <v>187.80485467821299</v>
      </c>
      <c r="Q138">
        <v>155.997414825752</v>
      </c>
      <c r="R138">
        <v>37.061154617194497</v>
      </c>
      <c r="S138" s="1">
        <f>(Table2[[#This Row],[Close Price]]-Table2[[#This Row],[20D EMA]])/Table2[[#This Row],[20D EMA]]</f>
        <v>-3.7330844610359397E-2</v>
      </c>
      <c r="T138" s="1">
        <f>(Table2[[#This Row],[Close Price]]-Table2[[#This Row],[50D EMA]])/Table2[[#This Row],[50D EMA]]</f>
        <v>-1.1367409441416664E-2</v>
      </c>
      <c r="U138" s="1">
        <f>(Table2[[#This Row],[Close Price]]-Table2[[#This Row],[200D EMA]])/Table2[[#This Row],[200D EMA]]</f>
        <v>0.19021203144547011</v>
      </c>
      <c r="V138">
        <v>0.55896747741346198</v>
      </c>
      <c r="W138">
        <v>184.49</v>
      </c>
      <c r="X138">
        <v>190.25</v>
      </c>
      <c r="Y138">
        <v>179.11</v>
      </c>
      <c r="Z138">
        <v>194.7</v>
      </c>
      <c r="AA138">
        <v>179.11</v>
      </c>
      <c r="AB138">
        <v>204.12</v>
      </c>
      <c r="AC138" s="1">
        <f>(Table2[[#This Row],[Close Price]]/Table2[[#This Row],[Day Low]])-1</f>
        <v>6.3960106238818426E-3</v>
      </c>
      <c r="AD138" s="1">
        <f>(Table2[[#This Row],[Day High]]/Table2[[#This Row],[Close Price]])-1</f>
        <v>2.4667420692626729E-2</v>
      </c>
      <c r="AE138" s="1">
        <f>(Table2[[#This Row],[Close Price]]/Table2[[#This Row],[Current Week Low]])-1</f>
        <v>3.6625537379263884E-2</v>
      </c>
      <c r="AF138" s="1">
        <f>(Table2[[#This Row],[Current Week High]]/Table2[[#This Row],[Close Price]])-1</f>
        <v>4.8634674422362245E-2</v>
      </c>
      <c r="AG138" s="1">
        <f>(Table2[[#This Row],[Close Price]]/Table2[[#This Row],[Current Month Low]])-1</f>
        <v>3.6625537379263884E-2</v>
      </c>
      <c r="AH138" s="1">
        <f>(Table2[[#This Row],[Current Month High]]/Table2[[#This Row],[Close Price]])-1</f>
        <v>9.936984973339813E-2</v>
      </c>
      <c r="AI138">
        <v>14.4449830344159</v>
      </c>
      <c r="AJ138">
        <v>125.60145808019401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0.13</v>
      </c>
      <c r="AM138" t="s">
        <v>3173</v>
      </c>
      <c r="AN138">
        <v>-5.08</v>
      </c>
      <c r="AO138" t="s">
        <v>3172</v>
      </c>
      <c r="AP138">
        <v>8.5235428417152995E-2</v>
      </c>
      <c r="AQ138">
        <f>(Table2[[#This Row],[Sharpe Ratio]]-AVERAGE(Table2[Sharpe Ratio]))/_xlfn.STDEV.P(Table2[Sharpe Ratio])</f>
        <v>0.27184416168437731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0.79034661879972157</v>
      </c>
      <c r="AS138">
        <f>_xlfn.RANK.AVG(Table2[[#This Row],[1Y Return vs Nifty Z-Score]],Table2[1Y Return vs Nifty Z-Score])</f>
        <v>105</v>
      </c>
      <c r="AT138">
        <f>_xlfn.RANK.AVG(Table2[[#This Row],[6M Return vs Nifty Z-Score]],Table2[6M Return vs Nifty Z-Score])</f>
        <v>206</v>
      </c>
      <c r="AU138">
        <f>_xlfn.RANK.AVG(Table2[[#This Row],[Sharpe Ratio Z-Score]],Table2[Sharpe Ratio Z-Score])</f>
        <v>271</v>
      </c>
      <c r="AV138">
        <f>(Table2[[#This Row],[Rank 1Y]]+Table2[[#This Row],[Rank 6M]]+Table2[[#This Row],[Rank Sharpe]])/3</f>
        <v>194</v>
      </c>
    </row>
    <row r="139" spans="1:48" x14ac:dyDescent="0.3">
      <c r="A139" t="s">
        <v>1618</v>
      </c>
      <c r="B139" t="s">
        <v>1619</v>
      </c>
      <c r="C139" t="s">
        <v>3129</v>
      </c>
      <c r="D139" t="s">
        <v>239</v>
      </c>
      <c r="E139">
        <v>5840.7894409800001</v>
      </c>
      <c r="F139">
        <v>302.7</v>
      </c>
      <c r="G139">
        <v>18.742871872567399</v>
      </c>
      <c r="H139">
        <f>(Table2[[#This Row],[1Y Return vs Nifty]]-AVERAGE(Table2[1Y Return vs Nifty]))/_xlfn.STDEV.P(Table2[1Y Return vs Nifty])</f>
        <v>-0.12227095761171924</v>
      </c>
      <c r="I139">
        <v>-1.7394593936235401</v>
      </c>
      <c r="J139">
        <f>(Table2[[#This Row],[1M Return vs Nifty]]-AVERAGE(Table2[1M Return vs Nifty]))/_xlfn.STDEV.P(Table2[1M Return vs Nifty])</f>
        <v>-0.11988140461876091</v>
      </c>
      <c r="K139">
        <v>21.458264776693198</v>
      </c>
      <c r="L139">
        <f>(Table2[[#This Row],[6M Return vs Nifty]]-AVERAGE(Table2[6M Return vs Nifty]))/_xlfn.STDEV.P(Table2[6M Return vs Nifty])</f>
        <v>0.38092515095819068</v>
      </c>
      <c r="M139">
        <v>3.3150222974616801</v>
      </c>
      <c r="N139">
        <f>(Table2[[#This Row],[1W Return vs Nifty]]-AVERAGE(Table2[1W Return vs Nifty]))/_xlfn.STDEV.P(Table2[1W Return vs Nifty])</f>
        <v>0.85925498899864838</v>
      </c>
      <c r="O139">
        <v>296.43</v>
      </c>
      <c r="P139">
        <v>283.34659261642003</v>
      </c>
      <c r="Q139">
        <v>247.861818871938</v>
      </c>
      <c r="R139">
        <v>55.697129275901801</v>
      </c>
      <c r="S139" s="1">
        <f>(Table2[[#This Row],[Close Price]]-Table2[[#This Row],[20D EMA]])/Table2[[#This Row],[20D EMA]]</f>
        <v>2.1151705292986479E-2</v>
      </c>
      <c r="T139" s="1">
        <f>(Table2[[#This Row],[Close Price]]-Table2[[#This Row],[50D EMA]])/Table2[[#This Row],[50D EMA]]</f>
        <v>6.8302947301644837E-2</v>
      </c>
      <c r="U139" s="1">
        <f>(Table2[[#This Row],[Close Price]]-Table2[[#This Row],[200D EMA]])/Table2[[#This Row],[200D EMA]]</f>
        <v>0.22124497180582325</v>
      </c>
      <c r="V139">
        <v>0.61929288635169699</v>
      </c>
      <c r="W139">
        <v>298.5</v>
      </c>
      <c r="X139">
        <v>307.8</v>
      </c>
      <c r="Y139">
        <v>265.60000000000002</v>
      </c>
      <c r="Z139">
        <v>308.39999999999998</v>
      </c>
      <c r="AA139">
        <v>265.60000000000002</v>
      </c>
      <c r="AB139">
        <v>308.39999999999998</v>
      </c>
      <c r="AC139" s="1">
        <f>(Table2[[#This Row],[Close Price]]/Table2[[#This Row],[Day Low]])-1</f>
        <v>1.4070351758793898E-2</v>
      </c>
      <c r="AD139" s="1">
        <f>(Table2[[#This Row],[Day High]]/Table2[[#This Row],[Close Price]])-1</f>
        <v>1.6848364717542141E-2</v>
      </c>
      <c r="AE139" s="1">
        <f>(Table2[[#This Row],[Close Price]]/Table2[[#This Row],[Current Week Low]])-1</f>
        <v>0.13968373493975883</v>
      </c>
      <c r="AF139" s="1">
        <f>(Table2[[#This Row],[Current Week High]]/Table2[[#This Row],[Close Price]])-1</f>
        <v>1.8830525272547138E-2</v>
      </c>
      <c r="AG139" s="1">
        <f>(Table2[[#This Row],[Close Price]]/Table2[[#This Row],[Current Month Low]])-1</f>
        <v>0.13968373493975883</v>
      </c>
      <c r="AH139" s="1">
        <f>(Table2[[#This Row],[Current Month High]]/Table2[[#This Row],[Close Price]])-1</f>
        <v>1.8830525272547138E-2</v>
      </c>
      <c r="AI139">
        <v>8.9857945160224606</v>
      </c>
      <c r="AJ139">
        <v>71.016949152542296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0.2</v>
      </c>
      <c r="AM139" t="s">
        <v>3173</v>
      </c>
      <c r="AN139">
        <v>-3.21</v>
      </c>
      <c r="AO139" t="s">
        <v>3172</v>
      </c>
      <c r="AP139">
        <v>0.187844363235627</v>
      </c>
      <c r="AQ139">
        <f>(Table2[[#This Row],[Sharpe Ratio]]-AVERAGE(Table2[Sharpe Ratio]))/_xlfn.STDEV.P(Table2[Sharpe Ratio])</f>
        <v>1.4628007488137826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2.4608285265401415</v>
      </c>
      <c r="AS139">
        <f>_xlfn.RANK.AVG(Table2[[#This Row],[1Y Return vs Nifty Z-Score]],Table2[1Y Return vs Nifty Z-Score])</f>
        <v>335</v>
      </c>
      <c r="AT139">
        <f>_xlfn.RANK.AVG(Table2[[#This Row],[6M Return vs Nifty Z-Score]],Table2[6M Return vs Nifty Z-Score])</f>
        <v>198</v>
      </c>
      <c r="AU139">
        <f>_xlfn.RANK.AVG(Table2[[#This Row],[Sharpe Ratio Z-Score]],Table2[Sharpe Ratio Z-Score])</f>
        <v>50</v>
      </c>
      <c r="AV139">
        <f>(Table2[[#This Row],[Rank 1Y]]+Table2[[#This Row],[Rank 6M]]+Table2[[#This Row],[Rank Sharpe]])/3</f>
        <v>194.33333333333334</v>
      </c>
    </row>
    <row r="140" spans="1:48" x14ac:dyDescent="0.3">
      <c r="A140" t="s">
        <v>55</v>
      </c>
      <c r="B140" t="s">
        <v>56</v>
      </c>
      <c r="C140" t="s">
        <v>3132</v>
      </c>
      <c r="D140" t="s">
        <v>57</v>
      </c>
      <c r="E140">
        <v>409878.07748417999</v>
      </c>
      <c r="F140">
        <v>422.7</v>
      </c>
      <c r="G140">
        <v>52.224996556740301</v>
      </c>
      <c r="H140">
        <f>(Table2[[#This Row],[1Y Return vs Nifty]]-AVERAGE(Table2[1Y Return vs Nifty]))/_xlfn.STDEV.P(Table2[1Y Return vs Nifty])</f>
        <v>0.44741677114473338</v>
      </c>
      <c r="I140">
        <v>7.1634163887139</v>
      </c>
      <c r="J140">
        <f>(Table2[[#This Row],[1M Return vs Nifty]]-AVERAGE(Table2[1M Return vs Nifty]))/_xlfn.STDEV.P(Table2[1M Return vs Nifty])</f>
        <v>0.83432085392858846</v>
      </c>
      <c r="K140">
        <v>6.7419509162698201</v>
      </c>
      <c r="L140">
        <f>(Table2[[#This Row],[6M Return vs Nifty]]-AVERAGE(Table2[6M Return vs Nifty]))/_xlfn.STDEV.P(Table2[6M Return vs Nifty])</f>
        <v>-9.2661977522536618E-2</v>
      </c>
      <c r="M140">
        <v>-2.6972713193552398</v>
      </c>
      <c r="N140">
        <f>(Table2[[#This Row],[1W Return vs Nifty]]-AVERAGE(Table2[1W Return vs Nifty]))/_xlfn.STDEV.P(Table2[1W Return vs Nifty])</f>
        <v>-0.57010558435808656</v>
      </c>
      <c r="O140">
        <v>422.75</v>
      </c>
      <c r="P140">
        <v>411.784630367109</v>
      </c>
      <c r="Q140">
        <v>360.85853248416498</v>
      </c>
      <c r="R140">
        <v>47.195161152490499</v>
      </c>
      <c r="S140" s="1">
        <f>(Table2[[#This Row],[Close Price]]-Table2[[#This Row],[20D EMA]])/Table2[[#This Row],[20D EMA]]</f>
        <v>-1.1827321111770873E-4</v>
      </c>
      <c r="T140" s="1">
        <f>(Table2[[#This Row],[Close Price]]-Table2[[#This Row],[50D EMA]])/Table2[[#This Row],[50D EMA]]</f>
        <v>2.6507472178259432E-2</v>
      </c>
      <c r="U140" s="1">
        <f>(Table2[[#This Row],[Close Price]]-Table2[[#This Row],[200D EMA]])/Table2[[#This Row],[200D EMA]]</f>
        <v>0.17137316136081307</v>
      </c>
      <c r="V140">
        <v>1.1065549683681299</v>
      </c>
      <c r="W140">
        <v>420.5</v>
      </c>
      <c r="X140">
        <v>429.9</v>
      </c>
      <c r="Y140">
        <v>409.05</v>
      </c>
      <c r="Z140">
        <v>433</v>
      </c>
      <c r="AA140">
        <v>409.05</v>
      </c>
      <c r="AB140">
        <v>447.75</v>
      </c>
      <c r="AC140" s="1">
        <f>(Table2[[#This Row],[Close Price]]/Table2[[#This Row],[Day Low]])-1</f>
        <v>5.2318668252080425E-3</v>
      </c>
      <c r="AD140" s="1">
        <f>(Table2[[#This Row],[Day High]]/Table2[[#This Row],[Close Price]])-1</f>
        <v>1.7033356990773463E-2</v>
      </c>
      <c r="AE140" s="1">
        <f>(Table2[[#This Row],[Close Price]]/Table2[[#This Row],[Current Week Low]])-1</f>
        <v>3.3370003667033243E-2</v>
      </c>
      <c r="AF140" s="1">
        <f>(Table2[[#This Row],[Current Week High]]/Table2[[#This Row],[Close Price]])-1</f>
        <v>2.4367163472912345E-2</v>
      </c>
      <c r="AG140" s="1">
        <f>(Table2[[#This Row],[Close Price]]/Table2[[#This Row],[Current Month Low]])-1</f>
        <v>3.3370003667033243E-2</v>
      </c>
      <c r="AH140" s="1">
        <f>(Table2[[#This Row],[Current Month High]]/Table2[[#This Row],[Close Price]])-1</f>
        <v>5.9261887863733209E-2</v>
      </c>
      <c r="AI140">
        <v>6.0917908682280597</v>
      </c>
      <c r="AJ140">
        <v>85.598243688254598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0.11</v>
      </c>
      <c r="AM140" t="s">
        <v>3173</v>
      </c>
      <c r="AN140">
        <v>-1.32</v>
      </c>
      <c r="AO140" t="s">
        <v>3172</v>
      </c>
      <c r="AP140">
        <v>0.17551319851627101</v>
      </c>
      <c r="AQ140">
        <f>(Table2[[#This Row],[Sharpe Ratio]]-AVERAGE(Table2[Sharpe Ratio]))/_xlfn.STDEV.P(Table2[Sharpe Ratio])</f>
        <v>1.3196759626976846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1.938646025890383</v>
      </c>
      <c r="AS140">
        <f>_xlfn.RANK.AVG(Table2[[#This Row],[1Y Return vs Nifty Z-Score]],Table2[1Y Return vs Nifty Z-Score])</f>
        <v>177</v>
      </c>
      <c r="AT140">
        <f>_xlfn.RANK.AVG(Table2[[#This Row],[6M Return vs Nifty Z-Score]],Table2[6M Return vs Nifty Z-Score])</f>
        <v>342</v>
      </c>
      <c r="AU140">
        <f>_xlfn.RANK.AVG(Table2[[#This Row],[Sharpe Ratio Z-Score]],Table2[Sharpe Ratio Z-Score])</f>
        <v>71</v>
      </c>
      <c r="AV140">
        <f>(Table2[[#This Row],[Rank 1Y]]+Table2[[#This Row],[Rank 6M]]+Table2[[#This Row],[Rank Sharpe]])/3</f>
        <v>196.66666666666666</v>
      </c>
    </row>
    <row r="141" spans="1:48" x14ac:dyDescent="0.3">
      <c r="A141" t="s">
        <v>903</v>
      </c>
      <c r="B141" t="s">
        <v>904</v>
      </c>
      <c r="C141" t="s">
        <v>3127</v>
      </c>
      <c r="D141" t="s">
        <v>220</v>
      </c>
      <c r="E141">
        <v>16830.565579235001</v>
      </c>
      <c r="F141">
        <v>4054.55</v>
      </c>
      <c r="G141">
        <v>86.5205382419161</v>
      </c>
      <c r="H141">
        <f>(Table2[[#This Row],[1Y Return vs Nifty]]-AVERAGE(Table2[1Y Return vs Nifty]))/_xlfn.STDEV.P(Table2[1Y Return vs Nifty])</f>
        <v>1.0309445321035711</v>
      </c>
      <c r="I141">
        <v>7.3959487613379702</v>
      </c>
      <c r="J141">
        <f>(Table2[[#This Row],[1M Return vs Nifty]]-AVERAGE(Table2[1M Return vs Nifty]))/_xlfn.STDEV.P(Table2[1M Return vs Nifty])</f>
        <v>0.85924346551702135</v>
      </c>
      <c r="K141">
        <v>-6.0923748357665497</v>
      </c>
      <c r="L141">
        <f>(Table2[[#This Row],[6M Return vs Nifty]]-AVERAGE(Table2[6M Return vs Nifty]))/_xlfn.STDEV.P(Table2[6M Return vs Nifty])</f>
        <v>-0.50568466353898522</v>
      </c>
      <c r="M141">
        <v>8.5800499457235606</v>
      </c>
      <c r="N141">
        <f>(Table2[[#This Row],[1W Return vs Nifty]]-AVERAGE(Table2[1W Return vs Nifty]))/_xlfn.STDEV.P(Table2[1W Return vs Nifty])</f>
        <v>2.1109608133796844</v>
      </c>
      <c r="O141">
        <v>3927.91</v>
      </c>
      <c r="P141">
        <v>3871.9424367632801</v>
      </c>
      <c r="Q141">
        <v>3488.9139663626502</v>
      </c>
      <c r="R141">
        <v>63.971789018045698</v>
      </c>
      <c r="S141" s="1">
        <f>(Table2[[#This Row],[Close Price]]-Table2[[#This Row],[20D EMA]])/Table2[[#This Row],[20D EMA]]</f>
        <v>3.2241064586510465E-2</v>
      </c>
      <c r="T141" s="1">
        <f>(Table2[[#This Row],[Close Price]]-Table2[[#This Row],[50D EMA]])/Table2[[#This Row],[50D EMA]]</f>
        <v>4.7161745356258312E-2</v>
      </c>
      <c r="U141" s="1">
        <f>(Table2[[#This Row],[Close Price]]-Table2[[#This Row],[200D EMA]])/Table2[[#This Row],[200D EMA]]</f>
        <v>0.1621238124788302</v>
      </c>
      <c r="V141">
        <v>1.2612842193351801</v>
      </c>
      <c r="W141">
        <v>4020</v>
      </c>
      <c r="X141">
        <v>4200</v>
      </c>
      <c r="Y141">
        <v>3820.05</v>
      </c>
      <c r="Z141">
        <v>4200</v>
      </c>
      <c r="AA141">
        <v>3806</v>
      </c>
      <c r="AB141">
        <v>4200</v>
      </c>
      <c r="AC141" s="1">
        <f>(Table2[[#This Row],[Close Price]]/Table2[[#This Row],[Day Low]])-1</f>
        <v>8.5945273631842234E-3</v>
      </c>
      <c r="AD141" s="1">
        <f>(Table2[[#This Row],[Day High]]/Table2[[#This Row],[Close Price]])-1</f>
        <v>3.5873278168970568E-2</v>
      </c>
      <c r="AE141" s="1">
        <f>(Table2[[#This Row],[Close Price]]/Table2[[#This Row],[Current Week Low]])-1</f>
        <v>6.1386631065038388E-2</v>
      </c>
      <c r="AF141" s="1">
        <f>(Table2[[#This Row],[Current Week High]]/Table2[[#This Row],[Close Price]])-1</f>
        <v>3.5873278168970568E-2</v>
      </c>
      <c r="AG141" s="1">
        <f>(Table2[[#This Row],[Close Price]]/Table2[[#This Row],[Current Month Low]])-1</f>
        <v>6.5304781923279043E-2</v>
      </c>
      <c r="AH141" s="1">
        <f>(Table2[[#This Row],[Current Month High]]/Table2[[#This Row],[Close Price]])-1</f>
        <v>3.5873278168970568E-2</v>
      </c>
      <c r="AI141">
        <v>6.0524595824444001</v>
      </c>
      <c r="AJ141">
        <v>133.033507672854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0.05</v>
      </c>
      <c r="AM141" t="s">
        <v>3173</v>
      </c>
      <c r="AN141">
        <v>4.42</v>
      </c>
      <c r="AO141" t="s">
        <v>3173</v>
      </c>
      <c r="AP141">
        <v>0.26974976908764298</v>
      </c>
      <c r="AQ141">
        <f>(Table2[[#This Row],[Sharpe Ratio]]-AVERAGE(Table2[Sharpe Ratio]))/_xlfn.STDEV.P(Table2[Sharpe Ratio])</f>
        <v>2.4134565839370543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5.9089207313983465</v>
      </c>
      <c r="AS141">
        <f>_xlfn.RANK.AVG(Table2[[#This Row],[1Y Return vs Nifty Z-Score]],Table2[1Y Return vs Nifty Z-Score])</f>
        <v>99</v>
      </c>
      <c r="AT141">
        <f>_xlfn.RANK.AVG(Table2[[#This Row],[6M Return vs Nifty Z-Score]],Table2[6M Return vs Nifty Z-Score])</f>
        <v>489</v>
      </c>
      <c r="AU141">
        <f>_xlfn.RANK.AVG(Table2[[#This Row],[Sharpe Ratio Z-Score]],Table2[Sharpe Ratio Z-Score])</f>
        <v>4</v>
      </c>
      <c r="AV141">
        <f>(Table2[[#This Row],[Rank 1Y]]+Table2[[#This Row],[Rank 6M]]+Table2[[#This Row],[Rank Sharpe]])/3</f>
        <v>197.33333333333334</v>
      </c>
    </row>
    <row r="142" spans="1:48" x14ac:dyDescent="0.3">
      <c r="A142" t="s">
        <v>471</v>
      </c>
      <c r="B142" t="s">
        <v>472</v>
      </c>
      <c r="C142" t="s">
        <v>3131</v>
      </c>
      <c r="D142" t="s">
        <v>51</v>
      </c>
      <c r="E142">
        <v>46775.54707791</v>
      </c>
      <c r="F142">
        <v>2761.15</v>
      </c>
      <c r="G142">
        <v>51.465395099152701</v>
      </c>
      <c r="H142">
        <f>(Table2[[#This Row],[1Y Return vs Nifty]]-AVERAGE(Table2[1Y Return vs Nifty]))/_xlfn.STDEV.P(Table2[1Y Return vs Nifty])</f>
        <v>0.4344923933397094</v>
      </c>
      <c r="I142">
        <v>-2.1674099609468001</v>
      </c>
      <c r="J142">
        <f>(Table2[[#This Row],[1M Return vs Nifty]]-AVERAGE(Table2[1M Return vs Nifty]))/_xlfn.STDEV.P(Table2[1M Return vs Nifty])</f>
        <v>-0.16574876342170064</v>
      </c>
      <c r="K142">
        <v>35.730772680346199</v>
      </c>
      <c r="L142">
        <f>(Table2[[#This Row],[6M Return vs Nifty]]-AVERAGE(Table2[6M Return vs Nifty]))/_xlfn.STDEV.P(Table2[6M Return vs Nifty])</f>
        <v>0.84023011675449977</v>
      </c>
      <c r="M142">
        <v>4.1741141314261201</v>
      </c>
      <c r="N142">
        <f>(Table2[[#This Row],[1W Return vs Nifty]]-AVERAGE(Table2[1W Return vs Nifty]))/_xlfn.STDEV.P(Table2[1W Return vs Nifty])</f>
        <v>1.0634951799512011</v>
      </c>
      <c r="O142">
        <v>2752.42</v>
      </c>
      <c r="P142">
        <v>2747.4857830077599</v>
      </c>
      <c r="Q142">
        <v>2399.14931121678</v>
      </c>
      <c r="R142">
        <v>52.515120208771599</v>
      </c>
      <c r="S142" s="1">
        <f>(Table2[[#This Row],[Close Price]]-Table2[[#This Row],[20D EMA]])/Table2[[#This Row],[20D EMA]]</f>
        <v>3.1717543107519994E-3</v>
      </c>
      <c r="T142" s="1">
        <f>(Table2[[#This Row],[Close Price]]-Table2[[#This Row],[50D EMA]])/Table2[[#This Row],[50D EMA]]</f>
        <v>4.9733531204232649E-3</v>
      </c>
      <c r="U142" s="1">
        <f>(Table2[[#This Row],[Close Price]]-Table2[[#This Row],[200D EMA]])/Table2[[#This Row],[200D EMA]]</f>
        <v>0.15088710281213122</v>
      </c>
      <c r="V142">
        <v>0.60676363495964902</v>
      </c>
      <c r="W142">
        <v>2755.7</v>
      </c>
      <c r="X142">
        <v>2889.9</v>
      </c>
      <c r="Y142">
        <v>2586.0500000000002</v>
      </c>
      <c r="Z142">
        <v>2889.9</v>
      </c>
      <c r="AA142">
        <v>2586.0500000000002</v>
      </c>
      <c r="AB142">
        <v>2889.9</v>
      </c>
      <c r="AC142" s="1">
        <f>(Table2[[#This Row],[Close Price]]/Table2[[#This Row],[Day Low]])-1</f>
        <v>1.9777189098959536E-3</v>
      </c>
      <c r="AD142" s="1">
        <f>(Table2[[#This Row],[Day High]]/Table2[[#This Row],[Close Price]])-1</f>
        <v>4.662912192383617E-2</v>
      </c>
      <c r="AE142" s="1">
        <f>(Table2[[#This Row],[Close Price]]/Table2[[#This Row],[Current Week Low]])-1</f>
        <v>6.7709441039423002E-2</v>
      </c>
      <c r="AF142" s="1">
        <f>(Table2[[#This Row],[Current Week High]]/Table2[[#This Row],[Close Price]])-1</f>
        <v>4.662912192383617E-2</v>
      </c>
      <c r="AG142" s="1">
        <f>(Table2[[#This Row],[Close Price]]/Table2[[#This Row],[Current Month Low]])-1</f>
        <v>6.7709441039423002E-2</v>
      </c>
      <c r="AH142" s="1">
        <f>(Table2[[#This Row],[Current Month High]]/Table2[[#This Row],[Close Price]])-1</f>
        <v>4.662912192383617E-2</v>
      </c>
      <c r="AI142">
        <v>11.837459029752001</v>
      </c>
      <c r="AJ142">
        <v>99.353813941734899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-0.09</v>
      </c>
      <c r="AM142" t="s">
        <v>3172</v>
      </c>
      <c r="AN142">
        <v>1.29</v>
      </c>
      <c r="AO142" t="s">
        <v>3173</v>
      </c>
      <c r="AP142">
        <v>7.5629776395342005E-2</v>
      </c>
      <c r="AQ142">
        <f>(Table2[[#This Row],[Sharpe Ratio]]-AVERAGE(Table2[Sharpe Ratio]))/_xlfn.STDEV.P(Table2[Sharpe Ratio])</f>
        <v>0.16035372891371172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2.3328226555374214</v>
      </c>
      <c r="AS142">
        <f>_xlfn.RANK.AVG(Table2[[#This Row],[1Y Return vs Nifty Z-Score]],Table2[1Y Return vs Nifty Z-Score])</f>
        <v>184</v>
      </c>
      <c r="AT142">
        <f>_xlfn.RANK.AVG(Table2[[#This Row],[6M Return vs Nifty Z-Score]],Table2[6M Return vs Nifty Z-Score])</f>
        <v>109</v>
      </c>
      <c r="AU142">
        <f>_xlfn.RANK.AVG(Table2[[#This Row],[Sharpe Ratio Z-Score]],Table2[Sharpe Ratio Z-Score])</f>
        <v>301</v>
      </c>
      <c r="AV142">
        <f>(Table2[[#This Row],[Rank 1Y]]+Table2[[#This Row],[Rank 6M]]+Table2[[#This Row],[Rank Sharpe]])/3</f>
        <v>198</v>
      </c>
    </row>
    <row r="143" spans="1:48" x14ac:dyDescent="0.3">
      <c r="A143" t="s">
        <v>232</v>
      </c>
      <c r="B143" t="s">
        <v>233</v>
      </c>
      <c r="C143" t="s">
        <v>3139</v>
      </c>
      <c r="D143" t="s">
        <v>217</v>
      </c>
      <c r="E143">
        <v>112085.471863025</v>
      </c>
      <c r="F143">
        <v>7452.85</v>
      </c>
      <c r="G143">
        <v>16.218383006927901</v>
      </c>
      <c r="H143">
        <f>(Table2[[#This Row],[1Y Return vs Nifty]]-AVERAGE(Table2[1Y Return vs Nifty]))/_xlfn.STDEV.P(Table2[1Y Return vs Nifty])</f>
        <v>-0.16522433472571543</v>
      </c>
      <c r="I143">
        <v>11.123675977999399</v>
      </c>
      <c r="J143">
        <f>(Table2[[#This Row],[1M Return vs Nifty]]-AVERAGE(Table2[1M Return vs Nifty]))/_xlfn.STDEV.P(Table2[1M Return vs Nifty])</f>
        <v>1.2587779323960899</v>
      </c>
      <c r="K143">
        <v>32.137378882493998</v>
      </c>
      <c r="L143">
        <f>(Table2[[#This Row],[6M Return vs Nifty]]-AVERAGE(Table2[6M Return vs Nifty]))/_xlfn.STDEV.P(Table2[6M Return vs Nifty])</f>
        <v>0.72459076124972932</v>
      </c>
      <c r="M143">
        <v>2.1536239928888001</v>
      </c>
      <c r="N143">
        <f>(Table2[[#This Row],[1W Return vs Nifty]]-AVERAGE(Table2[1W Return vs Nifty]))/_xlfn.STDEV.P(Table2[1W Return vs Nifty])</f>
        <v>0.58314456387295188</v>
      </c>
      <c r="O143">
        <v>7021.06</v>
      </c>
      <c r="P143">
        <v>6828.4777624694798</v>
      </c>
      <c r="Q143">
        <v>6080.2643041042402</v>
      </c>
      <c r="R143">
        <v>72.720494670066202</v>
      </c>
      <c r="S143" s="1">
        <f>(Table2[[#This Row],[Close Price]]-Table2[[#This Row],[20D EMA]])/Table2[[#This Row],[20D EMA]]</f>
        <v>6.1499260795378465E-2</v>
      </c>
      <c r="T143" s="1">
        <f>(Table2[[#This Row],[Close Price]]-Table2[[#This Row],[50D EMA]])/Table2[[#This Row],[50D EMA]]</f>
        <v>9.1436519126148544E-2</v>
      </c>
      <c r="U143" s="1">
        <f>(Table2[[#This Row],[Close Price]]-Table2[[#This Row],[200D EMA]])/Table2[[#This Row],[200D EMA]]</f>
        <v>0.2257444129475179</v>
      </c>
      <c r="V143">
        <v>1.4040145800997299</v>
      </c>
      <c r="W143">
        <v>7381.7</v>
      </c>
      <c r="X143">
        <v>7585.5</v>
      </c>
      <c r="Y143">
        <v>6980.1</v>
      </c>
      <c r="Z143">
        <v>7585.5</v>
      </c>
      <c r="AA143">
        <v>6902.4</v>
      </c>
      <c r="AB143">
        <v>7585.5</v>
      </c>
      <c r="AC143" s="1">
        <f>(Table2[[#This Row],[Close Price]]/Table2[[#This Row],[Day Low]])-1</f>
        <v>9.6387011122101018E-3</v>
      </c>
      <c r="AD143" s="1">
        <f>(Table2[[#This Row],[Day High]]/Table2[[#This Row],[Close Price]])-1</f>
        <v>1.7798560282308085E-2</v>
      </c>
      <c r="AE143" s="1">
        <f>(Table2[[#This Row],[Close Price]]/Table2[[#This Row],[Current Week Low]])-1</f>
        <v>6.7728256042177026E-2</v>
      </c>
      <c r="AF143" s="1">
        <f>(Table2[[#This Row],[Current Week High]]/Table2[[#This Row],[Close Price]])-1</f>
        <v>1.7798560282308085E-2</v>
      </c>
      <c r="AG143" s="1">
        <f>(Table2[[#This Row],[Close Price]]/Table2[[#This Row],[Current Month Low]])-1</f>
        <v>7.9747624014835594E-2</v>
      </c>
      <c r="AH143" s="1">
        <f>(Table2[[#This Row],[Current Month High]]/Table2[[#This Row],[Close Price]])-1</f>
        <v>1.7798560282308085E-2</v>
      </c>
      <c r="AI143">
        <v>1.7798560282308</v>
      </c>
      <c r="AJ143">
        <v>96.076032622993907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0.12</v>
      </c>
      <c r="AM143" t="s">
        <v>3173</v>
      </c>
      <c r="AN143">
        <v>12.77</v>
      </c>
      <c r="AO143" t="s">
        <v>3173</v>
      </c>
      <c r="AP143">
        <v>0.141688800517557</v>
      </c>
      <c r="AQ143">
        <f>(Table2[[#This Row],[Sharpe Ratio]]-AVERAGE(Table2[Sharpe Ratio]))/_xlfn.STDEV.P(Table2[Sharpe Ratio])</f>
        <v>0.92708452147942544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3.3283734442724811</v>
      </c>
      <c r="AS143">
        <f>_xlfn.RANK.AVG(Table2[[#This Row],[1Y Return vs Nifty Z-Score]],Table2[1Y Return vs Nifty Z-Score])</f>
        <v>354</v>
      </c>
      <c r="AT143">
        <f>_xlfn.RANK.AVG(Table2[[#This Row],[6M Return vs Nifty Z-Score]],Table2[6M Return vs Nifty Z-Score])</f>
        <v>122</v>
      </c>
      <c r="AU143">
        <f>_xlfn.RANK.AVG(Table2[[#This Row],[Sharpe Ratio Z-Score]],Table2[Sharpe Ratio Z-Score])</f>
        <v>119</v>
      </c>
      <c r="AV143">
        <f>(Table2[[#This Row],[Rank 1Y]]+Table2[[#This Row],[Rank 6M]]+Table2[[#This Row],[Rank Sharpe]])/3</f>
        <v>198.33333333333334</v>
      </c>
    </row>
    <row r="144" spans="1:48" x14ac:dyDescent="0.3">
      <c r="A144" t="s">
        <v>1494</v>
      </c>
      <c r="B144" t="s">
        <v>1495</v>
      </c>
      <c r="C144" t="s">
        <v>3137</v>
      </c>
      <c r="D144" t="s">
        <v>310</v>
      </c>
      <c r="E144">
        <v>6893.5688661000004</v>
      </c>
      <c r="F144">
        <v>2535.25</v>
      </c>
      <c r="G144">
        <v>85.736581025257294</v>
      </c>
      <c r="H144">
        <f>(Table2[[#This Row],[1Y Return vs Nifty]]-AVERAGE(Table2[1Y Return vs Nifty]))/_xlfn.STDEV.P(Table2[1Y Return vs Nifty])</f>
        <v>1.0176057487852084</v>
      </c>
      <c r="I144">
        <v>10.476528912236001</v>
      </c>
      <c r="J144">
        <f>(Table2[[#This Row],[1M Return vs Nifty]]-AVERAGE(Table2[1M Return vs Nifty]))/_xlfn.STDEV.P(Table2[1M Return vs Nifty])</f>
        <v>1.1894172890645485</v>
      </c>
      <c r="K144">
        <v>103.620802333052</v>
      </c>
      <c r="L144">
        <f>(Table2[[#This Row],[6M Return vs Nifty]]-AVERAGE(Table2[6M Return vs Nifty]))/_xlfn.STDEV.P(Table2[6M Return vs Nifty])</f>
        <v>3.025005767820383</v>
      </c>
      <c r="M144">
        <v>0.59132770428296899</v>
      </c>
      <c r="N144">
        <f>(Table2[[#This Row],[1W Return vs Nifty]]-AVERAGE(Table2[1W Return vs Nifty]))/_xlfn.STDEV.P(Table2[1W Return vs Nifty])</f>
        <v>0.21172479279114817</v>
      </c>
      <c r="O144">
        <v>2271.92</v>
      </c>
      <c r="P144">
        <v>2128.36585719184</v>
      </c>
      <c r="Q144">
        <v>1704.1548554931701</v>
      </c>
      <c r="R144">
        <v>68.610005967787799</v>
      </c>
      <c r="S144" s="1">
        <f>(Table2[[#This Row],[Close Price]]-Table2[[#This Row],[20D EMA]])/Table2[[#This Row],[20D EMA]]</f>
        <v>0.11590636994260357</v>
      </c>
      <c r="T144" s="1">
        <f>(Table2[[#This Row],[Close Price]]-Table2[[#This Row],[50D EMA]])/Table2[[#This Row],[50D EMA]]</f>
        <v>0.19117208699495014</v>
      </c>
      <c r="U144" s="1">
        <f>(Table2[[#This Row],[Close Price]]-Table2[[#This Row],[200D EMA]])/Table2[[#This Row],[200D EMA]]</f>
        <v>0.4876875724221183</v>
      </c>
      <c r="V144">
        <v>1.5129599455968299</v>
      </c>
      <c r="W144">
        <v>2382.5500000000002</v>
      </c>
      <c r="X144">
        <v>2600</v>
      </c>
      <c r="Y144">
        <v>2152.1</v>
      </c>
      <c r="Z144">
        <v>2600</v>
      </c>
      <c r="AA144">
        <v>2152.1</v>
      </c>
      <c r="AB144">
        <v>2600</v>
      </c>
      <c r="AC144" s="1">
        <f>(Table2[[#This Row],[Close Price]]/Table2[[#This Row],[Day Low]])-1</f>
        <v>6.4090994942393564E-2</v>
      </c>
      <c r="AD144" s="1">
        <f>(Table2[[#This Row],[Day High]]/Table2[[#This Row],[Close Price]])-1</f>
        <v>2.5539887585050769E-2</v>
      </c>
      <c r="AE144" s="1">
        <f>(Table2[[#This Row],[Close Price]]/Table2[[#This Row],[Current Week Low]])-1</f>
        <v>0.17803540727661349</v>
      </c>
      <c r="AF144" s="1">
        <f>(Table2[[#This Row],[Current Week High]]/Table2[[#This Row],[Close Price]])-1</f>
        <v>2.5539887585050769E-2</v>
      </c>
      <c r="AG144" s="1">
        <f>(Table2[[#This Row],[Close Price]]/Table2[[#This Row],[Current Month Low]])-1</f>
        <v>0.17803540727661349</v>
      </c>
      <c r="AH144" s="1">
        <f>(Table2[[#This Row],[Current Month High]]/Table2[[#This Row],[Close Price]])-1</f>
        <v>2.5539887585050769E-2</v>
      </c>
      <c r="AI144">
        <v>2.5539887585050698</v>
      </c>
      <c r="AJ144">
        <v>166.48972512744999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0.15</v>
      </c>
      <c r="AM144" t="s">
        <v>3173</v>
      </c>
      <c r="AN144">
        <v>20.86</v>
      </c>
      <c r="AO144" t="s">
        <v>3173</v>
      </c>
      <c r="AP144">
        <v>8.2241388894319992E-3</v>
      </c>
      <c r="AQ144">
        <f>(Table2[[#This Row],[Sharpe Ratio]]-AVERAGE(Table2[Sharpe Ratio]))/_xlfn.STDEV.P(Table2[Sharpe Ratio])</f>
        <v>-0.62200687291242751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4.8217467255488611</v>
      </c>
      <c r="AS144">
        <f>_xlfn.RANK.AVG(Table2[[#This Row],[1Y Return vs Nifty Z-Score]],Table2[1Y Return vs Nifty Z-Score])</f>
        <v>100</v>
      </c>
      <c r="AT144">
        <f>_xlfn.RANK.AVG(Table2[[#This Row],[6M Return vs Nifty Z-Score]],Table2[6M Return vs Nifty Z-Score])</f>
        <v>11</v>
      </c>
      <c r="AU144">
        <f>_xlfn.RANK.AVG(Table2[[#This Row],[Sharpe Ratio Z-Score]],Table2[Sharpe Ratio Z-Score])</f>
        <v>488</v>
      </c>
      <c r="AV144">
        <f>(Table2[[#This Row],[Rank 1Y]]+Table2[[#This Row],[Rank 6M]]+Table2[[#This Row],[Rank Sharpe]])/3</f>
        <v>199.66666666666666</v>
      </c>
    </row>
    <row r="145" spans="1:48" x14ac:dyDescent="0.3">
      <c r="A145" t="s">
        <v>1202</v>
      </c>
      <c r="B145" t="s">
        <v>1203</v>
      </c>
      <c r="C145" t="s">
        <v>3131</v>
      </c>
      <c r="D145" t="s">
        <v>278</v>
      </c>
      <c r="E145">
        <v>10128.30493765</v>
      </c>
      <c r="F145">
        <v>986.95</v>
      </c>
      <c r="G145">
        <v>63.220999221494303</v>
      </c>
      <c r="H145">
        <f>(Table2[[#This Row],[1Y Return vs Nifty]]-AVERAGE(Table2[1Y Return vs Nifty]))/_xlfn.STDEV.P(Table2[1Y Return vs Nifty])</f>
        <v>0.63451026782610598</v>
      </c>
      <c r="I145">
        <v>7.0006989173321497</v>
      </c>
      <c r="J145">
        <f>(Table2[[#This Row],[1M Return vs Nifty]]-AVERAGE(Table2[1M Return vs Nifty]))/_xlfn.STDEV.P(Table2[1M Return vs Nifty])</f>
        <v>0.81688094097309005</v>
      </c>
      <c r="K145">
        <v>37.485009575056303</v>
      </c>
      <c r="L145">
        <f>(Table2[[#This Row],[6M Return vs Nifty]]-AVERAGE(Table2[6M Return vs Nifty]))/_xlfn.STDEV.P(Table2[6M Return vs Nifty])</f>
        <v>0.8966833849791559</v>
      </c>
      <c r="M145">
        <v>5.6485334920069699</v>
      </c>
      <c r="N145">
        <f>(Table2[[#This Row],[1W Return vs Nifty]]-AVERAGE(Table2[1W Return vs Nifty]))/_xlfn.STDEV.P(Table2[1W Return vs Nifty])</f>
        <v>1.4140231210206979</v>
      </c>
      <c r="O145">
        <v>942.84</v>
      </c>
      <c r="P145">
        <v>899.82064797212195</v>
      </c>
      <c r="Q145">
        <v>764.968374890512</v>
      </c>
      <c r="R145">
        <v>63.203043896908298</v>
      </c>
      <c r="S145" s="1">
        <f>(Table2[[#This Row],[Close Price]]-Table2[[#This Row],[20D EMA]])/Table2[[#This Row],[20D EMA]]</f>
        <v>4.6784183954859795E-2</v>
      </c>
      <c r="T145" s="1">
        <f>(Table2[[#This Row],[Close Price]]-Table2[[#This Row],[50D EMA]])/Table2[[#This Row],[50D EMA]]</f>
        <v>9.6829687365184269E-2</v>
      </c>
      <c r="U145" s="1">
        <f>(Table2[[#This Row],[Close Price]]-Table2[[#This Row],[200D EMA]])/Table2[[#This Row],[200D EMA]]</f>
        <v>0.29018405517909118</v>
      </c>
      <c r="V145">
        <v>1.7213833774953999</v>
      </c>
      <c r="W145">
        <v>982.1</v>
      </c>
      <c r="X145">
        <v>1018.2</v>
      </c>
      <c r="Y145">
        <v>946.5</v>
      </c>
      <c r="Z145">
        <v>1018.2</v>
      </c>
      <c r="AA145">
        <v>924.05</v>
      </c>
      <c r="AB145">
        <v>1018.2</v>
      </c>
      <c r="AC145" s="1">
        <f>(Table2[[#This Row],[Close Price]]/Table2[[#This Row],[Day Low]])-1</f>
        <v>4.9383973118826141E-3</v>
      </c>
      <c r="AD145" s="1">
        <f>(Table2[[#This Row],[Day High]]/Table2[[#This Row],[Close Price]])-1</f>
        <v>3.1663204822939273E-2</v>
      </c>
      <c r="AE145" s="1">
        <f>(Table2[[#This Row],[Close Price]]/Table2[[#This Row],[Current Week Low]])-1</f>
        <v>4.2736397253037461E-2</v>
      </c>
      <c r="AF145" s="1">
        <f>(Table2[[#This Row],[Current Week High]]/Table2[[#This Row],[Close Price]])-1</f>
        <v>3.1663204822939273E-2</v>
      </c>
      <c r="AG145" s="1">
        <f>(Table2[[#This Row],[Close Price]]/Table2[[#This Row],[Current Month Low]])-1</f>
        <v>6.8069909636924608E-2</v>
      </c>
      <c r="AH145" s="1">
        <f>(Table2[[#This Row],[Current Month High]]/Table2[[#This Row],[Close Price]])-1</f>
        <v>3.1663204822939273E-2</v>
      </c>
      <c r="AI145">
        <v>3.1663204822939202</v>
      </c>
      <c r="AJ145">
        <v>96.212723658051601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0.14000000000000001</v>
      </c>
      <c r="AM145" t="s">
        <v>3173</v>
      </c>
      <c r="AN145">
        <v>8.84</v>
      </c>
      <c r="AO145" t="s">
        <v>3173</v>
      </c>
      <c r="AP145">
        <v>5.4834638534401001E-2</v>
      </c>
      <c r="AQ145">
        <f>(Table2[[#This Row],[Sharpe Ratio]]-AVERAGE(Table2[Sharpe Ratio]))/_xlfn.STDEV.P(Table2[Sharpe Ratio])</f>
        <v>-8.1010304925696386E-2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3.6810874098733537</v>
      </c>
      <c r="AS145">
        <f>_xlfn.RANK.AVG(Table2[[#This Row],[1Y Return vs Nifty Z-Score]],Table2[1Y Return vs Nifty Z-Score])</f>
        <v>141</v>
      </c>
      <c r="AT145">
        <f>_xlfn.RANK.AVG(Table2[[#This Row],[6M Return vs Nifty Z-Score]],Table2[6M Return vs Nifty Z-Score])</f>
        <v>100</v>
      </c>
      <c r="AU145">
        <f>_xlfn.RANK.AVG(Table2[[#This Row],[Sharpe Ratio Z-Score]],Table2[Sharpe Ratio Z-Score])</f>
        <v>359</v>
      </c>
      <c r="AV145">
        <f>(Table2[[#This Row],[Rank 1Y]]+Table2[[#This Row],[Rank 6M]]+Table2[[#This Row],[Rank Sharpe]])/3</f>
        <v>200</v>
      </c>
    </row>
    <row r="146" spans="1:48" x14ac:dyDescent="0.3">
      <c r="A146" t="s">
        <v>810</v>
      </c>
      <c r="B146" t="s">
        <v>811</v>
      </c>
      <c r="C146" t="s">
        <v>3128</v>
      </c>
      <c r="D146" t="s">
        <v>726</v>
      </c>
      <c r="E146">
        <v>19971.6129122239</v>
      </c>
      <c r="F146">
        <v>138.52000000000001</v>
      </c>
      <c r="G146">
        <v>62.662446270203198</v>
      </c>
      <c r="H146">
        <f>(Table2[[#This Row],[1Y Return vs Nifty]]-AVERAGE(Table2[1Y Return vs Nifty]))/_xlfn.STDEV.P(Table2[1Y Return vs Nifty])</f>
        <v>0.6250066665698315</v>
      </c>
      <c r="I146">
        <v>-9.9613268826833608</v>
      </c>
      <c r="J146">
        <f>(Table2[[#This Row],[1M Return vs Nifty]]-AVERAGE(Table2[1M Return vs Nifty]))/_xlfn.STDEV.P(Table2[1M Return vs Nifty])</f>
        <v>-1.0010938037743655</v>
      </c>
      <c r="K146">
        <v>33.679095815322903</v>
      </c>
      <c r="L146">
        <f>(Table2[[#This Row],[6M Return vs Nifty]]-AVERAGE(Table2[6M Return vs Nifty]))/_xlfn.STDEV.P(Table2[6M Return vs Nifty])</f>
        <v>0.77420490389941254</v>
      </c>
      <c r="M146">
        <v>-3.4889669915009902</v>
      </c>
      <c r="N146">
        <f>(Table2[[#This Row],[1W Return vs Nifty]]-AVERAGE(Table2[1W Return vs Nifty]))/_xlfn.STDEV.P(Table2[1W Return vs Nifty])</f>
        <v>-0.75832303546477531</v>
      </c>
      <c r="O146">
        <v>145.84</v>
      </c>
      <c r="P146">
        <v>142.56159670814199</v>
      </c>
      <c r="Q146">
        <v>116.62669063206801</v>
      </c>
      <c r="R146">
        <v>38.227943050211401</v>
      </c>
      <c r="S146" s="1">
        <f>(Table2[[#This Row],[Close Price]]-Table2[[#This Row],[20D EMA]])/Table2[[#This Row],[20D EMA]]</f>
        <v>-5.019199122325832E-2</v>
      </c>
      <c r="T146" s="1">
        <f>(Table2[[#This Row],[Close Price]]-Table2[[#This Row],[50D EMA]])/Table2[[#This Row],[50D EMA]]</f>
        <v>-2.8349827733874958E-2</v>
      </c>
      <c r="U146" s="1">
        <f>(Table2[[#This Row],[Close Price]]-Table2[[#This Row],[200D EMA]])/Table2[[#This Row],[200D EMA]]</f>
        <v>0.18772126045315529</v>
      </c>
      <c r="V146">
        <v>0.54213266789605796</v>
      </c>
      <c r="W146">
        <v>137.80000000000001</v>
      </c>
      <c r="X146">
        <v>141.19999999999999</v>
      </c>
      <c r="Y146">
        <v>128.81</v>
      </c>
      <c r="Z146">
        <v>142.85</v>
      </c>
      <c r="AA146">
        <v>128.81</v>
      </c>
      <c r="AB146">
        <v>152.74</v>
      </c>
      <c r="AC146" s="1">
        <f>(Table2[[#This Row],[Close Price]]/Table2[[#This Row],[Day Low]])-1</f>
        <v>5.2249637155297179E-3</v>
      </c>
      <c r="AD146" s="1">
        <f>(Table2[[#This Row],[Day High]]/Table2[[#This Row],[Close Price]])-1</f>
        <v>1.9347386658965959E-2</v>
      </c>
      <c r="AE146" s="1">
        <f>(Table2[[#This Row],[Close Price]]/Table2[[#This Row],[Current Week Low]])-1</f>
        <v>7.5382346091142027E-2</v>
      </c>
      <c r="AF146" s="1">
        <f>(Table2[[#This Row],[Current Week High]]/Table2[[#This Row],[Close Price]])-1</f>
        <v>3.1259023967658006E-2</v>
      </c>
      <c r="AG146" s="1">
        <f>(Table2[[#This Row],[Close Price]]/Table2[[#This Row],[Current Month Low]])-1</f>
        <v>7.5382346091142027E-2</v>
      </c>
      <c r="AH146" s="1">
        <f>(Table2[[#This Row],[Current Month High]]/Table2[[#This Row],[Close Price]])-1</f>
        <v>0.10265665607854468</v>
      </c>
      <c r="AI146">
        <v>23.447877562806699</v>
      </c>
      <c r="AJ146">
        <v>125.23577235772299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0.18</v>
      </c>
      <c r="AM146" t="s">
        <v>3173</v>
      </c>
      <c r="AN146">
        <v>-14.18</v>
      </c>
      <c r="AO146" t="s">
        <v>3172</v>
      </c>
      <c r="AP146">
        <v>6.0704692536365998E-2</v>
      </c>
      <c r="AQ146">
        <f>(Table2[[#This Row],[Sharpe Ratio]]-AVERAGE(Table2[Sharpe Ratio]))/_xlfn.STDEV.P(Table2[Sharpe Ratio])</f>
        <v>-1.2878036592404376E-2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-0.37308330536230117</v>
      </c>
      <c r="AS146">
        <f>_xlfn.RANK.AVG(Table2[[#This Row],[1Y Return vs Nifty Z-Score]],Table2[1Y Return vs Nifty Z-Score])</f>
        <v>142</v>
      </c>
      <c r="AT146">
        <f>_xlfn.RANK.AVG(Table2[[#This Row],[6M Return vs Nifty Z-Score]],Table2[6M Return vs Nifty Z-Score])</f>
        <v>117</v>
      </c>
      <c r="AU146">
        <f>_xlfn.RANK.AVG(Table2[[#This Row],[Sharpe Ratio Z-Score]],Table2[Sharpe Ratio Z-Score])</f>
        <v>344</v>
      </c>
      <c r="AV146">
        <f>(Table2[[#This Row],[Rank 1Y]]+Table2[[#This Row],[Rank 6M]]+Table2[[#This Row],[Rank Sharpe]])/3</f>
        <v>201</v>
      </c>
    </row>
    <row r="147" spans="1:48" x14ac:dyDescent="0.3">
      <c r="A147" t="s">
        <v>484</v>
      </c>
      <c r="B147" t="s">
        <v>485</v>
      </c>
      <c r="C147" t="s">
        <v>3127</v>
      </c>
      <c r="D147" t="s">
        <v>143</v>
      </c>
      <c r="E147">
        <v>45080.786099999998</v>
      </c>
      <c r="F147">
        <v>225.19</v>
      </c>
      <c r="G147">
        <v>123.389095305963</v>
      </c>
      <c r="H147">
        <f>(Table2[[#This Row],[1Y Return vs Nifty]]-AVERAGE(Table2[1Y Return vs Nifty]))/_xlfn.STDEV.P(Table2[1Y Return vs Nifty])</f>
        <v>1.6582513334032207</v>
      </c>
      <c r="I147">
        <v>-11.2168840757237</v>
      </c>
      <c r="J147">
        <f>(Table2[[#This Row],[1M Return vs Nifty]]-AVERAGE(Table2[1M Return vs Nifty]))/_xlfn.STDEV.P(Table2[1M Return vs Nifty])</f>
        <v>-1.1356633000388539</v>
      </c>
      <c r="K147">
        <v>-3.0639022396753099</v>
      </c>
      <c r="L147">
        <f>(Table2[[#This Row],[6M Return vs Nifty]]-AVERAGE(Table2[6M Return vs Nifty]))/_xlfn.STDEV.P(Table2[6M Return vs Nifty])</f>
        <v>-0.40822509220417258</v>
      </c>
      <c r="M147">
        <v>-1.55941830640247</v>
      </c>
      <c r="N147">
        <f>(Table2[[#This Row],[1W Return vs Nifty]]-AVERAGE(Table2[1W Return vs Nifty]))/_xlfn.STDEV.P(Table2[1W Return vs Nifty])</f>
        <v>-0.29959280859466281</v>
      </c>
      <c r="O147">
        <v>237.56</v>
      </c>
      <c r="P147">
        <v>255.71135518440599</v>
      </c>
      <c r="Q147">
        <v>226.46236914078199</v>
      </c>
      <c r="R147">
        <v>41.476643627659897</v>
      </c>
      <c r="S147" s="1">
        <f>(Table2[[#This Row],[Close Price]]-Table2[[#This Row],[20D EMA]])/Table2[[#This Row],[20D EMA]]</f>
        <v>-5.2071055733288449E-2</v>
      </c>
      <c r="T147" s="1">
        <f>(Table2[[#This Row],[Close Price]]-Table2[[#This Row],[50D EMA]])/Table2[[#This Row],[50D EMA]]</f>
        <v>-0.11935862278151686</v>
      </c>
      <c r="U147" s="1">
        <f>(Table2[[#This Row],[Close Price]]-Table2[[#This Row],[200D EMA]])/Table2[[#This Row],[200D EMA]]</f>
        <v>-5.6184572545516925E-3</v>
      </c>
      <c r="V147">
        <v>0.44152204375882897</v>
      </c>
      <c r="W147">
        <v>224.36</v>
      </c>
      <c r="X147">
        <v>228.78</v>
      </c>
      <c r="Y147">
        <v>206.56</v>
      </c>
      <c r="Z147">
        <v>232.56</v>
      </c>
      <c r="AA147">
        <v>206.56</v>
      </c>
      <c r="AB147">
        <v>241.38</v>
      </c>
      <c r="AC147" s="1">
        <f>(Table2[[#This Row],[Close Price]]/Table2[[#This Row],[Day Low]])-1</f>
        <v>3.6994116598323412E-3</v>
      </c>
      <c r="AD147" s="1">
        <f>(Table2[[#This Row],[Day High]]/Table2[[#This Row],[Close Price]])-1</f>
        <v>1.5942093343398911E-2</v>
      </c>
      <c r="AE147" s="1">
        <f>(Table2[[#This Row],[Close Price]]/Table2[[#This Row],[Current Week Low]])-1</f>
        <v>9.0191711851278056E-2</v>
      </c>
      <c r="AF147" s="1">
        <f>(Table2[[#This Row],[Current Week High]]/Table2[[#This Row],[Close Price]])-1</f>
        <v>3.2727918646476395E-2</v>
      </c>
      <c r="AG147" s="1">
        <f>(Table2[[#This Row],[Close Price]]/Table2[[#This Row],[Current Month Low]])-1</f>
        <v>9.0191711851278056E-2</v>
      </c>
      <c r="AH147" s="1">
        <f>(Table2[[#This Row],[Current Month High]]/Table2[[#This Row],[Close Price]])-1</f>
        <v>7.1894844353656895E-2</v>
      </c>
      <c r="AI147">
        <v>57.067365335938497</v>
      </c>
      <c r="AJ147">
        <v>219.41843971631201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-0.28000000000000003</v>
      </c>
      <c r="AM147" t="s">
        <v>3172</v>
      </c>
      <c r="AN147">
        <v>-7.5</v>
      </c>
      <c r="AO147" t="s">
        <v>3172</v>
      </c>
      <c r="AP147">
        <v>0.16160024521219199</v>
      </c>
      <c r="AQ147">
        <f>(Table2[[#This Row],[Sharpe Ratio]]-AVERAGE(Table2[Sharpe Ratio]))/_xlfn.STDEV.P(Table2[Sharpe Ratio])</f>
        <v>1.1581917467935792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52</v>
      </c>
      <c r="AT147">
        <f>_xlfn.RANK.AVG(Table2[[#This Row],[6M Return vs Nifty Z-Score]],Table2[6M Return vs Nifty Z-Score])</f>
        <v>458</v>
      </c>
      <c r="AU147">
        <f>_xlfn.RANK.AVG(Table2[[#This Row],[Sharpe Ratio Z-Score]],Table2[Sharpe Ratio Z-Score])</f>
        <v>96</v>
      </c>
      <c r="AV147">
        <f>(Table2[[#This Row],[Rank 1Y]]+Table2[[#This Row],[Rank 6M]]+Table2[[#This Row],[Rank Sharpe]])/3</f>
        <v>202</v>
      </c>
    </row>
    <row r="148" spans="1:48" x14ac:dyDescent="0.3">
      <c r="A148" t="s">
        <v>849</v>
      </c>
      <c r="B148" t="s">
        <v>850</v>
      </c>
      <c r="C148" t="s">
        <v>3130</v>
      </c>
      <c r="D148" t="s">
        <v>48</v>
      </c>
      <c r="E148">
        <v>18948.410025839999</v>
      </c>
      <c r="F148">
        <v>301.8</v>
      </c>
      <c r="G148">
        <v>64.112025159891601</v>
      </c>
      <c r="H148">
        <f>(Table2[[#This Row],[1Y Return vs Nifty]]-AVERAGE(Table2[1Y Return vs Nifty]))/_xlfn.STDEV.P(Table2[1Y Return vs Nifty])</f>
        <v>0.64967079147556828</v>
      </c>
      <c r="I148">
        <v>-4.3192150755699501</v>
      </c>
      <c r="J148">
        <f>(Table2[[#This Row],[1M Return vs Nifty]]-AVERAGE(Table2[1M Return vs Nifty]))/_xlfn.STDEV.P(Table2[1M Return vs Nifty])</f>
        <v>-0.39637730980675057</v>
      </c>
      <c r="K148">
        <v>3.82878199686817</v>
      </c>
      <c r="L148">
        <f>(Table2[[#This Row],[6M Return vs Nifty]]-AVERAGE(Table2[6M Return vs Nifty]))/_xlfn.STDEV.P(Table2[6M Return vs Nifty])</f>
        <v>-0.18641095001686475</v>
      </c>
      <c r="M148">
        <v>1.01336051772331</v>
      </c>
      <c r="N148">
        <f>(Table2[[#This Row],[1W Return vs Nifty]]-AVERAGE(Table2[1W Return vs Nifty]))/_xlfn.STDEV.P(Table2[1W Return vs Nifty])</f>
        <v>0.31205872566946502</v>
      </c>
      <c r="O148">
        <v>306.24</v>
      </c>
      <c r="P148">
        <v>311.73635286330301</v>
      </c>
      <c r="Q148">
        <v>273.24926481846899</v>
      </c>
      <c r="R148">
        <v>44.285409061135098</v>
      </c>
      <c r="S148" s="1">
        <f>(Table2[[#This Row],[Close Price]]-Table2[[#This Row],[20D EMA]])/Table2[[#This Row],[20D EMA]]</f>
        <v>-1.449843260188087E-2</v>
      </c>
      <c r="T148" s="1">
        <f>(Table2[[#This Row],[Close Price]]-Table2[[#This Row],[50D EMA]])/Table2[[#This Row],[50D EMA]]</f>
        <v>-3.1874219262647593E-2</v>
      </c>
      <c r="U148" s="1">
        <f>(Table2[[#This Row],[Close Price]]-Table2[[#This Row],[200D EMA]])/Table2[[#This Row],[200D EMA]]</f>
        <v>0.10448604573739104</v>
      </c>
      <c r="V148">
        <v>0.67787230440728696</v>
      </c>
      <c r="W148">
        <v>300.14999999999998</v>
      </c>
      <c r="X148">
        <v>311.95</v>
      </c>
      <c r="Y148">
        <v>289.14999999999998</v>
      </c>
      <c r="Z148">
        <v>311.95</v>
      </c>
      <c r="AA148">
        <v>289.14999999999998</v>
      </c>
      <c r="AB148">
        <v>311.95</v>
      </c>
      <c r="AC148" s="1">
        <f>(Table2[[#This Row],[Close Price]]/Table2[[#This Row],[Day Low]])-1</f>
        <v>5.4972513743130058E-3</v>
      </c>
      <c r="AD148" s="1">
        <f>(Table2[[#This Row],[Day High]]/Table2[[#This Row],[Close Price]])-1</f>
        <v>3.3631544068919661E-2</v>
      </c>
      <c r="AE148" s="1">
        <f>(Table2[[#This Row],[Close Price]]/Table2[[#This Row],[Current Week Low]])-1</f>
        <v>4.3748919246066276E-2</v>
      </c>
      <c r="AF148" s="1">
        <f>(Table2[[#This Row],[Current Week High]]/Table2[[#This Row],[Close Price]])-1</f>
        <v>3.3631544068919661E-2</v>
      </c>
      <c r="AG148" s="1">
        <f>(Table2[[#This Row],[Close Price]]/Table2[[#This Row],[Current Month Low]])-1</f>
        <v>4.3748919246066276E-2</v>
      </c>
      <c r="AH148" s="1">
        <f>(Table2[[#This Row],[Current Month High]]/Table2[[#This Row],[Close Price]])-1</f>
        <v>3.3631544068919661E-2</v>
      </c>
      <c r="AI148">
        <v>20.775347912524801</v>
      </c>
      <c r="AJ148">
        <v>121.017942145734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-0.11</v>
      </c>
      <c r="AM148" t="s">
        <v>3172</v>
      </c>
      <c r="AN148">
        <v>-4.2699999999999996</v>
      </c>
      <c r="AO148" t="s">
        <v>3172</v>
      </c>
      <c r="AP148">
        <v>0.159708684828584</v>
      </c>
      <c r="AQ148">
        <f>(Table2[[#This Row],[Sharpe Ratio]]-AVERAGE(Table2[Sharpe Ratio]))/_xlfn.STDEV.P(Table2[Sharpe Ratio])</f>
        <v>1.1362368721737779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140</v>
      </c>
      <c r="AT148">
        <f>_xlfn.RANK.AVG(Table2[[#This Row],[6M Return vs Nifty Z-Score]],Table2[6M Return vs Nifty Z-Score])</f>
        <v>377</v>
      </c>
      <c r="AU148">
        <f>_xlfn.RANK.AVG(Table2[[#This Row],[Sharpe Ratio Z-Score]],Table2[Sharpe Ratio Z-Score])</f>
        <v>100</v>
      </c>
      <c r="AV148">
        <f>(Table2[[#This Row],[Rank 1Y]]+Table2[[#This Row],[Rank 6M]]+Table2[[#This Row],[Rank Sharpe]])/3</f>
        <v>205.66666666666666</v>
      </c>
    </row>
    <row r="149" spans="1:48" x14ac:dyDescent="0.3">
      <c r="A149" t="s">
        <v>990</v>
      </c>
      <c r="B149" t="s">
        <v>991</v>
      </c>
      <c r="C149" t="s">
        <v>3131</v>
      </c>
      <c r="D149" t="s">
        <v>51</v>
      </c>
      <c r="E149">
        <v>14433.8775616</v>
      </c>
      <c r="F149">
        <v>1178</v>
      </c>
      <c r="G149">
        <v>59.019323866790302</v>
      </c>
      <c r="H149">
        <f>(Table2[[#This Row],[1Y Return vs Nifty]]-AVERAGE(Table2[1Y Return vs Nifty]))/_xlfn.STDEV.P(Table2[1Y Return vs Nifty])</f>
        <v>0.56302009471517545</v>
      </c>
      <c r="I149">
        <v>-0.87546393228874198</v>
      </c>
      <c r="J149">
        <f>(Table2[[#This Row],[1M Return vs Nifty]]-AVERAGE(Table2[1M Return vs Nifty]))/_xlfn.STDEV.P(Table2[1M Return vs Nifty])</f>
        <v>-2.7279144322608466E-2</v>
      </c>
      <c r="K149">
        <v>34.294633389204499</v>
      </c>
      <c r="L149">
        <f>(Table2[[#This Row],[6M Return vs Nifty]]-AVERAGE(Table2[6M Return vs Nifty]))/_xlfn.STDEV.P(Table2[6M Return vs Nifty])</f>
        <v>0.79401357846638676</v>
      </c>
      <c r="M149">
        <v>10.6407903002595</v>
      </c>
      <c r="N149">
        <f>(Table2[[#This Row],[1W Return vs Nifty]]-AVERAGE(Table2[1W Return vs Nifty]))/_xlfn.STDEV.P(Table2[1W Return vs Nifty])</f>
        <v>2.600880501676329</v>
      </c>
      <c r="O149">
        <v>1143.52</v>
      </c>
      <c r="P149">
        <v>1085.0227125707099</v>
      </c>
      <c r="Q149">
        <v>899.48264120905105</v>
      </c>
      <c r="R149">
        <v>57.448861441994701</v>
      </c>
      <c r="S149" s="1">
        <f>(Table2[[#This Row],[Close Price]]-Table2[[#This Row],[20D EMA]])/Table2[[#This Row],[20D EMA]]</f>
        <v>3.0152511543304901E-2</v>
      </c>
      <c r="T149" s="1">
        <f>(Table2[[#This Row],[Close Price]]-Table2[[#This Row],[50D EMA]])/Table2[[#This Row],[50D EMA]]</f>
        <v>8.5691558667008852E-2</v>
      </c>
      <c r="U149" s="1">
        <f>(Table2[[#This Row],[Close Price]]-Table2[[#This Row],[200D EMA]])/Table2[[#This Row],[200D EMA]]</f>
        <v>0.30964172740073814</v>
      </c>
      <c r="V149">
        <v>0.82738884235554799</v>
      </c>
      <c r="W149">
        <v>1173.0999999999999</v>
      </c>
      <c r="X149">
        <v>1213.75</v>
      </c>
      <c r="Y149">
        <v>1110</v>
      </c>
      <c r="Z149">
        <v>1223.05</v>
      </c>
      <c r="AA149">
        <v>1054.05</v>
      </c>
      <c r="AB149">
        <v>1223.05</v>
      </c>
      <c r="AC149" s="1">
        <f>(Table2[[#This Row],[Close Price]]/Table2[[#This Row],[Day Low]])-1</f>
        <v>4.1769670104851997E-3</v>
      </c>
      <c r="AD149" s="1">
        <f>(Table2[[#This Row],[Day High]]/Table2[[#This Row],[Close Price]])-1</f>
        <v>3.0348047538200307E-2</v>
      </c>
      <c r="AE149" s="1">
        <f>(Table2[[#This Row],[Close Price]]/Table2[[#This Row],[Current Week Low]])-1</f>
        <v>6.1261261261261302E-2</v>
      </c>
      <c r="AF149" s="1">
        <f>(Table2[[#This Row],[Current Week High]]/Table2[[#This Row],[Close Price]])-1</f>
        <v>3.8242784380305483E-2</v>
      </c>
      <c r="AG149" s="1">
        <f>(Table2[[#This Row],[Close Price]]/Table2[[#This Row],[Current Month Low]])-1</f>
        <v>0.11759404202836676</v>
      </c>
      <c r="AH149" s="1">
        <f>(Table2[[#This Row],[Current Month High]]/Table2[[#This Row],[Close Price]])-1</f>
        <v>3.8242784380305483E-2</v>
      </c>
      <c r="AI149">
        <v>13.336162988115399</v>
      </c>
      <c r="AJ149">
        <v>92.735602094240804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0.23</v>
      </c>
      <c r="AM149" t="s">
        <v>3173</v>
      </c>
      <c r="AN149">
        <v>3.68</v>
      </c>
      <c r="AO149" t="s">
        <v>3173</v>
      </c>
      <c r="AP149">
        <v>5.9873475844842997E-2</v>
      </c>
      <c r="AQ149">
        <f>(Table2[[#This Row],[Sharpe Ratio]]-AVERAGE(Table2[Sharpe Ratio]))/_xlfn.STDEV.P(Table2[Sharpe Ratio])</f>
        <v>-2.252576362370572E-2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3.9081092669115769</v>
      </c>
      <c r="AS149">
        <f>_xlfn.RANK.AVG(Table2[[#This Row],[1Y Return vs Nifty Z-Score]],Table2[1Y Return vs Nifty Z-Score])</f>
        <v>156</v>
      </c>
      <c r="AT149">
        <f>_xlfn.RANK.AVG(Table2[[#This Row],[6M Return vs Nifty Z-Score]],Table2[6M Return vs Nifty Z-Score])</f>
        <v>114</v>
      </c>
      <c r="AU149">
        <f>_xlfn.RANK.AVG(Table2[[#This Row],[Sharpe Ratio Z-Score]],Table2[Sharpe Ratio Z-Score])</f>
        <v>347</v>
      </c>
      <c r="AV149">
        <f>(Table2[[#This Row],[Rank 1Y]]+Table2[[#This Row],[Rank 6M]]+Table2[[#This Row],[Rank Sharpe]])/3</f>
        <v>205.66666666666666</v>
      </c>
    </row>
    <row r="150" spans="1:48" x14ac:dyDescent="0.3">
      <c r="A150" t="s">
        <v>870</v>
      </c>
      <c r="B150" t="s">
        <v>871</v>
      </c>
      <c r="C150" t="s">
        <v>3136</v>
      </c>
      <c r="D150" t="s">
        <v>441</v>
      </c>
      <c r="E150">
        <v>18167.835073054899</v>
      </c>
      <c r="F150">
        <v>1272.55</v>
      </c>
      <c r="G150">
        <v>22.618683298247198</v>
      </c>
      <c r="H150">
        <f>(Table2[[#This Row],[1Y Return vs Nifty]]-AVERAGE(Table2[1Y Return vs Nifty]))/_xlfn.STDEV.P(Table2[1Y Return vs Nifty])</f>
        <v>-5.632525586754162E-2</v>
      </c>
      <c r="I150">
        <v>1.4973898706181701</v>
      </c>
      <c r="J150">
        <f>(Table2[[#This Row],[1M Return vs Nifty]]-AVERAGE(Table2[1M Return vs Nifty]))/_xlfn.STDEV.P(Table2[1M Return vs Nifty])</f>
        <v>0.227041202640829</v>
      </c>
      <c r="K150">
        <v>19.5052571805879</v>
      </c>
      <c r="L150">
        <f>(Table2[[#This Row],[6M Return vs Nifty]]-AVERAGE(Table2[6M Return vs Nifty]))/_xlfn.STDEV.P(Table2[6M Return vs Nifty])</f>
        <v>0.31807522344829003</v>
      </c>
      <c r="M150">
        <v>10.174966142840599</v>
      </c>
      <c r="N150">
        <f>(Table2[[#This Row],[1W Return vs Nifty]]-AVERAGE(Table2[1W Return vs Nifty]))/_xlfn.STDEV.P(Table2[1W Return vs Nifty])</f>
        <v>2.490135630057067</v>
      </c>
      <c r="O150">
        <v>1248.98</v>
      </c>
      <c r="P150">
        <v>1263.7693696783101</v>
      </c>
      <c r="Q150">
        <v>1132.37339908426</v>
      </c>
      <c r="R150">
        <v>59.637951743409303</v>
      </c>
      <c r="S150" s="1">
        <f>(Table2[[#This Row],[Close Price]]-Table2[[#This Row],[20D EMA]])/Table2[[#This Row],[20D EMA]]</f>
        <v>1.8871399061634243E-2</v>
      </c>
      <c r="T150" s="1">
        <f>(Table2[[#This Row],[Close Price]]-Table2[[#This Row],[50D EMA]])/Table2[[#This Row],[50D EMA]]</f>
        <v>6.9479689351269313E-3</v>
      </c>
      <c r="U150" s="1">
        <f>(Table2[[#This Row],[Close Price]]-Table2[[#This Row],[200D EMA]])/Table2[[#This Row],[200D EMA]]</f>
        <v>0.12379008640533196</v>
      </c>
      <c r="V150">
        <v>0.42062835214010402</v>
      </c>
      <c r="W150">
        <v>1267</v>
      </c>
      <c r="X150">
        <v>1306</v>
      </c>
      <c r="Y150">
        <v>1178.0999999999999</v>
      </c>
      <c r="Z150">
        <v>1306</v>
      </c>
      <c r="AA150">
        <v>1175.4000000000001</v>
      </c>
      <c r="AB150">
        <v>1306</v>
      </c>
      <c r="AC150" s="1">
        <f>(Table2[[#This Row],[Close Price]]/Table2[[#This Row],[Day Low]])-1</f>
        <v>4.3804262036306607E-3</v>
      </c>
      <c r="AD150" s="1">
        <f>(Table2[[#This Row],[Day High]]/Table2[[#This Row],[Close Price]])-1</f>
        <v>2.6285804094141829E-2</v>
      </c>
      <c r="AE150" s="1">
        <f>(Table2[[#This Row],[Close Price]]/Table2[[#This Row],[Current Week Low]])-1</f>
        <v>8.0171462524403658E-2</v>
      </c>
      <c r="AF150" s="1">
        <f>(Table2[[#This Row],[Current Week High]]/Table2[[#This Row],[Close Price]])-1</f>
        <v>2.6285804094141829E-2</v>
      </c>
      <c r="AG150" s="1">
        <f>(Table2[[#This Row],[Close Price]]/Table2[[#This Row],[Current Month Low]])-1</f>
        <v>8.265271396971241E-2</v>
      </c>
      <c r="AH150" s="1">
        <f>(Table2[[#This Row],[Current Month High]]/Table2[[#This Row],[Close Price]])-1</f>
        <v>2.6285804094141829E-2</v>
      </c>
      <c r="AI150">
        <v>21.307610702919298</v>
      </c>
      <c r="AJ150">
        <v>74.920962199312697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-0.05</v>
      </c>
      <c r="AM150" t="s">
        <v>3172</v>
      </c>
      <c r="AN150">
        <v>2.7</v>
      </c>
      <c r="AO150" t="s">
        <v>3173</v>
      </c>
      <c r="AP150">
        <v>0.16124266925597799</v>
      </c>
      <c r="AQ150">
        <f>(Table2[[#This Row],[Sharpe Ratio]]-AVERAGE(Table2[Sharpe Ratio]))/_xlfn.STDEV.P(Table2[Sharpe Ratio])</f>
        <v>1.154041450903601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310</v>
      </c>
      <c r="AT150">
        <f>_xlfn.RANK.AVG(Table2[[#This Row],[6M Return vs Nifty Z-Score]],Table2[6M Return vs Nifty Z-Score])</f>
        <v>214</v>
      </c>
      <c r="AU150">
        <f>_xlfn.RANK.AVG(Table2[[#This Row],[Sharpe Ratio Z-Score]],Table2[Sharpe Ratio Z-Score])</f>
        <v>97</v>
      </c>
      <c r="AV150">
        <f>(Table2[[#This Row],[Rank 1Y]]+Table2[[#This Row],[Rank 6M]]+Table2[[#This Row],[Rank Sharpe]])/3</f>
        <v>207</v>
      </c>
    </row>
    <row r="151" spans="1:48" x14ac:dyDescent="0.3">
      <c r="A151" t="s">
        <v>269</v>
      </c>
      <c r="B151" t="s">
        <v>270</v>
      </c>
      <c r="C151" t="s">
        <v>3138</v>
      </c>
      <c r="D151" t="s">
        <v>271</v>
      </c>
      <c r="E151">
        <v>100529.90103187499</v>
      </c>
      <c r="F151">
        <v>706.25</v>
      </c>
      <c r="G151">
        <v>42.667818731096801</v>
      </c>
      <c r="H151">
        <f>(Table2[[#This Row],[1Y Return vs Nifty]]-AVERAGE(Table2[1Y Return vs Nifty]))/_xlfn.STDEV.P(Table2[1Y Return vs Nifty])</f>
        <v>0.28480442261041056</v>
      </c>
      <c r="I151">
        <v>3.76975244856368</v>
      </c>
      <c r="J151">
        <f>(Table2[[#This Row],[1M Return vs Nifty]]-AVERAGE(Table2[1M Return vs Nifty]))/_xlfn.STDEV.P(Table2[1M Return vs Nifty])</f>
        <v>0.47059099004949934</v>
      </c>
      <c r="K151">
        <v>8.5439738045658</v>
      </c>
      <c r="L151">
        <f>(Table2[[#This Row],[6M Return vs Nifty]]-AVERAGE(Table2[6M Return vs Nifty]))/_xlfn.STDEV.P(Table2[6M Return vs Nifty])</f>
        <v>-3.4670903587933309E-2</v>
      </c>
      <c r="M151">
        <v>4.4107184229895697</v>
      </c>
      <c r="N151">
        <f>(Table2[[#This Row],[1W Return vs Nifty]]-AVERAGE(Table2[1W Return vs Nifty]))/_xlfn.STDEV.P(Table2[1W Return vs Nifty])</f>
        <v>1.1197454011482899</v>
      </c>
      <c r="O151">
        <v>684.75</v>
      </c>
      <c r="P151">
        <v>665.465153323408</v>
      </c>
      <c r="Q151">
        <v>585.90176570141602</v>
      </c>
      <c r="R151">
        <v>62.9510858125035</v>
      </c>
      <c r="S151" s="1">
        <f>(Table2[[#This Row],[Close Price]]-Table2[[#This Row],[20D EMA]])/Table2[[#This Row],[20D EMA]]</f>
        <v>3.1398320554947061E-2</v>
      </c>
      <c r="T151" s="1">
        <f>(Table2[[#This Row],[Close Price]]-Table2[[#This Row],[50D EMA]])/Table2[[#This Row],[50D EMA]]</f>
        <v>6.128772704762657E-2</v>
      </c>
      <c r="U151" s="1">
        <f>(Table2[[#This Row],[Close Price]]-Table2[[#This Row],[200D EMA]])/Table2[[#This Row],[200D EMA]]</f>
        <v>0.20540684692169911</v>
      </c>
      <c r="V151">
        <v>0.89016988369296701</v>
      </c>
      <c r="W151">
        <v>697</v>
      </c>
      <c r="X151">
        <v>715.4</v>
      </c>
      <c r="Y151">
        <v>645.9</v>
      </c>
      <c r="Z151">
        <v>715.4</v>
      </c>
      <c r="AA151">
        <v>645.9</v>
      </c>
      <c r="AB151">
        <v>715.4</v>
      </c>
      <c r="AC151" s="1">
        <f>(Table2[[#This Row],[Close Price]]/Table2[[#This Row],[Day Low]])-1</f>
        <v>1.327116212338586E-2</v>
      </c>
      <c r="AD151" s="1">
        <f>(Table2[[#This Row],[Day High]]/Table2[[#This Row],[Close Price]])-1</f>
        <v>1.2955752212389315E-2</v>
      </c>
      <c r="AE151" s="1">
        <f>(Table2[[#This Row],[Close Price]]/Table2[[#This Row],[Current Week Low]])-1</f>
        <v>9.3435516333797874E-2</v>
      </c>
      <c r="AF151" s="1">
        <f>(Table2[[#This Row],[Current Week High]]/Table2[[#This Row],[Close Price]])-1</f>
        <v>1.2955752212389315E-2</v>
      </c>
      <c r="AG151" s="1">
        <f>(Table2[[#This Row],[Close Price]]/Table2[[#This Row],[Current Month Low]])-1</f>
        <v>9.3435516333797874E-2</v>
      </c>
      <c r="AH151" s="1">
        <f>(Table2[[#This Row],[Current Month High]]/Table2[[#This Row],[Close Price]])-1</f>
        <v>1.2955752212389315E-2</v>
      </c>
      <c r="AI151">
        <v>2.01061946902656</v>
      </c>
      <c r="AJ151">
        <v>90.056512378901999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0.09</v>
      </c>
      <c r="AM151" t="s">
        <v>3173</v>
      </c>
      <c r="AN151">
        <v>-1.2</v>
      </c>
      <c r="AO151" t="s">
        <v>3172</v>
      </c>
      <c r="AP151">
        <v>0.17054632486228499</v>
      </c>
      <c r="AQ151">
        <f>(Table2[[#This Row],[Sharpe Ratio]]-AVERAGE(Table2[Sharpe Ratio]))/_xlfn.STDEV.P(Table2[Sharpe Ratio])</f>
        <v>1.2620266857987577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3.1024965960190243</v>
      </c>
      <c r="AS151">
        <f>_xlfn.RANK.AVG(Table2[[#This Row],[1Y Return vs Nifty Z-Score]],Table2[1Y Return vs Nifty Z-Score])</f>
        <v>221</v>
      </c>
      <c r="AT151">
        <f>_xlfn.RANK.AVG(Table2[[#This Row],[6M Return vs Nifty Z-Score]],Table2[6M Return vs Nifty Z-Score])</f>
        <v>322</v>
      </c>
      <c r="AU151">
        <f>_xlfn.RANK.AVG(Table2[[#This Row],[Sharpe Ratio Z-Score]],Table2[Sharpe Ratio Z-Score])</f>
        <v>80</v>
      </c>
      <c r="AV151">
        <f>(Table2[[#This Row],[Rank 1Y]]+Table2[[#This Row],[Rank 6M]]+Table2[[#This Row],[Rank Sharpe]])/3</f>
        <v>207.66666666666666</v>
      </c>
    </row>
    <row r="152" spans="1:48" x14ac:dyDescent="0.3">
      <c r="A152" t="s">
        <v>157</v>
      </c>
      <c r="B152" t="s">
        <v>158</v>
      </c>
      <c r="C152" t="s">
        <v>3136</v>
      </c>
      <c r="D152" t="s">
        <v>159</v>
      </c>
      <c r="E152">
        <v>180201.779581635</v>
      </c>
      <c r="F152">
        <v>4665.1499999999996</v>
      </c>
      <c r="G152">
        <v>60.598156619266597</v>
      </c>
      <c r="H152">
        <f>(Table2[[#This Row],[1Y Return vs Nifty]]-AVERAGE(Table2[1Y Return vs Nifty]))/_xlfn.STDEV.P(Table2[1Y Return vs Nifty])</f>
        <v>0.58988343308837266</v>
      </c>
      <c r="I152">
        <v>-2.1481206861459601</v>
      </c>
      <c r="J152">
        <f>(Table2[[#This Row],[1M Return vs Nifty]]-AVERAGE(Table2[1M Return vs Nifty]))/_xlfn.STDEV.P(Table2[1M Return vs Nifty])</f>
        <v>-0.16368135621186203</v>
      </c>
      <c r="K152">
        <v>13.054191191673899</v>
      </c>
      <c r="L152">
        <f>(Table2[[#This Row],[6M Return vs Nifty]]-AVERAGE(Table2[6M Return vs Nifty]))/_xlfn.STDEV.P(Table2[6M Return vs Nifty])</f>
        <v>0.11047284106463712</v>
      </c>
      <c r="M152">
        <v>-1.4604338234280401</v>
      </c>
      <c r="N152">
        <f>(Table2[[#This Row],[1W Return vs Nifty]]-AVERAGE(Table2[1W Return vs Nifty]))/_xlfn.STDEV.P(Table2[1W Return vs Nifty])</f>
        <v>-0.27606027236888592</v>
      </c>
      <c r="O152">
        <v>4744.8900000000003</v>
      </c>
      <c r="P152">
        <v>4660.6779396593502</v>
      </c>
      <c r="Q152">
        <v>3997.1393358037199</v>
      </c>
      <c r="R152">
        <v>44.512437695067703</v>
      </c>
      <c r="S152" s="1">
        <f>(Table2[[#This Row],[Close Price]]-Table2[[#This Row],[20D EMA]])/Table2[[#This Row],[20D EMA]]</f>
        <v>-1.6805447544621831E-2</v>
      </c>
      <c r="T152" s="1">
        <f>(Table2[[#This Row],[Close Price]]-Table2[[#This Row],[50D EMA]])/Table2[[#This Row],[50D EMA]]</f>
        <v>9.5953000798341818E-4</v>
      </c>
      <c r="U152" s="1">
        <f>(Table2[[#This Row],[Close Price]]-Table2[[#This Row],[200D EMA]])/Table2[[#This Row],[200D EMA]]</f>
        <v>0.16712218616265984</v>
      </c>
      <c r="V152">
        <v>0.93581469865774902</v>
      </c>
      <c r="W152">
        <v>4656.05</v>
      </c>
      <c r="X152">
        <v>4754.25</v>
      </c>
      <c r="Y152">
        <v>4430.3</v>
      </c>
      <c r="Z152">
        <v>4789.1499999999996</v>
      </c>
      <c r="AA152">
        <v>4430.3</v>
      </c>
      <c r="AB152">
        <v>4915</v>
      </c>
      <c r="AC152" s="1">
        <f>(Table2[[#This Row],[Close Price]]/Table2[[#This Row],[Day Low]])-1</f>
        <v>1.9544463654812549E-3</v>
      </c>
      <c r="AD152" s="1">
        <f>(Table2[[#This Row],[Day High]]/Table2[[#This Row],[Close Price]])-1</f>
        <v>1.9099064338767402E-2</v>
      </c>
      <c r="AE152" s="1">
        <f>(Table2[[#This Row],[Close Price]]/Table2[[#This Row],[Current Week Low]])-1</f>
        <v>5.3009954179175089E-2</v>
      </c>
      <c r="AF152" s="1">
        <f>(Table2[[#This Row],[Current Week High]]/Table2[[#This Row],[Close Price]])-1</f>
        <v>2.6580067093233906E-2</v>
      </c>
      <c r="AG152" s="1">
        <f>(Table2[[#This Row],[Close Price]]/Table2[[#This Row],[Current Month Low]])-1</f>
        <v>5.3009954179175089E-2</v>
      </c>
      <c r="AH152" s="1">
        <f>(Table2[[#This Row],[Current Month High]]/Table2[[#This Row],[Close Price]])-1</f>
        <v>5.3556691639068399E-2</v>
      </c>
      <c r="AI152">
        <v>7.9279337213165704</v>
      </c>
      <c r="AJ152">
        <v>95.288527952780598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7.0000000000000007E-2</v>
      </c>
      <c r="AM152" t="s">
        <v>3173</v>
      </c>
      <c r="AN152">
        <v>-5.38</v>
      </c>
      <c r="AO152" t="s">
        <v>3172</v>
      </c>
      <c r="AP152">
        <v>0.10871185772179499</v>
      </c>
      <c r="AQ152">
        <f>(Table2[[#This Row],[Sharpe Ratio]]-AVERAGE(Table2[Sharpe Ratio]))/_xlfn.STDEV.P(Table2[Sharpe Ratio])</f>
        <v>0.54432928368768363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0.80494392925994562</v>
      </c>
      <c r="AS152">
        <f>_xlfn.RANK.AVG(Table2[[#This Row],[1Y Return vs Nifty Z-Score]],Table2[1Y Return vs Nifty Z-Score])</f>
        <v>149</v>
      </c>
      <c r="AT152">
        <f>_xlfn.RANK.AVG(Table2[[#This Row],[6M Return vs Nifty Z-Score]],Table2[6M Return vs Nifty Z-Score])</f>
        <v>277</v>
      </c>
      <c r="AU152">
        <f>_xlfn.RANK.AVG(Table2[[#This Row],[Sharpe Ratio Z-Score]],Table2[Sharpe Ratio Z-Score])</f>
        <v>201</v>
      </c>
      <c r="AV152">
        <f>(Table2[[#This Row],[Rank 1Y]]+Table2[[#This Row],[Rank 6M]]+Table2[[#This Row],[Rank Sharpe]])/3</f>
        <v>209</v>
      </c>
    </row>
    <row r="153" spans="1:48" x14ac:dyDescent="0.3">
      <c r="A153" t="s">
        <v>1551</v>
      </c>
      <c r="B153" t="s">
        <v>1552</v>
      </c>
      <c r="C153" t="s">
        <v>3125</v>
      </c>
      <c r="D153" t="s">
        <v>266</v>
      </c>
      <c r="E153">
        <v>6395.8876418899999</v>
      </c>
      <c r="F153">
        <v>1298.9000000000001</v>
      </c>
      <c r="G153">
        <v>120.283594766948</v>
      </c>
      <c r="H153">
        <f>(Table2[[#This Row],[1Y Return vs Nifty]]-AVERAGE(Table2[1Y Return vs Nifty]))/_xlfn.STDEV.P(Table2[1Y Return vs Nifty])</f>
        <v>1.6054122270020763</v>
      </c>
      <c r="I153">
        <v>-4.1458545746373296</v>
      </c>
      <c r="J153">
        <f>(Table2[[#This Row],[1M Return vs Nifty]]-AVERAGE(Table2[1M Return vs Nifty]))/_xlfn.STDEV.P(Table2[1M Return vs Nifty])</f>
        <v>-0.37779668646917824</v>
      </c>
      <c r="K153">
        <v>9.0547156142595906</v>
      </c>
      <c r="L153">
        <f>(Table2[[#This Row],[6M Return vs Nifty]]-AVERAGE(Table2[6M Return vs Nifty]))/_xlfn.STDEV.P(Table2[6M Return vs Nifty])</f>
        <v>-1.8234671706631636E-2</v>
      </c>
      <c r="M153">
        <v>-4.2925176555683597</v>
      </c>
      <c r="N153">
        <f>(Table2[[#This Row],[1W Return vs Nifty]]-AVERAGE(Table2[1W Return vs Nifty]))/_xlfn.STDEV.P(Table2[1W Return vs Nifty])</f>
        <v>-0.94935888818824932</v>
      </c>
      <c r="O153">
        <v>1350.22</v>
      </c>
      <c r="P153">
        <v>1326.67446969504</v>
      </c>
      <c r="Q153">
        <v>1086.01775467333</v>
      </c>
      <c r="R153">
        <v>36.596383664083397</v>
      </c>
      <c r="S153" s="1">
        <f>(Table2[[#This Row],[Close Price]]-Table2[[#This Row],[20D EMA]])/Table2[[#This Row],[20D EMA]]</f>
        <v>-3.8008620817348238E-2</v>
      </c>
      <c r="T153" s="1">
        <f>(Table2[[#This Row],[Close Price]]-Table2[[#This Row],[50D EMA]])/Table2[[#This Row],[50D EMA]]</f>
        <v>-2.0935406785527695E-2</v>
      </c>
      <c r="U153" s="1">
        <f>(Table2[[#This Row],[Close Price]]-Table2[[#This Row],[200D EMA]])/Table2[[#This Row],[200D EMA]]</f>
        <v>0.19602096228224575</v>
      </c>
      <c r="V153">
        <v>0.71995482978275804</v>
      </c>
      <c r="W153">
        <v>1291.3</v>
      </c>
      <c r="X153">
        <v>1327.8</v>
      </c>
      <c r="Y153">
        <v>1238.0999999999999</v>
      </c>
      <c r="Z153">
        <v>1327.8</v>
      </c>
      <c r="AA153">
        <v>1238.0999999999999</v>
      </c>
      <c r="AB153">
        <v>1391.8</v>
      </c>
      <c r="AC153" s="1">
        <f>(Table2[[#This Row],[Close Price]]/Table2[[#This Row],[Day Low]])-1</f>
        <v>5.8855417021608236E-3</v>
      </c>
      <c r="AD153" s="1">
        <f>(Table2[[#This Row],[Day High]]/Table2[[#This Row],[Close Price]])-1</f>
        <v>2.2249595811840717E-2</v>
      </c>
      <c r="AE153" s="1">
        <f>(Table2[[#This Row],[Close Price]]/Table2[[#This Row],[Current Week Low]])-1</f>
        <v>4.9107503432679334E-2</v>
      </c>
      <c r="AF153" s="1">
        <f>(Table2[[#This Row],[Current Week High]]/Table2[[#This Row],[Close Price]])-1</f>
        <v>2.2249595811840717E-2</v>
      </c>
      <c r="AG153" s="1">
        <f>(Table2[[#This Row],[Close Price]]/Table2[[#This Row],[Current Month Low]])-1</f>
        <v>4.9107503432679334E-2</v>
      </c>
      <c r="AH153" s="1">
        <f>(Table2[[#This Row],[Current Month High]]/Table2[[#This Row],[Close Price]])-1</f>
        <v>7.1522057125259719E-2</v>
      </c>
      <c r="AI153">
        <v>16.525521595195901</v>
      </c>
      <c r="AJ153">
        <v>148.80758548031801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0.04</v>
      </c>
      <c r="AM153" t="s">
        <v>3173</v>
      </c>
      <c r="AN153">
        <v>-8.33</v>
      </c>
      <c r="AO153" t="s">
        <v>3172</v>
      </c>
      <c r="AP153">
        <v>9.0209261010098005E-2</v>
      </c>
      <c r="AQ153">
        <f>(Table2[[#This Row],[Sharpe Ratio]]-AVERAGE(Table2[Sharpe Ratio]))/_xlfn.STDEV.P(Table2[Sharpe Ratio])</f>
        <v>0.32957420927064546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0.58959618990866258</v>
      </c>
      <c r="AS153">
        <f>_xlfn.RANK.AVG(Table2[[#This Row],[1Y Return vs Nifty Z-Score]],Table2[1Y Return vs Nifty Z-Score])</f>
        <v>56</v>
      </c>
      <c r="AT153">
        <f>_xlfn.RANK.AVG(Table2[[#This Row],[6M Return vs Nifty Z-Score]],Table2[6M Return vs Nifty Z-Score])</f>
        <v>318</v>
      </c>
      <c r="AU153">
        <f>_xlfn.RANK.AVG(Table2[[#This Row],[Sharpe Ratio Z-Score]],Table2[Sharpe Ratio Z-Score])</f>
        <v>254</v>
      </c>
      <c r="AV153">
        <f>(Table2[[#This Row],[Rank 1Y]]+Table2[[#This Row],[Rank 6M]]+Table2[[#This Row],[Rank Sharpe]])/3</f>
        <v>209.33333333333334</v>
      </c>
    </row>
    <row r="154" spans="1:48" x14ac:dyDescent="0.3">
      <c r="A154" t="s">
        <v>806</v>
      </c>
      <c r="B154" t="s">
        <v>807</v>
      </c>
      <c r="C154" t="s">
        <v>3139</v>
      </c>
      <c r="D154" t="s">
        <v>119</v>
      </c>
      <c r="E154">
        <v>20089.013761859998</v>
      </c>
      <c r="F154">
        <v>13418.45</v>
      </c>
      <c r="G154">
        <v>119.51355703586501</v>
      </c>
      <c r="H154">
        <f>(Table2[[#This Row],[1Y Return vs Nifty]]-AVERAGE(Table2[1Y Return vs Nifty]))/_xlfn.STDEV.P(Table2[1Y Return vs Nifty])</f>
        <v>1.5923102793146047</v>
      </c>
      <c r="I154">
        <v>-4.4445496325675604</v>
      </c>
      <c r="J154">
        <f>(Table2[[#This Row],[1M Return vs Nifty]]-AVERAGE(Table2[1M Return vs Nifty]))/_xlfn.STDEV.P(Table2[1M Return vs Nifty])</f>
        <v>-0.40981055545513045</v>
      </c>
      <c r="K154">
        <v>67.172306407899697</v>
      </c>
      <c r="L154">
        <f>(Table2[[#This Row],[6M Return vs Nifty]]-AVERAGE(Table2[6M Return vs Nifty]))/_xlfn.STDEV.P(Table2[6M Return vs Nifty])</f>
        <v>1.8520531734172514</v>
      </c>
      <c r="M154">
        <v>0.519791481023826</v>
      </c>
      <c r="N154">
        <f>(Table2[[#This Row],[1W Return vs Nifty]]-AVERAGE(Table2[1W Return vs Nifty]))/_xlfn.STDEV.P(Table2[1W Return vs Nifty])</f>
        <v>0.19471779619213664</v>
      </c>
      <c r="O154">
        <v>13786.15</v>
      </c>
      <c r="P154">
        <v>13711.056786548301</v>
      </c>
      <c r="Q154">
        <v>10877.1595530306</v>
      </c>
      <c r="R154">
        <v>38.011289594264703</v>
      </c>
      <c r="S154" s="1">
        <f>(Table2[[#This Row],[Close Price]]-Table2[[#This Row],[20D EMA]])/Table2[[#This Row],[20D EMA]]</f>
        <v>-2.6671695868679721E-2</v>
      </c>
      <c r="T154" s="1">
        <f>(Table2[[#This Row],[Close Price]]-Table2[[#This Row],[50D EMA]])/Table2[[#This Row],[50D EMA]]</f>
        <v>-2.1340936085639434E-2</v>
      </c>
      <c r="U154" s="1">
        <f>(Table2[[#This Row],[Close Price]]-Table2[[#This Row],[200D EMA]])/Table2[[#This Row],[200D EMA]]</f>
        <v>0.23363548494251374</v>
      </c>
      <c r="V154">
        <v>0.82475192185574997</v>
      </c>
      <c r="W154">
        <v>13232.25</v>
      </c>
      <c r="X154">
        <v>13780</v>
      </c>
      <c r="Y154">
        <v>13201</v>
      </c>
      <c r="Z154">
        <v>14076.1</v>
      </c>
      <c r="AA154">
        <v>13201</v>
      </c>
      <c r="AB154">
        <v>14440</v>
      </c>
      <c r="AC154" s="1">
        <f>(Table2[[#This Row],[Close Price]]/Table2[[#This Row],[Day Low]])-1</f>
        <v>1.4071680931058594E-2</v>
      </c>
      <c r="AD154" s="1">
        <f>(Table2[[#This Row],[Day High]]/Table2[[#This Row],[Close Price]])-1</f>
        <v>2.6944244678036577E-2</v>
      </c>
      <c r="AE154" s="1">
        <f>(Table2[[#This Row],[Close Price]]/Table2[[#This Row],[Current Week Low]])-1</f>
        <v>1.6472236951746044E-2</v>
      </c>
      <c r="AF154" s="1">
        <f>(Table2[[#This Row],[Current Week High]]/Table2[[#This Row],[Close Price]])-1</f>
        <v>4.9010876815131388E-2</v>
      </c>
      <c r="AG154" s="1">
        <f>(Table2[[#This Row],[Close Price]]/Table2[[#This Row],[Current Month Low]])-1</f>
        <v>1.6472236951746044E-2</v>
      </c>
      <c r="AH154" s="1">
        <f>(Table2[[#This Row],[Current Month High]]/Table2[[#This Row],[Close Price]])-1</f>
        <v>7.6130253494256062E-2</v>
      </c>
      <c r="AI154">
        <v>17.018731671690801</v>
      </c>
      <c r="AJ154">
        <v>200.23269602962301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-7.0000000000000007E-2</v>
      </c>
      <c r="AM154" t="s">
        <v>3172</v>
      </c>
      <c r="AN154">
        <v>0.76</v>
      </c>
      <c r="AO154" t="s">
        <v>3173</v>
      </c>
      <c r="AQ154">
        <f>(Table2[[#This Row],[Sharpe Ratio]]-AVERAGE(Table2[Sharpe Ratio]))/_xlfn.STDEV.P(Table2[Sharpe Ratio])</f>
        <v>-0.71746242365139401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2.5118082698174682</v>
      </c>
      <c r="AS154">
        <f>_xlfn.RANK.AVG(Table2[[#This Row],[1Y Return vs Nifty Z-Score]],Table2[1Y Return vs Nifty Z-Score])</f>
        <v>58</v>
      </c>
      <c r="AT154">
        <f>_xlfn.RANK.AVG(Table2[[#This Row],[6M Return vs Nifty Z-Score]],Table2[6M Return vs Nifty Z-Score])</f>
        <v>40</v>
      </c>
      <c r="AU154">
        <f>_xlfn.RANK.AVG(Table2[[#This Row],[Sharpe Ratio Z-Score]],Table2[Sharpe Ratio Z-Score])</f>
        <v>531</v>
      </c>
      <c r="AV154">
        <f>(Table2[[#This Row],[Rank 1Y]]+Table2[[#This Row],[Rank 6M]]+Table2[[#This Row],[Rank Sharpe]])/3</f>
        <v>209.66666666666666</v>
      </c>
    </row>
    <row r="155" spans="1:48" x14ac:dyDescent="0.3">
      <c r="A155" t="s">
        <v>764</v>
      </c>
      <c r="B155" t="s">
        <v>765</v>
      </c>
      <c r="C155" t="s">
        <v>3130</v>
      </c>
      <c r="D155" t="s">
        <v>225</v>
      </c>
      <c r="E155">
        <v>21492.438140359998</v>
      </c>
      <c r="F155">
        <v>1323.05</v>
      </c>
      <c r="G155">
        <v>80.543605897724902</v>
      </c>
      <c r="H155">
        <f>(Table2[[#This Row],[1Y Return vs Nifty]]-AVERAGE(Table2[1Y Return vs Nifty]))/_xlfn.STDEV.P(Table2[1Y Return vs Nifty])</f>
        <v>0.92924892454546393</v>
      </c>
      <c r="I155">
        <v>-3.76654502784071</v>
      </c>
      <c r="J155">
        <f>(Table2[[#This Row],[1M Return vs Nifty]]-AVERAGE(Table2[1M Return vs Nifty]))/_xlfn.STDEV.P(Table2[1M Return vs Nifty])</f>
        <v>-0.33714262871404699</v>
      </c>
      <c r="K155">
        <v>0.65169805998902597</v>
      </c>
      <c r="L155">
        <f>(Table2[[#This Row],[6M Return vs Nifty]]-AVERAGE(Table2[6M Return vs Nifty]))/_xlfn.STDEV.P(Table2[6M Return vs Nifty])</f>
        <v>-0.2886529973718911</v>
      </c>
      <c r="M155">
        <v>-0.12751130549262599</v>
      </c>
      <c r="N155">
        <f>(Table2[[#This Row],[1W Return vs Nifty]]-AVERAGE(Table2[1W Return vs Nifty]))/_xlfn.STDEV.P(Table2[1W Return vs Nifty])</f>
        <v>4.0828259014075365E-2</v>
      </c>
      <c r="O155">
        <v>1339.31</v>
      </c>
      <c r="P155">
        <v>1324.5674009919501</v>
      </c>
      <c r="Q155">
        <v>1138.9844719088201</v>
      </c>
      <c r="R155">
        <v>45.158496707651103</v>
      </c>
      <c r="S155" s="1">
        <f>(Table2[[#This Row],[Close Price]]-Table2[[#This Row],[20D EMA]])/Table2[[#This Row],[20D EMA]]</f>
        <v>-1.2140579850818699E-2</v>
      </c>
      <c r="T155" s="1">
        <f>(Table2[[#This Row],[Close Price]]-Table2[[#This Row],[50D EMA]])/Table2[[#This Row],[50D EMA]]</f>
        <v>-1.1455823167728313E-3</v>
      </c>
      <c r="U155" s="1">
        <f>(Table2[[#This Row],[Close Price]]-Table2[[#This Row],[200D EMA]])/Table2[[#This Row],[200D EMA]]</f>
        <v>0.16160494952376753</v>
      </c>
      <c r="V155">
        <v>0.98093405577598503</v>
      </c>
      <c r="W155">
        <v>1313.1</v>
      </c>
      <c r="X155">
        <v>1345</v>
      </c>
      <c r="Y155">
        <v>1278.5</v>
      </c>
      <c r="Z155">
        <v>1364.3</v>
      </c>
      <c r="AA155">
        <v>1269.55</v>
      </c>
      <c r="AB155">
        <v>1426.95</v>
      </c>
      <c r="AC155" s="1">
        <f>(Table2[[#This Row],[Close Price]]/Table2[[#This Row],[Day Low]])-1</f>
        <v>7.5774883862615994E-3</v>
      </c>
      <c r="AD155" s="1">
        <f>(Table2[[#This Row],[Day High]]/Table2[[#This Row],[Close Price]])-1</f>
        <v>1.6590453875515054E-2</v>
      </c>
      <c r="AE155" s="1">
        <f>(Table2[[#This Row],[Close Price]]/Table2[[#This Row],[Current Week Low]])-1</f>
        <v>3.4845522096206505E-2</v>
      </c>
      <c r="AF155" s="1">
        <f>(Table2[[#This Row],[Current Week High]]/Table2[[#This Row],[Close Price]])-1</f>
        <v>3.1177960016628203E-2</v>
      </c>
      <c r="AG155" s="1">
        <f>(Table2[[#This Row],[Close Price]]/Table2[[#This Row],[Current Month Low]])-1</f>
        <v>4.2140916072624268E-2</v>
      </c>
      <c r="AH155" s="1">
        <f>(Table2[[#This Row],[Current Month High]]/Table2[[#This Row],[Close Price]])-1</f>
        <v>7.8530667775216445E-2</v>
      </c>
      <c r="AI155">
        <v>9.5196704584104896</v>
      </c>
      <c r="AJ155">
        <v>120.04989604989601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0.02</v>
      </c>
      <c r="AM155" t="s">
        <v>3173</v>
      </c>
      <c r="AN155">
        <v>-0.26</v>
      </c>
      <c r="AO155" t="s">
        <v>3172</v>
      </c>
      <c r="AP155">
        <v>0.154014626538058</v>
      </c>
      <c r="AQ155">
        <f>(Table2[[#This Row],[Sharpe Ratio]]-AVERAGE(Table2[Sharpe Ratio]))/_xlfn.STDEV.P(Table2[Sharpe Ratio])</f>
        <v>1.0701473426352663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1.4144289001088675</v>
      </c>
      <c r="AS155">
        <f>_xlfn.RANK.AVG(Table2[[#This Row],[1Y Return vs Nifty Z-Score]],Table2[1Y Return vs Nifty Z-Score])</f>
        <v>109</v>
      </c>
      <c r="AT155">
        <f>_xlfn.RANK.AVG(Table2[[#This Row],[6M Return vs Nifty Z-Score]],Table2[6M Return vs Nifty Z-Score])</f>
        <v>418</v>
      </c>
      <c r="AU155">
        <f>_xlfn.RANK.AVG(Table2[[#This Row],[Sharpe Ratio Z-Score]],Table2[Sharpe Ratio Z-Score])</f>
        <v>106</v>
      </c>
      <c r="AV155">
        <f>(Table2[[#This Row],[Rank 1Y]]+Table2[[#This Row],[Rank 6M]]+Table2[[#This Row],[Rank Sharpe]])/3</f>
        <v>211</v>
      </c>
    </row>
    <row r="156" spans="1:48" x14ac:dyDescent="0.3">
      <c r="A156" t="s">
        <v>1147</v>
      </c>
      <c r="B156" t="s">
        <v>1148</v>
      </c>
      <c r="C156" t="s">
        <v>3137</v>
      </c>
      <c r="D156" t="s">
        <v>89</v>
      </c>
      <c r="E156">
        <v>11041.63957512</v>
      </c>
      <c r="F156">
        <v>1420.65</v>
      </c>
      <c r="G156">
        <v>103.62646770684999</v>
      </c>
      <c r="H156">
        <f>(Table2[[#This Row],[1Y Return vs Nifty]]-AVERAGE(Table2[1Y Return vs Nifty]))/_xlfn.STDEV.P(Table2[1Y Return vs Nifty])</f>
        <v>1.3219964948170599</v>
      </c>
      <c r="I156">
        <v>14.849107380805499</v>
      </c>
      <c r="J156">
        <f>(Table2[[#This Row],[1M Return vs Nifty]]-AVERAGE(Table2[1M Return vs Nifty]))/_xlfn.STDEV.P(Table2[1M Return vs Nifty])</f>
        <v>1.6580663360008283</v>
      </c>
      <c r="K156">
        <v>71.109576657539293</v>
      </c>
      <c r="L156">
        <f>(Table2[[#This Row],[6M Return vs Nifty]]-AVERAGE(Table2[6M Return vs Nifty]))/_xlfn.STDEV.P(Table2[6M Return vs Nifty])</f>
        <v>1.9787588504818046</v>
      </c>
      <c r="M156">
        <v>-1.1028713923294999</v>
      </c>
      <c r="N156">
        <f>(Table2[[#This Row],[1W Return vs Nifty]]-AVERAGE(Table2[1W Return vs Nifty]))/_xlfn.STDEV.P(Table2[1W Return vs Nifty])</f>
        <v>-0.19105350555093056</v>
      </c>
      <c r="O156">
        <v>1355.78</v>
      </c>
      <c r="P156">
        <v>1239.98305997794</v>
      </c>
      <c r="Q156">
        <v>968.53845908034702</v>
      </c>
      <c r="R156">
        <v>60.196407851194103</v>
      </c>
      <c r="S156" s="1">
        <f>(Table2[[#This Row],[Close Price]]-Table2[[#This Row],[20D EMA]])/Table2[[#This Row],[20D EMA]]</f>
        <v>4.7846995825281478E-2</v>
      </c>
      <c r="T156" s="1">
        <f>(Table2[[#This Row],[Close Price]]-Table2[[#This Row],[50D EMA]])/Table2[[#This Row],[50D EMA]]</f>
        <v>0.1457011356471872</v>
      </c>
      <c r="U156" s="1">
        <f>(Table2[[#This Row],[Close Price]]-Table2[[#This Row],[200D EMA]])/Table2[[#This Row],[200D EMA]]</f>
        <v>0.46679771637457224</v>
      </c>
      <c r="V156">
        <v>1.3923656606284101</v>
      </c>
      <c r="W156">
        <v>1411</v>
      </c>
      <c r="X156">
        <v>1462.55</v>
      </c>
      <c r="Y156">
        <v>1329.85</v>
      </c>
      <c r="Z156">
        <v>1544</v>
      </c>
      <c r="AA156">
        <v>1329.85</v>
      </c>
      <c r="AB156">
        <v>1544</v>
      </c>
      <c r="AC156" s="1">
        <f>(Table2[[#This Row],[Close Price]]/Table2[[#This Row],[Day Low]])-1</f>
        <v>6.8391211906448923E-3</v>
      </c>
      <c r="AD156" s="1">
        <f>(Table2[[#This Row],[Day High]]/Table2[[#This Row],[Close Price]])-1</f>
        <v>2.9493541688663472E-2</v>
      </c>
      <c r="AE156" s="1">
        <f>(Table2[[#This Row],[Close Price]]/Table2[[#This Row],[Current Week Low]])-1</f>
        <v>6.8278377260593492E-2</v>
      </c>
      <c r="AF156" s="1">
        <f>(Table2[[#This Row],[Current Week High]]/Table2[[#This Row],[Close Price]])-1</f>
        <v>8.6826452680111244E-2</v>
      </c>
      <c r="AG156" s="1">
        <f>(Table2[[#This Row],[Close Price]]/Table2[[#This Row],[Current Month Low]])-1</f>
        <v>6.8278377260593492E-2</v>
      </c>
      <c r="AH156" s="1">
        <f>(Table2[[#This Row],[Current Month High]]/Table2[[#This Row],[Close Price]])-1</f>
        <v>8.6826452680111244E-2</v>
      </c>
      <c r="AI156">
        <v>8.6826452680111199</v>
      </c>
      <c r="AJ156">
        <v>144.09793814432899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0.34</v>
      </c>
      <c r="AM156" t="s">
        <v>3173</v>
      </c>
      <c r="AN156">
        <v>6.64</v>
      </c>
      <c r="AO156" t="s">
        <v>3173</v>
      </c>
      <c r="AQ156">
        <f>(Table2[[#This Row],[Sharpe Ratio]]-AVERAGE(Table2[Sharpe Ratio]))/_xlfn.STDEV.P(Table2[Sharpe Ratio])</f>
        <v>-0.71746242365139401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4.0503057520973682</v>
      </c>
      <c r="AS156">
        <f>_xlfn.RANK.AVG(Table2[[#This Row],[1Y Return vs Nifty Z-Score]],Table2[1Y Return vs Nifty Z-Score])</f>
        <v>68</v>
      </c>
      <c r="AT156">
        <f>_xlfn.RANK.AVG(Table2[[#This Row],[6M Return vs Nifty Z-Score]],Table2[6M Return vs Nifty Z-Score])</f>
        <v>36</v>
      </c>
      <c r="AU156">
        <f>_xlfn.RANK.AVG(Table2[[#This Row],[Sharpe Ratio Z-Score]],Table2[Sharpe Ratio Z-Score])</f>
        <v>531</v>
      </c>
      <c r="AV156">
        <f>(Table2[[#This Row],[Rank 1Y]]+Table2[[#This Row],[Rank 6M]]+Table2[[#This Row],[Rank Sharpe]])/3</f>
        <v>211.66666666666666</v>
      </c>
    </row>
    <row r="157" spans="1:48" x14ac:dyDescent="0.3">
      <c r="A157" t="s">
        <v>1466</v>
      </c>
      <c r="B157" t="s">
        <v>1467</v>
      </c>
      <c r="C157" t="s">
        <v>3129</v>
      </c>
      <c r="D157" t="s">
        <v>122</v>
      </c>
      <c r="E157">
        <v>7135.2716094750003</v>
      </c>
      <c r="F157">
        <v>1182.75</v>
      </c>
      <c r="G157">
        <v>45.930290901073</v>
      </c>
      <c r="H157">
        <f>(Table2[[#This Row],[1Y Return vs Nifty]]-AVERAGE(Table2[1Y Return vs Nifty]))/_xlfn.STDEV.P(Table2[1Y Return vs Nifty])</f>
        <v>0.34031435151057493</v>
      </c>
      <c r="I157">
        <v>-2.8917002827190599</v>
      </c>
      <c r="J157">
        <f>(Table2[[#This Row],[1M Return vs Nifty]]-AVERAGE(Table2[1M Return vs Nifty]))/_xlfn.STDEV.P(Table2[1M Return vs Nifty])</f>
        <v>-0.24337755189139937</v>
      </c>
      <c r="K157">
        <v>27.313203285909601</v>
      </c>
      <c r="L157">
        <f>(Table2[[#This Row],[6M Return vs Nifty]]-AVERAGE(Table2[6M Return vs Nifty]))/_xlfn.STDEV.P(Table2[6M Return vs Nifty])</f>
        <v>0.56934349690472474</v>
      </c>
      <c r="M157">
        <v>2.52708842402612</v>
      </c>
      <c r="N157">
        <f>(Table2[[#This Row],[1W Return vs Nifty]]-AVERAGE(Table2[1W Return vs Nifty]))/_xlfn.STDEV.P(Table2[1W Return vs Nifty])</f>
        <v>0.67193186659643445</v>
      </c>
      <c r="O157">
        <v>1186.9000000000001</v>
      </c>
      <c r="P157">
        <v>1182.5356094584199</v>
      </c>
      <c r="Q157">
        <v>1031.57511498649</v>
      </c>
      <c r="R157">
        <v>51.066319445109201</v>
      </c>
      <c r="S157" s="1">
        <f>(Table2[[#This Row],[Close Price]]-Table2[[#This Row],[20D EMA]])/Table2[[#This Row],[20D EMA]]</f>
        <v>-3.4965034965035728E-3</v>
      </c>
      <c r="T157" s="1">
        <f>(Table2[[#This Row],[Close Price]]-Table2[[#This Row],[50D EMA]])/Table2[[#This Row],[50D EMA]]</f>
        <v>1.8129732404276123E-4</v>
      </c>
      <c r="U157" s="1">
        <f>(Table2[[#This Row],[Close Price]]-Table2[[#This Row],[200D EMA]])/Table2[[#This Row],[200D EMA]]</f>
        <v>0.14654762684488551</v>
      </c>
      <c r="V157">
        <v>0.38046037866494398</v>
      </c>
      <c r="W157">
        <v>1170.05</v>
      </c>
      <c r="X157">
        <v>1189.5999999999999</v>
      </c>
      <c r="Y157">
        <v>1130.7</v>
      </c>
      <c r="Z157">
        <v>1259.95</v>
      </c>
      <c r="AA157">
        <v>1130.7</v>
      </c>
      <c r="AB157">
        <v>1259.95</v>
      </c>
      <c r="AC157" s="1">
        <f>(Table2[[#This Row],[Close Price]]/Table2[[#This Row],[Day Low]])-1</f>
        <v>1.0854236998418809E-2</v>
      </c>
      <c r="AD157" s="1">
        <f>(Table2[[#This Row],[Day High]]/Table2[[#This Row],[Close Price]])-1</f>
        <v>5.7915874022405056E-3</v>
      </c>
      <c r="AE157" s="1">
        <f>(Table2[[#This Row],[Close Price]]/Table2[[#This Row],[Current Week Low]])-1</f>
        <v>4.6033430618201088E-2</v>
      </c>
      <c r="AF157" s="1">
        <f>(Table2[[#This Row],[Current Week High]]/Table2[[#This Row],[Close Price]])-1</f>
        <v>6.527161276685689E-2</v>
      </c>
      <c r="AG157" s="1">
        <f>(Table2[[#This Row],[Close Price]]/Table2[[#This Row],[Current Month Low]])-1</f>
        <v>4.6033430618201088E-2</v>
      </c>
      <c r="AH157" s="1">
        <f>(Table2[[#This Row],[Current Month High]]/Table2[[#This Row],[Close Price]])-1</f>
        <v>6.527161276685689E-2</v>
      </c>
      <c r="AI157">
        <v>13.811033608116601</v>
      </c>
      <c r="AJ157">
        <v>81.612284069097797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-0.04</v>
      </c>
      <c r="AM157" t="s">
        <v>3172</v>
      </c>
      <c r="AN157">
        <v>-2.2000000000000002</v>
      </c>
      <c r="AO157" t="s">
        <v>3172</v>
      </c>
      <c r="AP157">
        <v>8.2344263598644996E-2</v>
      </c>
      <c r="AQ157">
        <f>(Table2[[#This Row],[Sharpe Ratio]]-AVERAGE(Table2[Sharpe Ratio]))/_xlfn.STDEV.P(Table2[Sharpe Ratio])</f>
        <v>0.23828712504648253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1.5764992881668174</v>
      </c>
      <c r="AS157">
        <f>_xlfn.RANK.AVG(Table2[[#This Row],[1Y Return vs Nifty Z-Score]],Table2[1Y Return vs Nifty Z-Score])</f>
        <v>208</v>
      </c>
      <c r="AT157">
        <f>_xlfn.RANK.AVG(Table2[[#This Row],[6M Return vs Nifty Z-Score]],Table2[6M Return vs Nifty Z-Score])</f>
        <v>150</v>
      </c>
      <c r="AU157">
        <f>_xlfn.RANK.AVG(Table2[[#This Row],[Sharpe Ratio Z-Score]],Table2[Sharpe Ratio Z-Score])</f>
        <v>278</v>
      </c>
      <c r="AV157">
        <f>(Table2[[#This Row],[Rank 1Y]]+Table2[[#This Row],[Rank 6M]]+Table2[[#This Row],[Rank Sharpe]])/3</f>
        <v>212</v>
      </c>
    </row>
    <row r="158" spans="1:48" x14ac:dyDescent="0.3">
      <c r="A158" t="s">
        <v>1746</v>
      </c>
      <c r="B158" t="s">
        <v>1747</v>
      </c>
      <c r="C158" t="s">
        <v>3131</v>
      </c>
      <c r="D158" t="s">
        <v>51</v>
      </c>
      <c r="E158">
        <v>4718.3041499999999</v>
      </c>
      <c r="F158">
        <v>586.25</v>
      </c>
      <c r="G158">
        <v>98.456700986624597</v>
      </c>
      <c r="H158">
        <f>(Table2[[#This Row],[1Y Return vs Nifty]]-AVERAGE(Table2[1Y Return vs Nifty]))/_xlfn.STDEV.P(Table2[1Y Return vs Nifty])</f>
        <v>1.2340345542644018</v>
      </c>
      <c r="I158">
        <v>-5.3055600582212703</v>
      </c>
      <c r="J158">
        <f>(Table2[[#This Row],[1M Return vs Nifty]]-AVERAGE(Table2[1M Return vs Nifty]))/_xlfn.STDEV.P(Table2[1M Return vs Nifty])</f>
        <v>-0.50209288229850024</v>
      </c>
      <c r="K158">
        <v>44.147927082265397</v>
      </c>
      <c r="L158">
        <f>(Table2[[#This Row],[6M Return vs Nifty]]-AVERAGE(Table2[6M Return vs Nifty]))/_xlfn.STDEV.P(Table2[6M Return vs Nifty])</f>
        <v>1.1111033816896867</v>
      </c>
      <c r="M158">
        <v>-0.53974240828946396</v>
      </c>
      <c r="N158">
        <f>(Table2[[#This Row],[1W Return vs Nifty]]-AVERAGE(Table2[1W Return vs Nifty]))/_xlfn.STDEV.P(Table2[1W Return vs Nifty])</f>
        <v>-5.7175418617543862E-2</v>
      </c>
      <c r="O158">
        <v>580.02</v>
      </c>
      <c r="P158">
        <v>547.12966628135098</v>
      </c>
      <c r="Q158">
        <v>428.96614605007801</v>
      </c>
      <c r="R158">
        <v>53.094335941337597</v>
      </c>
      <c r="S158" s="1">
        <f>(Table2[[#This Row],[Close Price]]-Table2[[#This Row],[20D EMA]])/Table2[[#This Row],[20D EMA]]</f>
        <v>1.0741008930726558E-2</v>
      </c>
      <c r="T158" s="1">
        <f>(Table2[[#This Row],[Close Price]]-Table2[[#This Row],[50D EMA]])/Table2[[#This Row],[50D EMA]]</f>
        <v>7.1501028238034045E-2</v>
      </c>
      <c r="U158" s="1">
        <f>(Table2[[#This Row],[Close Price]]-Table2[[#This Row],[200D EMA]])/Table2[[#This Row],[200D EMA]]</f>
        <v>0.36665796449951205</v>
      </c>
      <c r="V158">
        <v>0.52979795524115303</v>
      </c>
      <c r="W158">
        <v>577.25</v>
      </c>
      <c r="X158">
        <v>587.95000000000005</v>
      </c>
      <c r="Y158">
        <v>527</v>
      </c>
      <c r="Z158">
        <v>591.45000000000005</v>
      </c>
      <c r="AA158">
        <v>527</v>
      </c>
      <c r="AB158">
        <v>592</v>
      </c>
      <c r="AC158" s="1">
        <f>(Table2[[#This Row],[Close Price]]/Table2[[#This Row],[Day Low]])-1</f>
        <v>1.5591165006496377E-2</v>
      </c>
      <c r="AD158" s="1">
        <f>(Table2[[#This Row],[Day High]]/Table2[[#This Row],[Close Price]])-1</f>
        <v>2.8997867803839394E-3</v>
      </c>
      <c r="AE158" s="1">
        <f>(Table2[[#This Row],[Close Price]]/Table2[[#This Row],[Current Week Low]])-1</f>
        <v>0.11242884250474394</v>
      </c>
      <c r="AF158" s="1">
        <f>(Table2[[#This Row],[Current Week High]]/Table2[[#This Row],[Close Price]])-1</f>
        <v>8.8699360341151223E-3</v>
      </c>
      <c r="AG158" s="1">
        <f>(Table2[[#This Row],[Close Price]]/Table2[[#This Row],[Current Month Low]])-1</f>
        <v>0.11242884250474394</v>
      </c>
      <c r="AH158" s="1">
        <f>(Table2[[#This Row],[Current Month High]]/Table2[[#This Row],[Close Price]])-1</f>
        <v>9.8081023454157368E-3</v>
      </c>
      <c r="AI158">
        <v>15.138592750533</v>
      </c>
      <c r="AJ158">
        <v>149.574286930608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0.36</v>
      </c>
      <c r="AM158" t="s">
        <v>3173</v>
      </c>
      <c r="AN158">
        <v>-6.6</v>
      </c>
      <c r="AO158" t="s">
        <v>3172</v>
      </c>
      <c r="AP158">
        <v>8.5406859520700002E-3</v>
      </c>
      <c r="AQ158">
        <f>(Table2[[#This Row],[Sharpe Ratio]]-AVERAGE(Table2[Sharpe Ratio]))/_xlfn.STDEV.P(Table2[Sharpe Ratio])</f>
        <v>-0.61833278926608493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1.1675368457719595</v>
      </c>
      <c r="AS158">
        <f>_xlfn.RANK.AVG(Table2[[#This Row],[1Y Return vs Nifty Z-Score]],Table2[1Y Return vs Nifty Z-Score])</f>
        <v>73</v>
      </c>
      <c r="AT158">
        <f>_xlfn.RANK.AVG(Table2[[#This Row],[6M Return vs Nifty Z-Score]],Table2[6M Return vs Nifty Z-Score])</f>
        <v>76</v>
      </c>
      <c r="AU158">
        <f>_xlfn.RANK.AVG(Table2[[#This Row],[Sharpe Ratio Z-Score]],Table2[Sharpe Ratio Z-Score])</f>
        <v>487</v>
      </c>
      <c r="AV158">
        <f>(Table2[[#This Row],[Rank 1Y]]+Table2[[#This Row],[Rank 6M]]+Table2[[#This Row],[Rank Sharpe]])/3</f>
        <v>212</v>
      </c>
    </row>
    <row r="159" spans="1:48" x14ac:dyDescent="0.3">
      <c r="A159" t="s">
        <v>1231</v>
      </c>
      <c r="B159" t="s">
        <v>1232</v>
      </c>
      <c r="C159" t="s">
        <v>3130</v>
      </c>
      <c r="D159" t="s">
        <v>48</v>
      </c>
      <c r="E159">
        <v>9704.9369923199993</v>
      </c>
      <c r="F159">
        <v>3069.6</v>
      </c>
      <c r="G159">
        <v>24.6265033816962</v>
      </c>
      <c r="H159">
        <f>(Table2[[#This Row],[1Y Return vs Nifty]]-AVERAGE(Table2[1Y Return vs Nifty]))/_xlfn.STDEV.P(Table2[1Y Return vs Nifty])</f>
        <v>-2.2162834161002048E-2</v>
      </c>
      <c r="I159">
        <v>-0.74940041106691002</v>
      </c>
      <c r="J159">
        <f>(Table2[[#This Row],[1M Return vs Nifty]]-AVERAGE(Table2[1M Return vs Nifty]))/_xlfn.STDEV.P(Table2[1M Return vs Nifty])</f>
        <v>-1.3767768941077337E-2</v>
      </c>
      <c r="K159">
        <v>10.424256316071</v>
      </c>
      <c r="L159">
        <f>(Table2[[#This Row],[6M Return vs Nifty]]-AVERAGE(Table2[6M Return vs Nifty]))/_xlfn.STDEV.P(Table2[6M Return vs Nifty])</f>
        <v>2.5838650897109423E-2</v>
      </c>
      <c r="M159">
        <v>-5.4210642648278098</v>
      </c>
      <c r="N159">
        <f>(Table2[[#This Row],[1W Return vs Nifty]]-AVERAGE(Table2[1W Return vs Nifty]))/_xlfn.STDEV.P(Table2[1W Return vs Nifty])</f>
        <v>-1.2176591628053941</v>
      </c>
      <c r="O159">
        <v>3209.04</v>
      </c>
      <c r="P159">
        <v>3141.5661617185601</v>
      </c>
      <c r="Q159">
        <v>2700.8654988646799</v>
      </c>
      <c r="R159">
        <v>24.546274734729302</v>
      </c>
      <c r="S159" s="1">
        <f>(Table2[[#This Row],[Close Price]]-Table2[[#This Row],[20D EMA]])/Table2[[#This Row],[20D EMA]]</f>
        <v>-4.345224740109193E-2</v>
      </c>
      <c r="T159" s="1">
        <f>(Table2[[#This Row],[Close Price]]-Table2[[#This Row],[50D EMA]])/Table2[[#This Row],[50D EMA]]</f>
        <v>-2.2907733918037843E-2</v>
      </c>
      <c r="U159" s="1">
        <f>(Table2[[#This Row],[Close Price]]-Table2[[#This Row],[200D EMA]])/Table2[[#This Row],[200D EMA]]</f>
        <v>0.13652457010181332</v>
      </c>
      <c r="V159">
        <v>0.489917840880846</v>
      </c>
      <c r="W159">
        <v>3060</v>
      </c>
      <c r="X159">
        <v>3143.5</v>
      </c>
      <c r="Y159">
        <v>3024.35</v>
      </c>
      <c r="Z159">
        <v>3248.92</v>
      </c>
      <c r="AA159">
        <v>3024.35</v>
      </c>
      <c r="AB159">
        <v>3377.85</v>
      </c>
      <c r="AC159" s="1">
        <f>(Table2[[#This Row],[Close Price]]/Table2[[#This Row],[Day Low]])-1</f>
        <v>3.1372549019608176E-3</v>
      </c>
      <c r="AD159" s="1">
        <f>(Table2[[#This Row],[Day High]]/Table2[[#This Row],[Close Price]])-1</f>
        <v>2.4074798019285915E-2</v>
      </c>
      <c r="AE159" s="1">
        <f>(Table2[[#This Row],[Close Price]]/Table2[[#This Row],[Current Week Low]])-1</f>
        <v>1.4961892638087448E-2</v>
      </c>
      <c r="AF159" s="1">
        <f>(Table2[[#This Row],[Current Week High]]/Table2[[#This Row],[Close Price]])-1</f>
        <v>5.8418034923117146E-2</v>
      </c>
      <c r="AG159" s="1">
        <f>(Table2[[#This Row],[Close Price]]/Table2[[#This Row],[Current Month Low]])-1</f>
        <v>1.4961892638087448E-2</v>
      </c>
      <c r="AH159" s="1">
        <f>(Table2[[#This Row],[Current Month High]]/Table2[[#This Row],[Close Price]])-1</f>
        <v>0.10042025019546519</v>
      </c>
      <c r="AI159">
        <v>21.351316132394999</v>
      </c>
      <c r="AJ159">
        <v>82.445504390852705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</v>
      </c>
      <c r="AM159" t="s">
        <v>3174</v>
      </c>
      <c r="AN159">
        <v>-8.24</v>
      </c>
      <c r="AO159" t="s">
        <v>3172</v>
      </c>
      <c r="AP159">
        <v>0.20142520414948001</v>
      </c>
      <c r="AQ159">
        <f>(Table2[[#This Row],[Sharpe Ratio]]-AVERAGE(Table2[Sharpe Ratio]))/_xlfn.STDEV.P(Table2[Sharpe Ratio])</f>
        <v>1.6204302181550601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0.3926791031446959</v>
      </c>
      <c r="AS159">
        <f>_xlfn.RANK.AVG(Table2[[#This Row],[1Y Return vs Nifty Z-Score]],Table2[1Y Return vs Nifty Z-Score])</f>
        <v>299</v>
      </c>
      <c r="AT159">
        <f>_xlfn.RANK.AVG(Table2[[#This Row],[6M Return vs Nifty Z-Score]],Table2[6M Return vs Nifty Z-Score])</f>
        <v>302</v>
      </c>
      <c r="AU159">
        <f>_xlfn.RANK.AVG(Table2[[#This Row],[Sharpe Ratio Z-Score]],Table2[Sharpe Ratio Z-Score])</f>
        <v>36</v>
      </c>
      <c r="AV159">
        <f>(Table2[[#This Row],[Rank 1Y]]+Table2[[#This Row],[Rank 6M]]+Table2[[#This Row],[Rank Sharpe]])/3</f>
        <v>212.33333333333334</v>
      </c>
    </row>
    <row r="160" spans="1:48" x14ac:dyDescent="0.3">
      <c r="A160" t="s">
        <v>1016</v>
      </c>
      <c r="B160" t="s">
        <v>1017</v>
      </c>
      <c r="C160" t="s">
        <v>3139</v>
      </c>
      <c r="D160" t="s">
        <v>256</v>
      </c>
      <c r="E160">
        <v>13892.918960000001</v>
      </c>
      <c r="F160">
        <v>4400.95</v>
      </c>
      <c r="G160">
        <v>27.9664701477626</v>
      </c>
      <c r="H160">
        <f>(Table2[[#This Row],[1Y Return vs Nifty]]-AVERAGE(Table2[1Y Return vs Nifty]))/_xlfn.STDEV.P(Table2[1Y Return vs Nifty])</f>
        <v>3.466564070522505E-2</v>
      </c>
      <c r="I160">
        <v>-2.6649822993292198</v>
      </c>
      <c r="J160">
        <f>(Table2[[#This Row],[1M Return vs Nifty]]-AVERAGE(Table2[1M Return vs Nifty]))/_xlfn.STDEV.P(Table2[1M Return vs Nifty])</f>
        <v>-0.21907812133738941</v>
      </c>
      <c r="K160">
        <v>11.2365650549504</v>
      </c>
      <c r="L160">
        <f>(Table2[[#This Row],[6M Return vs Nifty]]-AVERAGE(Table2[6M Return vs Nifty]))/_xlfn.STDEV.P(Table2[6M Return vs Nifty])</f>
        <v>5.1979637473936108E-2</v>
      </c>
      <c r="M160">
        <v>1.24039226291962</v>
      </c>
      <c r="N160">
        <f>(Table2[[#This Row],[1W Return vs Nifty]]-AVERAGE(Table2[1W Return vs Nifty]))/_xlfn.STDEV.P(Table2[1W Return vs Nifty])</f>
        <v>0.36603317305445199</v>
      </c>
      <c r="O160">
        <v>4178.28</v>
      </c>
      <c r="P160">
        <v>4203.3999837435404</v>
      </c>
      <c r="Q160">
        <v>3942.4955381605</v>
      </c>
      <c r="R160">
        <v>77.146948984039696</v>
      </c>
      <c r="S160" s="1">
        <f>(Table2[[#This Row],[Close Price]]-Table2[[#This Row],[20D EMA]])/Table2[[#This Row],[20D EMA]]</f>
        <v>5.3292263802330167E-2</v>
      </c>
      <c r="T160" s="1">
        <f>(Table2[[#This Row],[Close Price]]-Table2[[#This Row],[50D EMA]])/Table2[[#This Row],[50D EMA]]</f>
        <v>4.6997672603243855E-2</v>
      </c>
      <c r="U160" s="1">
        <f>(Table2[[#This Row],[Close Price]]-Table2[[#This Row],[200D EMA]])/Table2[[#This Row],[200D EMA]]</f>
        <v>0.11628534703514382</v>
      </c>
      <c r="V160">
        <v>1.14076834705181</v>
      </c>
      <c r="W160">
        <v>4200.3500000000004</v>
      </c>
      <c r="X160">
        <v>4475</v>
      </c>
      <c r="Y160">
        <v>3997.85</v>
      </c>
      <c r="Z160">
        <v>4475</v>
      </c>
      <c r="AA160">
        <v>3997.85</v>
      </c>
      <c r="AB160">
        <v>4475</v>
      </c>
      <c r="AC160" s="1">
        <f>(Table2[[#This Row],[Close Price]]/Table2[[#This Row],[Day Low]])-1</f>
        <v>4.7757924934826779E-2</v>
      </c>
      <c r="AD160" s="1">
        <f>(Table2[[#This Row],[Day High]]/Table2[[#This Row],[Close Price]])-1</f>
        <v>1.6825912587055125E-2</v>
      </c>
      <c r="AE160" s="1">
        <f>(Table2[[#This Row],[Close Price]]/Table2[[#This Row],[Current Week Low]])-1</f>
        <v>0.10082919569268478</v>
      </c>
      <c r="AF160" s="1">
        <f>(Table2[[#This Row],[Current Week High]]/Table2[[#This Row],[Close Price]])-1</f>
        <v>1.6825912587055125E-2</v>
      </c>
      <c r="AG160" s="1">
        <f>(Table2[[#This Row],[Close Price]]/Table2[[#This Row],[Current Month Low]])-1</f>
        <v>0.10082919569268478</v>
      </c>
      <c r="AH160" s="1">
        <f>(Table2[[#This Row],[Current Month High]]/Table2[[#This Row],[Close Price]])-1</f>
        <v>1.6825912587055125E-2</v>
      </c>
      <c r="AI160">
        <v>13.6118338086095</v>
      </c>
      <c r="AJ160">
        <v>59.454710144927503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0.01</v>
      </c>
      <c r="AM160" t="s">
        <v>3173</v>
      </c>
      <c r="AN160">
        <v>8.4600000000000009</v>
      </c>
      <c r="AO160" t="s">
        <v>3173</v>
      </c>
      <c r="AP160">
        <v>0.17706292475314001</v>
      </c>
      <c r="AQ160">
        <f>(Table2[[#This Row],[Sharpe Ratio]]-AVERAGE(Table2[Sharpe Ratio]))/_xlfn.STDEV.P(Table2[Sharpe Ratio])</f>
        <v>1.3376632527257075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281</v>
      </c>
      <c r="AT160">
        <f>_xlfn.RANK.AVG(Table2[[#This Row],[6M Return vs Nifty Z-Score]],Table2[6M Return vs Nifty Z-Score])</f>
        <v>294</v>
      </c>
      <c r="AU160">
        <f>_xlfn.RANK.AVG(Table2[[#This Row],[Sharpe Ratio Z-Score]],Table2[Sharpe Ratio Z-Score])</f>
        <v>68</v>
      </c>
      <c r="AV160">
        <f>(Table2[[#This Row],[Rank 1Y]]+Table2[[#This Row],[Rank 6M]]+Table2[[#This Row],[Rank Sharpe]])/3</f>
        <v>214.33333333333334</v>
      </c>
    </row>
    <row r="161" spans="1:48" x14ac:dyDescent="0.3">
      <c r="A161" t="s">
        <v>1024</v>
      </c>
      <c r="B161" t="s">
        <v>1025</v>
      </c>
      <c r="C161" t="s">
        <v>3126</v>
      </c>
      <c r="D161" t="s">
        <v>21</v>
      </c>
      <c r="E161">
        <v>13798.029951160001</v>
      </c>
      <c r="F161">
        <v>2447.9</v>
      </c>
      <c r="G161">
        <v>171.563290997336</v>
      </c>
      <c r="H161">
        <f>(Table2[[#This Row],[1Y Return vs Nifty]]-AVERAGE(Table2[1Y Return vs Nifty]))/_xlfn.STDEV.P(Table2[1Y Return vs Nifty])</f>
        <v>2.477919989050398</v>
      </c>
      <c r="I161">
        <v>-9.6960915174968196</v>
      </c>
      <c r="J161">
        <f>(Table2[[#This Row],[1M Return vs Nifty]]-AVERAGE(Table2[1M Return vs Nifty]))/_xlfn.STDEV.P(Table2[1M Return vs Nifty])</f>
        <v>-0.97266611471127273</v>
      </c>
      <c r="K161">
        <v>40.617626442986698</v>
      </c>
      <c r="L161">
        <f>(Table2[[#This Row],[6M Return vs Nifty]]-AVERAGE(Table2[6M Return vs Nifty]))/_xlfn.STDEV.P(Table2[6M Return vs Nifty])</f>
        <v>0.99749443326096832</v>
      </c>
      <c r="M161">
        <v>0.96397665509344899</v>
      </c>
      <c r="N161">
        <f>(Table2[[#This Row],[1W Return vs Nifty]]-AVERAGE(Table2[1W Return vs Nifty]))/_xlfn.STDEV.P(Table2[1W Return vs Nifty])</f>
        <v>0.30031822350806869</v>
      </c>
      <c r="O161">
        <v>2537.29</v>
      </c>
      <c r="P161">
        <v>2528.55841568714</v>
      </c>
      <c r="Q161">
        <v>2028.97411808674</v>
      </c>
      <c r="R161">
        <v>36.734962317371497</v>
      </c>
      <c r="S161" s="1">
        <f>(Table2[[#This Row],[Close Price]]-Table2[[#This Row],[20D EMA]])/Table2[[#This Row],[20D EMA]]</f>
        <v>-3.5230501834634539E-2</v>
      </c>
      <c r="T161" s="1">
        <f>(Table2[[#This Row],[Close Price]]-Table2[[#This Row],[50D EMA]])/Table2[[#This Row],[50D EMA]]</f>
        <v>-3.1898972626749018E-2</v>
      </c>
      <c r="U161" s="1">
        <f>(Table2[[#This Row],[Close Price]]-Table2[[#This Row],[200D EMA]])/Table2[[#This Row],[200D EMA]]</f>
        <v>0.20647177220195115</v>
      </c>
      <c r="V161">
        <v>1.03059726058116</v>
      </c>
      <c r="W161">
        <v>2415</v>
      </c>
      <c r="X161">
        <v>2469.9499999999998</v>
      </c>
      <c r="Y161">
        <v>2415</v>
      </c>
      <c r="Z161">
        <v>2640.4</v>
      </c>
      <c r="AA161">
        <v>2356</v>
      </c>
      <c r="AB161">
        <v>2640.4</v>
      </c>
      <c r="AC161" s="1">
        <f>(Table2[[#This Row],[Close Price]]/Table2[[#This Row],[Day Low]])-1</f>
        <v>1.3623188405797126E-2</v>
      </c>
      <c r="AD161" s="1">
        <f>(Table2[[#This Row],[Day High]]/Table2[[#This Row],[Close Price]])-1</f>
        <v>9.0077209036316663E-3</v>
      </c>
      <c r="AE161" s="1">
        <f>(Table2[[#This Row],[Close Price]]/Table2[[#This Row],[Current Week Low]])-1</f>
        <v>1.3623188405797126E-2</v>
      </c>
      <c r="AF161" s="1">
        <f>(Table2[[#This Row],[Current Week High]]/Table2[[#This Row],[Close Price]])-1</f>
        <v>7.8638833285673337E-2</v>
      </c>
      <c r="AG161" s="1">
        <f>(Table2[[#This Row],[Close Price]]/Table2[[#This Row],[Current Month Low]])-1</f>
        <v>3.9006791171477095E-2</v>
      </c>
      <c r="AH161" s="1">
        <f>(Table2[[#This Row],[Current Month High]]/Table2[[#This Row],[Close Price]])-1</f>
        <v>7.8638833285673337E-2</v>
      </c>
      <c r="AI161">
        <v>19.490175252257</v>
      </c>
      <c r="AJ161">
        <v>231.42431627403101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-0.04</v>
      </c>
      <c r="AM161" t="s">
        <v>3172</v>
      </c>
      <c r="AN161">
        <v>-6.43</v>
      </c>
      <c r="AO161" t="s">
        <v>3172</v>
      </c>
      <c r="AQ161">
        <f>(Table2[[#This Row],[Sharpe Ratio]]-AVERAGE(Table2[Sharpe Ratio]))/_xlfn.STDEV.P(Table2[Sharpe Ratio])</f>
        <v>-0.71746242365139401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2.0856041074567684</v>
      </c>
      <c r="AS161">
        <f>_xlfn.RANK.AVG(Table2[[#This Row],[1Y Return vs Nifty Z-Score]],Table2[1Y Return vs Nifty Z-Score])</f>
        <v>20</v>
      </c>
      <c r="AT161">
        <f>_xlfn.RANK.AVG(Table2[[#This Row],[6M Return vs Nifty Z-Score]],Table2[6M Return vs Nifty Z-Score])</f>
        <v>92</v>
      </c>
      <c r="AU161">
        <f>_xlfn.RANK.AVG(Table2[[#This Row],[Sharpe Ratio Z-Score]],Table2[Sharpe Ratio Z-Score])</f>
        <v>531</v>
      </c>
      <c r="AV161">
        <f>(Table2[[#This Row],[Rank 1Y]]+Table2[[#This Row],[Rank 6M]]+Table2[[#This Row],[Rank Sharpe]])/3</f>
        <v>214.33333333333334</v>
      </c>
    </row>
    <row r="162" spans="1:48" x14ac:dyDescent="0.3">
      <c r="A162" t="s">
        <v>1638</v>
      </c>
      <c r="B162" t="s">
        <v>1639</v>
      </c>
      <c r="C162" t="s">
        <v>3130</v>
      </c>
      <c r="D162" t="s">
        <v>48</v>
      </c>
      <c r="E162">
        <v>5603.7873743600003</v>
      </c>
      <c r="F162">
        <v>740.6</v>
      </c>
      <c r="G162">
        <v>46.116722674443402</v>
      </c>
      <c r="H162">
        <f>(Table2[[#This Row],[1Y Return vs Nifty]]-AVERAGE(Table2[1Y Return vs Nifty]))/_xlfn.STDEV.P(Table2[1Y Return vs Nifty])</f>
        <v>0.34348642898598158</v>
      </c>
      <c r="I162">
        <v>-5.5512636586881499</v>
      </c>
      <c r="J162">
        <f>(Table2[[#This Row],[1M Return vs Nifty]]-AVERAGE(Table2[1M Return vs Nifty]))/_xlfn.STDEV.P(Table2[1M Return vs Nifty])</f>
        <v>-0.52842717429927633</v>
      </c>
      <c r="K162">
        <v>5.7724967878418099</v>
      </c>
      <c r="L162">
        <f>(Table2[[#This Row],[6M Return vs Nifty]]-AVERAGE(Table2[6M Return vs Nifty]))/_xlfn.STDEV.P(Table2[6M Return vs Nifty])</f>
        <v>-0.12386007517324811</v>
      </c>
      <c r="M162">
        <v>-3.8438472414648301</v>
      </c>
      <c r="N162">
        <f>(Table2[[#This Row],[1W Return vs Nifty]]-AVERAGE(Table2[1W Return vs Nifty]))/_xlfn.STDEV.P(Table2[1W Return vs Nifty])</f>
        <v>-0.84269214148156513</v>
      </c>
      <c r="O162">
        <v>763.96</v>
      </c>
      <c r="P162">
        <v>785.00695918083795</v>
      </c>
      <c r="Q162">
        <v>703.19794349841197</v>
      </c>
      <c r="R162">
        <v>40.204956123761498</v>
      </c>
      <c r="S162" s="1">
        <f>(Table2[[#This Row],[Close Price]]-Table2[[#This Row],[20D EMA]])/Table2[[#This Row],[20D EMA]]</f>
        <v>-3.057751714749465E-2</v>
      </c>
      <c r="T162" s="1">
        <f>(Table2[[#This Row],[Close Price]]-Table2[[#This Row],[50D EMA]])/Table2[[#This Row],[50D EMA]]</f>
        <v>-5.6568873258368312E-2</v>
      </c>
      <c r="U162" s="1">
        <f>(Table2[[#This Row],[Close Price]]-Table2[[#This Row],[200D EMA]])/Table2[[#This Row],[200D EMA]]</f>
        <v>5.3188518037343369E-2</v>
      </c>
      <c r="V162">
        <v>1.11115588790424</v>
      </c>
      <c r="W162">
        <v>736.9</v>
      </c>
      <c r="X162">
        <v>747</v>
      </c>
      <c r="Y162">
        <v>708.75</v>
      </c>
      <c r="Z162">
        <v>759.25</v>
      </c>
      <c r="AA162">
        <v>708.75</v>
      </c>
      <c r="AB162">
        <v>803</v>
      </c>
      <c r="AC162" s="1">
        <f>(Table2[[#This Row],[Close Price]]/Table2[[#This Row],[Day Low]])-1</f>
        <v>5.0210340616094751E-3</v>
      </c>
      <c r="AD162" s="1">
        <f>(Table2[[#This Row],[Day High]]/Table2[[#This Row],[Close Price]])-1</f>
        <v>8.6416419119632604E-3</v>
      </c>
      <c r="AE162" s="1">
        <f>(Table2[[#This Row],[Close Price]]/Table2[[#This Row],[Current Week Low]])-1</f>
        <v>4.493827160493824E-2</v>
      </c>
      <c r="AF162" s="1">
        <f>(Table2[[#This Row],[Current Week High]]/Table2[[#This Row],[Close Price]])-1</f>
        <v>2.5182284634080343E-2</v>
      </c>
      <c r="AG162" s="1">
        <f>(Table2[[#This Row],[Close Price]]/Table2[[#This Row],[Current Month Low]])-1</f>
        <v>4.493827160493824E-2</v>
      </c>
      <c r="AH162" s="1">
        <f>(Table2[[#This Row],[Current Month High]]/Table2[[#This Row],[Close Price]])-1</f>
        <v>8.4256008641641955E-2</v>
      </c>
      <c r="AI162">
        <v>26.492033486362399</v>
      </c>
      <c r="AJ162">
        <v>88.184474653792293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-0.09</v>
      </c>
      <c r="AM162" t="s">
        <v>3172</v>
      </c>
      <c r="AN162">
        <v>-3.54</v>
      </c>
      <c r="AO162" t="s">
        <v>3172</v>
      </c>
      <c r="AP162">
        <v>0.16990357459831501</v>
      </c>
      <c r="AQ162">
        <f>(Table2[[#This Row],[Sharpe Ratio]]-AVERAGE(Table2[Sharpe Ratio]))/_xlfn.STDEV.P(Table2[Sharpe Ratio])</f>
        <v>1.2545664420869558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206</v>
      </c>
      <c r="AT162">
        <f>_xlfn.RANK.AVG(Table2[[#This Row],[6M Return vs Nifty Z-Score]],Table2[6M Return vs Nifty Z-Score])</f>
        <v>356</v>
      </c>
      <c r="AU162">
        <f>_xlfn.RANK.AVG(Table2[[#This Row],[Sharpe Ratio Z-Score]],Table2[Sharpe Ratio Z-Score])</f>
        <v>81</v>
      </c>
      <c r="AV162">
        <f>(Table2[[#This Row],[Rank 1Y]]+Table2[[#This Row],[Rank 6M]]+Table2[[#This Row],[Rank Sharpe]])/3</f>
        <v>214.33333333333334</v>
      </c>
    </row>
    <row r="163" spans="1:48" x14ac:dyDescent="0.3">
      <c r="A163" t="s">
        <v>766</v>
      </c>
      <c r="B163" t="s">
        <v>767</v>
      </c>
      <c r="C163" t="s">
        <v>3136</v>
      </c>
      <c r="D163" t="s">
        <v>768</v>
      </c>
      <c r="E163">
        <v>21377.78002074</v>
      </c>
      <c r="F163">
        <v>310.2</v>
      </c>
      <c r="G163">
        <v>64.461301247108594</v>
      </c>
      <c r="H163">
        <f>(Table2[[#This Row],[1Y Return vs Nifty]]-AVERAGE(Table2[1Y Return vs Nifty]))/_xlfn.STDEV.P(Table2[1Y Return vs Nifty])</f>
        <v>0.65561361328608636</v>
      </c>
      <c r="I163">
        <v>2.70307087842965E-2</v>
      </c>
      <c r="J163">
        <f>(Table2[[#This Row],[1M Return vs Nifty]]-AVERAGE(Table2[1M Return vs Nifty]))/_xlfn.STDEV.P(Table2[1M Return vs Nifty])</f>
        <v>6.9449423602291366E-2</v>
      </c>
      <c r="K163">
        <v>41.822095929337799</v>
      </c>
      <c r="L163">
        <f>(Table2[[#This Row],[6M Return vs Nifty]]-AVERAGE(Table2[6M Return vs Nifty]))/_xlfn.STDEV.P(Table2[6M Return vs Nifty])</f>
        <v>1.0362555830158475</v>
      </c>
      <c r="M163">
        <v>2.3868657331301</v>
      </c>
      <c r="N163">
        <f>(Table2[[#This Row],[1W Return vs Nifty]]-AVERAGE(Table2[1W Return vs Nifty]))/_xlfn.STDEV.P(Table2[1W Return vs Nifty])</f>
        <v>0.63859537329941019</v>
      </c>
      <c r="O163">
        <v>312.74</v>
      </c>
      <c r="P163">
        <v>300.494831236766</v>
      </c>
      <c r="Q163">
        <v>240.98345872190299</v>
      </c>
      <c r="R163">
        <v>47.015951139658902</v>
      </c>
      <c r="S163" s="1">
        <f>(Table2[[#This Row],[Close Price]]-Table2[[#This Row],[20D EMA]])/Table2[[#This Row],[20D EMA]]</f>
        <v>-8.1217624864105015E-3</v>
      </c>
      <c r="T163" s="1">
        <f>(Table2[[#This Row],[Close Price]]-Table2[[#This Row],[50D EMA]])/Table2[[#This Row],[50D EMA]]</f>
        <v>3.2297290183960214E-2</v>
      </c>
      <c r="U163" s="1">
        <f>(Table2[[#This Row],[Close Price]]-Table2[[#This Row],[200D EMA]])/Table2[[#This Row],[200D EMA]]</f>
        <v>0.2872252794660628</v>
      </c>
      <c r="V163">
        <v>0.42214403725848898</v>
      </c>
      <c r="W163">
        <v>308</v>
      </c>
      <c r="X163">
        <v>317.75</v>
      </c>
      <c r="Y163">
        <v>295.05</v>
      </c>
      <c r="Z163">
        <v>322.39999999999998</v>
      </c>
      <c r="AA163">
        <v>295.05</v>
      </c>
      <c r="AB163">
        <v>322.39999999999998</v>
      </c>
      <c r="AC163" s="1">
        <f>(Table2[[#This Row],[Close Price]]/Table2[[#This Row],[Day Low]])-1</f>
        <v>7.1428571428571175E-3</v>
      </c>
      <c r="AD163" s="1">
        <f>(Table2[[#This Row],[Day High]]/Table2[[#This Row],[Close Price]])-1</f>
        <v>2.4339136041263698E-2</v>
      </c>
      <c r="AE163" s="1">
        <f>(Table2[[#This Row],[Close Price]]/Table2[[#This Row],[Current Week Low]])-1</f>
        <v>5.1347229283172258E-2</v>
      </c>
      <c r="AF163" s="1">
        <f>(Table2[[#This Row],[Current Week High]]/Table2[[#This Row],[Close Price]])-1</f>
        <v>3.9329464861379781E-2</v>
      </c>
      <c r="AG163" s="1">
        <f>(Table2[[#This Row],[Close Price]]/Table2[[#This Row],[Current Month Low]])-1</f>
        <v>5.1347229283172258E-2</v>
      </c>
      <c r="AH163" s="1">
        <f>(Table2[[#This Row],[Current Month High]]/Table2[[#This Row],[Close Price]])-1</f>
        <v>3.9329464861379781E-2</v>
      </c>
      <c r="AI163">
        <v>11.2185686653771</v>
      </c>
      <c r="AJ163">
        <v>109.170600134861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0.23</v>
      </c>
      <c r="AM163" t="s">
        <v>3173</v>
      </c>
      <c r="AN163">
        <v>-1.41</v>
      </c>
      <c r="AO163" t="s">
        <v>3172</v>
      </c>
      <c r="AP163">
        <v>3.3031249604456997E-2</v>
      </c>
      <c r="AQ163">
        <f>(Table2[[#This Row],[Sharpe Ratio]]-AVERAGE(Table2[Sharpe Ratio]))/_xlfn.STDEV.P(Table2[Sharpe Ratio])</f>
        <v>-0.33407686013162774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2.0658371330720078</v>
      </c>
      <c r="AS163">
        <f>_xlfn.RANK.AVG(Table2[[#This Row],[1Y Return vs Nifty Z-Score]],Table2[1Y Return vs Nifty Z-Score])</f>
        <v>136</v>
      </c>
      <c r="AT163">
        <f>_xlfn.RANK.AVG(Table2[[#This Row],[6M Return vs Nifty Z-Score]],Table2[6M Return vs Nifty Z-Score])</f>
        <v>88</v>
      </c>
      <c r="AU163">
        <f>_xlfn.RANK.AVG(Table2[[#This Row],[Sharpe Ratio Z-Score]],Table2[Sharpe Ratio Z-Score])</f>
        <v>420</v>
      </c>
      <c r="AV163">
        <f>(Table2[[#This Row],[Rank 1Y]]+Table2[[#This Row],[Rank 6M]]+Table2[[#This Row],[Rank Sharpe]])/3</f>
        <v>214.66666666666666</v>
      </c>
    </row>
    <row r="164" spans="1:48" x14ac:dyDescent="0.3">
      <c r="A164" t="s">
        <v>1103</v>
      </c>
      <c r="B164" t="s">
        <v>1104</v>
      </c>
      <c r="C164" t="s">
        <v>3132</v>
      </c>
      <c r="D164" t="s">
        <v>225</v>
      </c>
      <c r="E164">
        <v>11635.005509569901</v>
      </c>
      <c r="F164">
        <v>294.05</v>
      </c>
      <c r="G164">
        <v>45.148938798502599</v>
      </c>
      <c r="H164">
        <f>(Table2[[#This Row],[1Y Return vs Nifty]]-AVERAGE(Table2[1Y Return vs Nifty]))/_xlfn.STDEV.P(Table2[1Y Return vs Nifty])</f>
        <v>0.3270198933819119</v>
      </c>
      <c r="I164">
        <v>41.2031838436952</v>
      </c>
      <c r="J164">
        <f>(Table2[[#This Row],[1M Return vs Nifty]]-AVERAGE(Table2[1M Return vs Nifty]))/_xlfn.STDEV.P(Table2[1M Return vs Nifty])</f>
        <v>4.4826726651948929</v>
      </c>
      <c r="K164">
        <v>19.3310121852838</v>
      </c>
      <c r="L164">
        <f>(Table2[[#This Row],[6M Return vs Nifty]]-AVERAGE(Table2[6M Return vs Nifty]))/_xlfn.STDEV.P(Table2[6M Return vs Nifty])</f>
        <v>0.31246782829751596</v>
      </c>
      <c r="M164">
        <v>-8.4805437054087491</v>
      </c>
      <c r="N164">
        <f>(Table2[[#This Row],[1W Return vs Nifty]]-AVERAGE(Table2[1W Return vs Nifty]))/_xlfn.STDEV.P(Table2[1W Return vs Nifty])</f>
        <v>-1.9450187307296829</v>
      </c>
      <c r="O164">
        <v>291.48</v>
      </c>
      <c r="P164">
        <v>258.21482365501902</v>
      </c>
      <c r="Q164">
        <v>217.043073169352</v>
      </c>
      <c r="R164">
        <v>45.3711409238133</v>
      </c>
      <c r="S164" s="1">
        <f>(Table2[[#This Row],[Close Price]]-Table2[[#This Row],[20D EMA]])/Table2[[#This Row],[20D EMA]]</f>
        <v>8.8170714971867476E-3</v>
      </c>
      <c r="T164" s="1">
        <f>(Table2[[#This Row],[Close Price]]-Table2[[#This Row],[50D EMA]])/Table2[[#This Row],[50D EMA]]</f>
        <v>0.1387804768050715</v>
      </c>
      <c r="U164" s="1">
        <f>(Table2[[#This Row],[Close Price]]-Table2[[#This Row],[200D EMA]])/Table2[[#This Row],[200D EMA]]</f>
        <v>0.35480020489095215</v>
      </c>
      <c r="V164">
        <v>0.84237060174072897</v>
      </c>
      <c r="W164">
        <v>290.05</v>
      </c>
      <c r="X164">
        <v>304.5</v>
      </c>
      <c r="Y164">
        <v>279.5</v>
      </c>
      <c r="Z164">
        <v>312</v>
      </c>
      <c r="AA164">
        <v>279.5</v>
      </c>
      <c r="AB164">
        <v>345.7</v>
      </c>
      <c r="AC164" s="1">
        <f>(Table2[[#This Row],[Close Price]]/Table2[[#This Row],[Day Low]])-1</f>
        <v>1.3790725736941845E-2</v>
      </c>
      <c r="AD164" s="1">
        <f>(Table2[[#This Row],[Day High]]/Table2[[#This Row],[Close Price]])-1</f>
        <v>3.5538173779969373E-2</v>
      </c>
      <c r="AE164" s="1">
        <f>(Table2[[#This Row],[Close Price]]/Table2[[#This Row],[Current Week Low]])-1</f>
        <v>5.2057245080501025E-2</v>
      </c>
      <c r="AF164" s="1">
        <f>(Table2[[#This Row],[Current Week High]]/Table2[[#This Row],[Close Price]])-1</f>
        <v>6.1044040129229593E-2</v>
      </c>
      <c r="AG164" s="1">
        <f>(Table2[[#This Row],[Close Price]]/Table2[[#This Row],[Current Month Low]])-1</f>
        <v>5.2057245080501025E-2</v>
      </c>
      <c r="AH164" s="1">
        <f>(Table2[[#This Row],[Current Month High]]/Table2[[#This Row],[Close Price]])-1</f>
        <v>0.17565039959190609</v>
      </c>
      <c r="AI164">
        <v>19.367454514538299</v>
      </c>
      <c r="AJ164">
        <v>103.565247490481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0.69</v>
      </c>
      <c r="AM164" t="s">
        <v>3173</v>
      </c>
      <c r="AN164">
        <v>-10.77</v>
      </c>
      <c r="AO164" t="s">
        <v>3172</v>
      </c>
      <c r="AP164">
        <v>0.103607913202308</v>
      </c>
      <c r="AQ164">
        <f>(Table2[[#This Row],[Sharpe Ratio]]-AVERAGE(Table2[Sharpe Ratio]))/_xlfn.STDEV.P(Table2[Sharpe Ratio])</f>
        <v>0.48508905907586297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3.6622307152205007</v>
      </c>
      <c r="AS164">
        <f>_xlfn.RANK.AVG(Table2[[#This Row],[1Y Return vs Nifty Z-Score]],Table2[1Y Return vs Nifty Z-Score])</f>
        <v>213</v>
      </c>
      <c r="AT164">
        <f>_xlfn.RANK.AVG(Table2[[#This Row],[6M Return vs Nifty Z-Score]],Table2[6M Return vs Nifty Z-Score])</f>
        <v>216</v>
      </c>
      <c r="AU164">
        <f>_xlfn.RANK.AVG(Table2[[#This Row],[Sharpe Ratio Z-Score]],Table2[Sharpe Ratio Z-Score])</f>
        <v>217</v>
      </c>
      <c r="AV164">
        <f>(Table2[[#This Row],[Rank 1Y]]+Table2[[#This Row],[Rank 6M]]+Table2[[#This Row],[Rank Sharpe]])/3</f>
        <v>215.33333333333334</v>
      </c>
    </row>
    <row r="165" spans="1:48" x14ac:dyDescent="0.3">
      <c r="A165" t="s">
        <v>144</v>
      </c>
      <c r="B165" t="s">
        <v>145</v>
      </c>
      <c r="C165" t="s">
        <v>3134</v>
      </c>
      <c r="D165" t="s">
        <v>146</v>
      </c>
      <c r="E165">
        <v>192262.34483300001</v>
      </c>
      <c r="F165">
        <v>492.5</v>
      </c>
      <c r="G165">
        <v>94.735952295184902</v>
      </c>
      <c r="H165">
        <f>(Table2[[#This Row],[1Y Return vs Nifty]]-AVERAGE(Table2[1Y Return vs Nifty]))/_xlfn.STDEV.P(Table2[1Y Return vs Nifty])</f>
        <v>1.170727195747163</v>
      </c>
      <c r="I165">
        <v>13.005699711983601</v>
      </c>
      <c r="J165">
        <f>(Table2[[#This Row],[1M Return vs Nifty]]-AVERAGE(Table2[1M Return vs Nifty]))/_xlfn.STDEV.P(Table2[1M Return vs Nifty])</f>
        <v>1.4604915518504038</v>
      </c>
      <c r="K165">
        <v>26.259985265595901</v>
      </c>
      <c r="L165">
        <f>(Table2[[#This Row],[6M Return vs Nifty]]-AVERAGE(Table2[6M Return vs Nifty]))/_xlfn.STDEV.P(Table2[6M Return vs Nifty])</f>
        <v>0.53544978529764087</v>
      </c>
      <c r="M165">
        <v>-2.6254328200968802</v>
      </c>
      <c r="N165">
        <f>(Table2[[#This Row],[1W Return vs Nifty]]-AVERAGE(Table2[1W Return vs Nifty]))/_xlfn.STDEV.P(Table2[1W Return vs Nifty])</f>
        <v>-0.55302672476915982</v>
      </c>
      <c r="O165">
        <v>485.51</v>
      </c>
      <c r="P165">
        <v>467.039299962293</v>
      </c>
      <c r="Q165">
        <v>397.52622205215999</v>
      </c>
      <c r="R165">
        <v>51.361640442404799</v>
      </c>
      <c r="S165" s="1">
        <f>(Table2[[#This Row],[Close Price]]-Table2[[#This Row],[20D EMA]])/Table2[[#This Row],[20D EMA]]</f>
        <v>1.4397231776894419E-2</v>
      </c>
      <c r="T165" s="1">
        <f>(Table2[[#This Row],[Close Price]]-Table2[[#This Row],[50D EMA]])/Table2[[#This Row],[50D EMA]]</f>
        <v>5.4515112624917435E-2</v>
      </c>
      <c r="U165" s="1">
        <f>(Table2[[#This Row],[Close Price]]-Table2[[#This Row],[200D EMA]])/Table2[[#This Row],[200D EMA]]</f>
        <v>0.23891198285626139</v>
      </c>
      <c r="V165">
        <v>1.09109741532885</v>
      </c>
      <c r="W165">
        <v>487.55</v>
      </c>
      <c r="X165">
        <v>499.4</v>
      </c>
      <c r="Y165">
        <v>484.6</v>
      </c>
      <c r="Z165">
        <v>513.79999999999995</v>
      </c>
      <c r="AA165">
        <v>484.6</v>
      </c>
      <c r="AB165">
        <v>521.35</v>
      </c>
      <c r="AC165" s="1">
        <f>(Table2[[#This Row],[Close Price]]/Table2[[#This Row],[Day Low]])-1</f>
        <v>1.0152804840529051E-2</v>
      </c>
      <c r="AD165" s="1">
        <f>(Table2[[#This Row],[Day High]]/Table2[[#This Row],[Close Price]])-1</f>
        <v>1.4010152284263944E-2</v>
      </c>
      <c r="AE165" s="1">
        <f>(Table2[[#This Row],[Close Price]]/Table2[[#This Row],[Current Week Low]])-1</f>
        <v>1.6302104828724628E-2</v>
      </c>
      <c r="AF165" s="1">
        <f>(Table2[[#This Row],[Current Week High]]/Table2[[#This Row],[Close Price]])-1</f>
        <v>4.3248730964466908E-2</v>
      </c>
      <c r="AG165" s="1">
        <f>(Table2[[#This Row],[Close Price]]/Table2[[#This Row],[Current Month Low]])-1</f>
        <v>1.6302104828724628E-2</v>
      </c>
      <c r="AH165" s="1">
        <f>(Table2[[#This Row],[Current Month High]]/Table2[[#This Row],[Close Price]])-1</f>
        <v>5.8578680203045685E-2</v>
      </c>
      <c r="AI165">
        <v>6.3248730964466899</v>
      </c>
      <c r="AJ165">
        <v>133.19128787878699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7.0000000000000007E-2</v>
      </c>
      <c r="AM165" t="s">
        <v>3173</v>
      </c>
      <c r="AN165">
        <v>8.6999999999999993</v>
      </c>
      <c r="AO165" t="s">
        <v>3173</v>
      </c>
      <c r="AP165">
        <v>3.8689147026927002E-2</v>
      </c>
      <c r="AQ165">
        <f>(Table2[[#This Row],[Sharpe Ratio]]-AVERAGE(Table2[Sharpe Ratio]))/_xlfn.STDEV.P(Table2[Sharpe Ratio])</f>
        <v>-0.26840704086575273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2.3452347672602953</v>
      </c>
      <c r="AS165">
        <f>_xlfn.RANK.AVG(Table2[[#This Row],[1Y Return vs Nifty Z-Score]],Table2[1Y Return vs Nifty Z-Score])</f>
        <v>81</v>
      </c>
      <c r="AT165">
        <f>_xlfn.RANK.AVG(Table2[[#This Row],[6M Return vs Nifty Z-Score]],Table2[6M Return vs Nifty Z-Score])</f>
        <v>160</v>
      </c>
      <c r="AU165">
        <f>_xlfn.RANK.AVG(Table2[[#This Row],[Sharpe Ratio Z-Score]],Table2[Sharpe Ratio Z-Score])</f>
        <v>409</v>
      </c>
      <c r="AV165">
        <f>(Table2[[#This Row],[Rank 1Y]]+Table2[[#This Row],[Rank 6M]]+Table2[[#This Row],[Rank Sharpe]])/3</f>
        <v>216.66666666666666</v>
      </c>
    </row>
    <row r="166" spans="1:48" x14ac:dyDescent="0.3">
      <c r="A166" t="s">
        <v>565</v>
      </c>
      <c r="B166" t="s">
        <v>566</v>
      </c>
      <c r="C166" t="s">
        <v>3139</v>
      </c>
      <c r="D166" t="s">
        <v>217</v>
      </c>
      <c r="E166">
        <v>35450.444641399998</v>
      </c>
      <c r="F166">
        <v>5538.2</v>
      </c>
      <c r="G166">
        <v>78.927595500450394</v>
      </c>
      <c r="H166">
        <f>(Table2[[#This Row],[1Y Return vs Nifty]]-AVERAGE(Table2[1Y Return vs Nifty]))/_xlfn.STDEV.P(Table2[1Y Return vs Nifty])</f>
        <v>0.90175302034123317</v>
      </c>
      <c r="I166">
        <v>15.9369659046507</v>
      </c>
      <c r="J166">
        <f>(Table2[[#This Row],[1M Return vs Nifty]]-AVERAGE(Table2[1M Return vs Nifty]))/_xlfn.STDEV.P(Table2[1M Return vs Nifty])</f>
        <v>1.7746620389862</v>
      </c>
      <c r="K166">
        <v>107.630685365782</v>
      </c>
      <c r="L166">
        <f>(Table2[[#This Row],[6M Return vs Nifty]]-AVERAGE(Table2[6M Return vs Nifty]))/_xlfn.STDEV.P(Table2[6M Return vs Nifty])</f>
        <v>3.1540482039239821</v>
      </c>
      <c r="M166">
        <v>2.7047818748525798</v>
      </c>
      <c r="N166">
        <f>(Table2[[#This Row],[1W Return vs Nifty]]-AVERAGE(Table2[1W Return vs Nifty]))/_xlfn.STDEV.P(Table2[1W Return vs Nifty])</f>
        <v>0.71417664520215962</v>
      </c>
      <c r="O166">
        <v>5275.05</v>
      </c>
      <c r="P166">
        <v>4965.3688335040597</v>
      </c>
      <c r="Q166">
        <v>3769.4640595620599</v>
      </c>
      <c r="R166">
        <v>61.068898376223103</v>
      </c>
      <c r="S166" s="1">
        <f>(Table2[[#This Row],[Close Price]]-Table2[[#This Row],[20D EMA]])/Table2[[#This Row],[20D EMA]]</f>
        <v>4.9885783073146159E-2</v>
      </c>
      <c r="T166" s="1">
        <f>(Table2[[#This Row],[Close Price]]-Table2[[#This Row],[50D EMA]])/Table2[[#This Row],[50D EMA]]</f>
        <v>0.1153652801440922</v>
      </c>
      <c r="U166" s="1">
        <f>(Table2[[#This Row],[Close Price]]-Table2[[#This Row],[200D EMA]])/Table2[[#This Row],[200D EMA]]</f>
        <v>0.46922743193456351</v>
      </c>
      <c r="V166">
        <v>0.92312466970581497</v>
      </c>
      <c r="W166">
        <v>5362</v>
      </c>
      <c r="X166">
        <v>5742</v>
      </c>
      <c r="Y166">
        <v>4778.3999999999996</v>
      </c>
      <c r="Z166">
        <v>5742</v>
      </c>
      <c r="AA166">
        <v>4778.3999999999996</v>
      </c>
      <c r="AB166">
        <v>5742</v>
      </c>
      <c r="AC166" s="1">
        <f>(Table2[[#This Row],[Close Price]]/Table2[[#This Row],[Day Low]])-1</f>
        <v>3.2860872808653463E-2</v>
      </c>
      <c r="AD166" s="1">
        <f>(Table2[[#This Row],[Day High]]/Table2[[#This Row],[Close Price]])-1</f>
        <v>3.6798959950886667E-2</v>
      </c>
      <c r="AE166" s="1">
        <f>(Table2[[#This Row],[Close Price]]/Table2[[#This Row],[Current Week Low]])-1</f>
        <v>0.15900719906244776</v>
      </c>
      <c r="AF166" s="1">
        <f>(Table2[[#This Row],[Current Week High]]/Table2[[#This Row],[Close Price]])-1</f>
        <v>3.6798959950886667E-2</v>
      </c>
      <c r="AG166" s="1">
        <f>(Table2[[#This Row],[Close Price]]/Table2[[#This Row],[Current Month Low]])-1</f>
        <v>0.15900719906244776</v>
      </c>
      <c r="AH166" s="1">
        <f>(Table2[[#This Row],[Current Month High]]/Table2[[#This Row],[Close Price]])-1</f>
        <v>3.6798959950886667E-2</v>
      </c>
      <c r="AI166">
        <v>4.9077317539995002</v>
      </c>
      <c r="AJ166">
        <v>156.63577386468901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0.27</v>
      </c>
      <c r="AM166" t="s">
        <v>3173</v>
      </c>
      <c r="AN166">
        <v>-0.86</v>
      </c>
      <c r="AO166" t="s">
        <v>3172</v>
      </c>
      <c r="AQ166">
        <f>(Table2[[#This Row],[Sharpe Ratio]]-AVERAGE(Table2[Sharpe Ratio]))/_xlfn.STDEV.P(Table2[Sharpe Ratio])</f>
        <v>-0.71746242365139401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5.8271774848021805</v>
      </c>
      <c r="AS166">
        <f>_xlfn.RANK.AVG(Table2[[#This Row],[1Y Return vs Nifty Z-Score]],Table2[1Y Return vs Nifty Z-Score])</f>
        <v>112</v>
      </c>
      <c r="AT166">
        <f>_xlfn.RANK.AVG(Table2[[#This Row],[6M Return vs Nifty Z-Score]],Table2[6M Return vs Nifty Z-Score])</f>
        <v>7</v>
      </c>
      <c r="AU166">
        <f>_xlfn.RANK.AVG(Table2[[#This Row],[Sharpe Ratio Z-Score]],Table2[Sharpe Ratio Z-Score])</f>
        <v>531</v>
      </c>
      <c r="AV166">
        <f>(Table2[[#This Row],[Rank 1Y]]+Table2[[#This Row],[Rank 6M]]+Table2[[#This Row],[Rank Sharpe]])/3</f>
        <v>216.66666666666666</v>
      </c>
    </row>
    <row r="167" spans="1:48" x14ac:dyDescent="0.3">
      <c r="A167" t="s">
        <v>552</v>
      </c>
      <c r="B167" t="s">
        <v>553</v>
      </c>
      <c r="C167" t="s">
        <v>3132</v>
      </c>
      <c r="D167" t="s">
        <v>146</v>
      </c>
      <c r="E167">
        <v>37411.455710820002</v>
      </c>
      <c r="F167">
        <v>269.8</v>
      </c>
      <c r="G167">
        <v>70.622203572913904</v>
      </c>
      <c r="H167">
        <f>(Table2[[#This Row],[1Y Return vs Nifty]]-AVERAGE(Table2[1Y Return vs Nifty]))/_xlfn.STDEV.P(Table2[1Y Return vs Nifty])</f>
        <v>0.76043941171391016</v>
      </c>
      <c r="I167">
        <v>3.9726013627512602</v>
      </c>
      <c r="J167">
        <f>(Table2[[#This Row],[1M Return vs Nifty]]-AVERAGE(Table2[1M Return vs Nifty]))/_xlfn.STDEV.P(Table2[1M Return vs Nifty])</f>
        <v>0.49233215512850348</v>
      </c>
      <c r="K167">
        <v>2.2015133468925301</v>
      </c>
      <c r="L167">
        <f>(Table2[[#This Row],[6M Return vs Nifty]]-AVERAGE(Table2[6M Return vs Nifty]))/_xlfn.STDEV.P(Table2[6M Return vs Nifty])</f>
        <v>-0.23877824080163071</v>
      </c>
      <c r="M167">
        <v>-2.7579974650675498</v>
      </c>
      <c r="N167">
        <f>(Table2[[#This Row],[1W Return vs Nifty]]-AVERAGE(Table2[1W Return vs Nifty]))/_xlfn.STDEV.P(Table2[1W Return vs Nifty])</f>
        <v>-0.58454259691687205</v>
      </c>
      <c r="O167">
        <v>274.99</v>
      </c>
      <c r="P167">
        <v>271.449896381526</v>
      </c>
      <c r="Q167">
        <v>239.020921952061</v>
      </c>
      <c r="R167">
        <v>43.472961000776898</v>
      </c>
      <c r="S167" s="1">
        <f>(Table2[[#This Row],[Close Price]]-Table2[[#This Row],[20D EMA]])/Table2[[#This Row],[20D EMA]]</f>
        <v>-1.8873413578675578E-2</v>
      </c>
      <c r="T167" s="1">
        <f>(Table2[[#This Row],[Close Price]]-Table2[[#This Row],[50D EMA]])/Table2[[#This Row],[50D EMA]]</f>
        <v>-6.0780880874127972E-3</v>
      </c>
      <c r="U167" s="1">
        <f>(Table2[[#This Row],[Close Price]]-Table2[[#This Row],[200D EMA]])/Table2[[#This Row],[200D EMA]]</f>
        <v>0.12877148074138961</v>
      </c>
      <c r="V167">
        <v>0.67455240830424701</v>
      </c>
      <c r="W167">
        <v>269.39999999999998</v>
      </c>
      <c r="X167">
        <v>276.8</v>
      </c>
      <c r="Y167">
        <v>257.25</v>
      </c>
      <c r="Z167">
        <v>279.89999999999998</v>
      </c>
      <c r="AA167">
        <v>257.25</v>
      </c>
      <c r="AB167">
        <v>296.8</v>
      </c>
      <c r="AC167" s="1">
        <f>(Table2[[#This Row],[Close Price]]/Table2[[#This Row],[Day Low]])-1</f>
        <v>1.4847809948033142E-3</v>
      </c>
      <c r="AD167" s="1">
        <f>(Table2[[#This Row],[Day High]]/Table2[[#This Row],[Close Price]])-1</f>
        <v>2.594514455151975E-2</v>
      </c>
      <c r="AE167" s="1">
        <f>(Table2[[#This Row],[Close Price]]/Table2[[#This Row],[Current Week Low]])-1</f>
        <v>4.8785228377065115E-2</v>
      </c>
      <c r="AF167" s="1">
        <f>(Table2[[#This Row],[Current Week High]]/Table2[[#This Row],[Close Price]])-1</f>
        <v>3.7435137138621011E-2</v>
      </c>
      <c r="AG167" s="1">
        <f>(Table2[[#This Row],[Close Price]]/Table2[[#This Row],[Current Month Low]])-1</f>
        <v>4.8785228377065115E-2</v>
      </c>
      <c r="AH167" s="1">
        <f>(Table2[[#This Row],[Current Month High]]/Table2[[#This Row],[Close Price]])-1</f>
        <v>0.10007412898443291</v>
      </c>
      <c r="AI167">
        <v>15.567086730911701</v>
      </c>
      <c r="AJ167">
        <v>130.99315068493101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0.02</v>
      </c>
      <c r="AM167" t="s">
        <v>3173</v>
      </c>
      <c r="AN167">
        <v>-1.1200000000000001</v>
      </c>
      <c r="AO167" t="s">
        <v>3172</v>
      </c>
      <c r="AP167">
        <v>0.138717432434525</v>
      </c>
      <c r="AQ167">
        <f>(Table2[[#This Row],[Sharpe Ratio]]-AVERAGE(Table2[Sharpe Ratio]))/_xlfn.STDEV.P(Table2[Sharpe Ratio])</f>
        <v>0.89259658534078912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1.3220473144647</v>
      </c>
      <c r="AS167">
        <f>_xlfn.RANK.AVG(Table2[[#This Row],[1Y Return vs Nifty Z-Score]],Table2[1Y Return vs Nifty Z-Score])</f>
        <v>130</v>
      </c>
      <c r="AT167">
        <f>_xlfn.RANK.AVG(Table2[[#This Row],[6M Return vs Nifty Z-Score]],Table2[6M Return vs Nifty Z-Score])</f>
        <v>398</v>
      </c>
      <c r="AU167">
        <f>_xlfn.RANK.AVG(Table2[[#This Row],[Sharpe Ratio Z-Score]],Table2[Sharpe Ratio Z-Score])</f>
        <v>123</v>
      </c>
      <c r="AV167">
        <f>(Table2[[#This Row],[Rank 1Y]]+Table2[[#This Row],[Rank 6M]]+Table2[[#This Row],[Rank Sharpe]])/3</f>
        <v>217</v>
      </c>
    </row>
    <row r="168" spans="1:48" x14ac:dyDescent="0.3">
      <c r="A168" t="s">
        <v>1442</v>
      </c>
      <c r="B168" t="s">
        <v>1443</v>
      </c>
      <c r="C168" t="s">
        <v>3140</v>
      </c>
      <c r="D168" t="s">
        <v>135</v>
      </c>
      <c r="E168">
        <v>7358.9106924999996</v>
      </c>
      <c r="F168">
        <v>882.5</v>
      </c>
      <c r="G168">
        <v>73.584293322460098</v>
      </c>
      <c r="H168">
        <f>(Table2[[#This Row],[1Y Return vs Nifty]]-AVERAGE(Table2[1Y Return vs Nifty]))/_xlfn.STDEV.P(Table2[1Y Return vs Nifty])</f>
        <v>0.81083842903163172</v>
      </c>
      <c r="I168">
        <v>4.9443879863887599</v>
      </c>
      <c r="J168">
        <f>(Table2[[#This Row],[1M Return vs Nifty]]-AVERAGE(Table2[1M Return vs Nifty]))/_xlfn.STDEV.P(Table2[1M Return vs Nifty])</f>
        <v>0.59648737573044119</v>
      </c>
      <c r="K168">
        <v>4.3375778197381898</v>
      </c>
      <c r="L168">
        <f>(Table2[[#This Row],[6M Return vs Nifty]]-AVERAGE(Table2[6M Return vs Nifty]))/_xlfn.STDEV.P(Table2[6M Return vs Nifty])</f>
        <v>-0.17003734212691524</v>
      </c>
      <c r="M168">
        <v>6.5280232844649504</v>
      </c>
      <c r="N168">
        <f>(Table2[[#This Row],[1W Return vs Nifty]]-AVERAGE(Table2[1W Return vs Nifty]))/_xlfn.STDEV.P(Table2[1W Return vs Nifty])</f>
        <v>1.6231127154631404</v>
      </c>
      <c r="O168">
        <v>833.05</v>
      </c>
      <c r="P168">
        <v>848.63288768306995</v>
      </c>
      <c r="Q168">
        <v>774.93579506227002</v>
      </c>
      <c r="R168">
        <v>66.836657475407705</v>
      </c>
      <c r="S168" s="1">
        <f>(Table2[[#This Row],[Close Price]]-Table2[[#This Row],[20D EMA]])/Table2[[#This Row],[20D EMA]]</f>
        <v>5.9360182462037149E-2</v>
      </c>
      <c r="T168" s="1">
        <f>(Table2[[#This Row],[Close Price]]-Table2[[#This Row],[50D EMA]])/Table2[[#This Row],[50D EMA]]</f>
        <v>3.9907848032373267E-2</v>
      </c>
      <c r="U168" s="1">
        <f>(Table2[[#This Row],[Close Price]]-Table2[[#This Row],[200D EMA]])/Table2[[#This Row],[200D EMA]]</f>
        <v>0.1388040217307121</v>
      </c>
      <c r="V168">
        <v>1.5206710590611101</v>
      </c>
      <c r="W168">
        <v>860.05</v>
      </c>
      <c r="X168">
        <v>888.5</v>
      </c>
      <c r="Y168">
        <v>775.55</v>
      </c>
      <c r="Z168">
        <v>888.5</v>
      </c>
      <c r="AA168">
        <v>775.55</v>
      </c>
      <c r="AB168">
        <v>888.5</v>
      </c>
      <c r="AC168" s="1">
        <f>(Table2[[#This Row],[Close Price]]/Table2[[#This Row],[Day Low]])-1</f>
        <v>2.6103133538747825E-2</v>
      </c>
      <c r="AD168" s="1">
        <f>(Table2[[#This Row],[Day High]]/Table2[[#This Row],[Close Price]])-1</f>
        <v>6.7988668555241105E-3</v>
      </c>
      <c r="AE168" s="1">
        <f>(Table2[[#This Row],[Close Price]]/Table2[[#This Row],[Current Week Low]])-1</f>
        <v>0.13790213396944107</v>
      </c>
      <c r="AF168" s="1">
        <f>(Table2[[#This Row],[Current Week High]]/Table2[[#This Row],[Close Price]])-1</f>
        <v>6.7988668555241105E-3</v>
      </c>
      <c r="AG168" s="1">
        <f>(Table2[[#This Row],[Close Price]]/Table2[[#This Row],[Current Month Low]])-1</f>
        <v>0.13790213396944107</v>
      </c>
      <c r="AH168" s="1">
        <f>(Table2[[#This Row],[Current Month High]]/Table2[[#This Row],[Close Price]])-1</f>
        <v>6.7988668555241105E-3</v>
      </c>
      <c r="AI168">
        <v>25.779036827195402</v>
      </c>
      <c r="AJ168">
        <v>143.91929242675499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-0.01</v>
      </c>
      <c r="AM168" t="s">
        <v>3172</v>
      </c>
      <c r="AN168">
        <v>0.68</v>
      </c>
      <c r="AO168" t="s">
        <v>3173</v>
      </c>
      <c r="AP168">
        <v>0.126550918388186</v>
      </c>
      <c r="AQ168">
        <f>(Table2[[#This Row],[Sharpe Ratio]]-AVERAGE(Table2[Sharpe Ratio]))/_xlfn.STDEV.P(Table2[Sharpe Ratio])</f>
        <v>0.75138285895795665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8">
        <f>_xlfn.RANK.AVG(Table2[[#This Row],[1Y Return vs Nifty Z-Score]],Table2[1Y Return vs Nifty Z-Score])</f>
        <v>126</v>
      </c>
      <c r="AT168">
        <f>_xlfn.RANK.AVG(Table2[[#This Row],[6M Return vs Nifty Z-Score]],Table2[6M Return vs Nifty Z-Score])</f>
        <v>369</v>
      </c>
      <c r="AU168">
        <f>_xlfn.RANK.AVG(Table2[[#This Row],[Sharpe Ratio Z-Score]],Table2[Sharpe Ratio Z-Score])</f>
        <v>160</v>
      </c>
      <c r="AV168">
        <f>(Table2[[#This Row],[Rank 1Y]]+Table2[[#This Row],[Rank 6M]]+Table2[[#This Row],[Rank Sharpe]])/3</f>
        <v>218.33333333333334</v>
      </c>
    </row>
    <row r="169" spans="1:48" x14ac:dyDescent="0.3">
      <c r="A169" t="s">
        <v>1229</v>
      </c>
      <c r="B169" t="s">
        <v>1230</v>
      </c>
      <c r="C169" t="s">
        <v>3130</v>
      </c>
      <c r="D169" t="s">
        <v>48</v>
      </c>
      <c r="E169">
        <v>9710.1696834449995</v>
      </c>
      <c r="F169">
        <v>1489.95</v>
      </c>
      <c r="G169">
        <v>29.883997863807998</v>
      </c>
      <c r="H169">
        <f>(Table2[[#This Row],[1Y Return vs Nifty]]-AVERAGE(Table2[1Y Return vs Nifty]))/_xlfn.STDEV.P(Table2[1Y Return vs Nifty])</f>
        <v>6.729176642710398E-2</v>
      </c>
      <c r="I169">
        <v>-0.97270655590863098</v>
      </c>
      <c r="J169">
        <f>(Table2[[#This Row],[1M Return vs Nifty]]-AVERAGE(Table2[1M Return vs Nifty]))/_xlfn.STDEV.P(Table2[1M Return vs Nifty])</f>
        <v>-3.7701521692991839E-2</v>
      </c>
      <c r="K169">
        <v>28.8705634664591</v>
      </c>
      <c r="L169">
        <f>(Table2[[#This Row],[6M Return vs Nifty]]-AVERAGE(Table2[6M Return vs Nifty]))/_xlfn.STDEV.P(Table2[6M Return vs Nifty])</f>
        <v>0.61946105643164873</v>
      </c>
      <c r="M169">
        <v>-1.4542072737681899</v>
      </c>
      <c r="N169">
        <f>(Table2[[#This Row],[1W Return vs Nifty]]-AVERAGE(Table2[1W Return vs Nifty]))/_xlfn.STDEV.P(Table2[1W Return vs Nifty])</f>
        <v>-0.27457997463909051</v>
      </c>
      <c r="O169">
        <v>1520.27</v>
      </c>
      <c r="P169">
        <v>1543.21913169154</v>
      </c>
      <c r="Q169">
        <v>1354.3587213359001</v>
      </c>
      <c r="R169">
        <v>42.065523176950897</v>
      </c>
      <c r="S169" s="1">
        <f>(Table2[[#This Row],[Close Price]]-Table2[[#This Row],[20D EMA]])/Table2[[#This Row],[20D EMA]]</f>
        <v>-1.9943825767791207E-2</v>
      </c>
      <c r="T169" s="1">
        <f>(Table2[[#This Row],[Close Price]]-Table2[[#This Row],[50D EMA]])/Table2[[#This Row],[50D EMA]]</f>
        <v>-3.4518190318928395E-2</v>
      </c>
      <c r="U169" s="1">
        <f>(Table2[[#This Row],[Close Price]]-Table2[[#This Row],[200D EMA]])/Table2[[#This Row],[200D EMA]]</f>
        <v>0.10011474547183234</v>
      </c>
      <c r="V169">
        <v>0.51203681144276103</v>
      </c>
      <c r="W169">
        <v>1482.75</v>
      </c>
      <c r="X169">
        <v>1529.4</v>
      </c>
      <c r="Y169">
        <v>1417.3</v>
      </c>
      <c r="Z169">
        <v>1529.4</v>
      </c>
      <c r="AA169">
        <v>1417.3</v>
      </c>
      <c r="AB169">
        <v>1564</v>
      </c>
      <c r="AC169" s="1">
        <f>(Table2[[#This Row],[Close Price]]/Table2[[#This Row],[Day Low]])-1</f>
        <v>4.8558421851290223E-3</v>
      </c>
      <c r="AD169" s="1">
        <f>(Table2[[#This Row],[Day High]]/Table2[[#This Row],[Close Price]])-1</f>
        <v>2.6477398570421862E-2</v>
      </c>
      <c r="AE169" s="1">
        <f>(Table2[[#This Row],[Close Price]]/Table2[[#This Row],[Current Week Low]])-1</f>
        <v>5.1259436957595383E-2</v>
      </c>
      <c r="AF169" s="1">
        <f>(Table2[[#This Row],[Current Week High]]/Table2[[#This Row],[Close Price]])-1</f>
        <v>2.6477398570421862E-2</v>
      </c>
      <c r="AG169" s="1">
        <f>(Table2[[#This Row],[Close Price]]/Table2[[#This Row],[Current Month Low]])-1</f>
        <v>5.1259436957595383E-2</v>
      </c>
      <c r="AH169" s="1">
        <f>(Table2[[#This Row],[Current Month High]]/Table2[[#This Row],[Close Price]])-1</f>
        <v>4.9699654350817024E-2</v>
      </c>
      <c r="AI169">
        <v>26.172019195274999</v>
      </c>
      <c r="AJ169">
        <v>85.063967209042303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-0.1</v>
      </c>
      <c r="AM169" t="s">
        <v>3172</v>
      </c>
      <c r="AN169">
        <v>-2.6</v>
      </c>
      <c r="AO169" t="s">
        <v>3172</v>
      </c>
      <c r="AP169">
        <v>8.7967911806772006E-2</v>
      </c>
      <c r="AQ169">
        <f>(Table2[[#This Row],[Sharpe Ratio]]-AVERAGE(Table2[Sharpe Ratio]))/_xlfn.STDEV.P(Table2[Sharpe Ratio])</f>
        <v>0.30355942213265691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270</v>
      </c>
      <c r="AT169">
        <f>_xlfn.RANK.AVG(Table2[[#This Row],[6M Return vs Nifty Z-Score]],Table2[6M Return vs Nifty Z-Score])</f>
        <v>140</v>
      </c>
      <c r="AU169">
        <f>_xlfn.RANK.AVG(Table2[[#This Row],[Sharpe Ratio Z-Score]],Table2[Sharpe Ratio Z-Score])</f>
        <v>259</v>
      </c>
      <c r="AV169">
        <f>(Table2[[#This Row],[Rank 1Y]]+Table2[[#This Row],[Rank 6M]]+Table2[[#This Row],[Rank Sharpe]])/3</f>
        <v>223</v>
      </c>
    </row>
    <row r="170" spans="1:48" x14ac:dyDescent="0.3">
      <c r="A170" t="s">
        <v>385</v>
      </c>
      <c r="B170" t="s">
        <v>386</v>
      </c>
      <c r="C170" t="s">
        <v>3127</v>
      </c>
      <c r="D170" t="s">
        <v>143</v>
      </c>
      <c r="E170">
        <v>62810.373414513997</v>
      </c>
      <c r="F170">
        <v>233.69</v>
      </c>
      <c r="G170">
        <v>262.52223408676701</v>
      </c>
      <c r="H170">
        <f>(Table2[[#This Row],[1Y Return vs Nifty]]-AVERAGE(Table2[1Y Return vs Nifty]))/_xlfn.STDEV.P(Table2[1Y Return vs Nifty])</f>
        <v>4.0255575475235013</v>
      </c>
      <c r="I170">
        <v>0.25259244564903</v>
      </c>
      <c r="J170">
        <f>(Table2[[#This Row],[1M Return vs Nifty]]-AVERAGE(Table2[1M Return vs Nifty]))/_xlfn.STDEV.P(Table2[1M Return vs Nifty])</f>
        <v>9.3624928688545966E-2</v>
      </c>
      <c r="K170">
        <v>30.573756287622601</v>
      </c>
      <c r="L170">
        <f>(Table2[[#This Row],[6M Return vs Nifty]]-AVERAGE(Table2[6M Return vs Nifty]))/_xlfn.STDEV.P(Table2[6M Return vs Nifty])</f>
        <v>0.67427167035807689</v>
      </c>
      <c r="M170">
        <v>2.81152773843151</v>
      </c>
      <c r="N170">
        <f>(Table2[[#This Row],[1W Return vs Nifty]]-AVERAGE(Table2[1W Return vs Nifty]))/_xlfn.STDEV.P(Table2[1W Return vs Nifty])</f>
        <v>0.73955436932758567</v>
      </c>
      <c r="O170">
        <v>228.91</v>
      </c>
      <c r="P170">
        <v>231.385948278786</v>
      </c>
      <c r="Q170">
        <v>184.049850345538</v>
      </c>
      <c r="R170">
        <v>58.494107367850397</v>
      </c>
      <c r="S170" s="1">
        <f>(Table2[[#This Row],[Close Price]]-Table2[[#This Row],[20D EMA]])/Table2[[#This Row],[20D EMA]]</f>
        <v>2.088156917565856E-2</v>
      </c>
      <c r="T170" s="1">
        <f>(Table2[[#This Row],[Close Price]]-Table2[[#This Row],[50D EMA]])/Table2[[#This Row],[50D EMA]]</f>
        <v>9.957612976730772E-3</v>
      </c>
      <c r="U170" s="1">
        <f>(Table2[[#This Row],[Close Price]]-Table2[[#This Row],[200D EMA]])/Table2[[#This Row],[200D EMA]]</f>
        <v>0.26971035054506598</v>
      </c>
      <c r="V170">
        <v>0.34464596024455701</v>
      </c>
      <c r="W170">
        <v>231.6</v>
      </c>
      <c r="X170">
        <v>237</v>
      </c>
      <c r="Y170">
        <v>206</v>
      </c>
      <c r="Z170">
        <v>237</v>
      </c>
      <c r="AA170">
        <v>206</v>
      </c>
      <c r="AB170">
        <v>237</v>
      </c>
      <c r="AC170" s="1">
        <f>(Table2[[#This Row],[Close Price]]/Table2[[#This Row],[Day Low]])-1</f>
        <v>9.0241796200345448E-3</v>
      </c>
      <c r="AD170" s="1">
        <f>(Table2[[#This Row],[Day High]]/Table2[[#This Row],[Close Price]])-1</f>
        <v>1.4164063502931201E-2</v>
      </c>
      <c r="AE170" s="1">
        <f>(Table2[[#This Row],[Close Price]]/Table2[[#This Row],[Current Week Low]])-1</f>
        <v>0.13441747572815532</v>
      </c>
      <c r="AF170" s="1">
        <f>(Table2[[#This Row],[Current Week High]]/Table2[[#This Row],[Close Price]])-1</f>
        <v>1.4164063502931201E-2</v>
      </c>
      <c r="AG170" s="1">
        <f>(Table2[[#This Row],[Close Price]]/Table2[[#This Row],[Current Month Low]])-1</f>
        <v>0.13441747572815532</v>
      </c>
      <c r="AH170" s="1">
        <f>(Table2[[#This Row],[Current Month High]]/Table2[[#This Row],[Close Price]])-1</f>
        <v>1.4164063502931201E-2</v>
      </c>
      <c r="AI170">
        <v>32.654371175488897</v>
      </c>
      <c r="AJ170">
        <v>399.33760683760602</v>
      </c>
      <c r="AK170" t="str">
        <f>IF(AND(Table2[[#This Row],[20D EMA]]&gt;Table2[[#This Row],[50D EMA]],Table2[[#This Row],[50D EMA]]&gt;Table2[[#This Row],[200D EMA]]),"Uptrend","Downtrend/NoTrend")</f>
        <v>Downtrend/NoTrend</v>
      </c>
      <c r="AL170">
        <v>-0.11</v>
      </c>
      <c r="AM170" t="s">
        <v>3172</v>
      </c>
      <c r="AN170">
        <v>1.5</v>
      </c>
      <c r="AO170" t="s">
        <v>3173</v>
      </c>
      <c r="AQ170">
        <f>(Table2[[#This Row],[Sharpe Ratio]]-AVERAGE(Table2[Sharpe Ratio]))/_xlfn.STDEV.P(Table2[Sharpe Ratio])</f>
        <v>-0.71746242365139401</v>
      </c>
      <c r="AR1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0">
        <f>_xlfn.RANK.AVG(Table2[[#This Row],[1Y Return vs Nifty Z-Score]],Table2[1Y Return vs Nifty Z-Score])</f>
        <v>6</v>
      </c>
      <c r="AT170">
        <f>_xlfn.RANK.AVG(Table2[[#This Row],[6M Return vs Nifty Z-Score]],Table2[6M Return vs Nifty Z-Score])</f>
        <v>133</v>
      </c>
      <c r="AU170">
        <f>_xlfn.RANK.AVG(Table2[[#This Row],[Sharpe Ratio Z-Score]],Table2[Sharpe Ratio Z-Score])</f>
        <v>531</v>
      </c>
      <c r="AV170">
        <f>(Table2[[#This Row],[Rank 1Y]]+Table2[[#This Row],[Rank 6M]]+Table2[[#This Row],[Rank Sharpe]])/3</f>
        <v>223.33333333333334</v>
      </c>
    </row>
    <row r="171" spans="1:48" x14ac:dyDescent="0.3">
      <c r="A171" t="s">
        <v>887</v>
      </c>
      <c r="B171" t="s">
        <v>888</v>
      </c>
      <c r="C171" t="s">
        <v>3127</v>
      </c>
      <c r="D171" t="s">
        <v>475</v>
      </c>
      <c r="E171">
        <v>17765.49903671</v>
      </c>
      <c r="F171">
        <v>1036.45</v>
      </c>
      <c r="G171">
        <v>95.143261623464895</v>
      </c>
      <c r="H171">
        <f>(Table2[[#This Row],[1Y Return vs Nifty]]-AVERAGE(Table2[1Y Return vs Nifty]))/_xlfn.STDEV.P(Table2[1Y Return vs Nifty])</f>
        <v>1.1776574347423852</v>
      </c>
      <c r="I171">
        <v>2.3230977717077499</v>
      </c>
      <c r="J171">
        <f>(Table2[[#This Row],[1M Return vs Nifty]]-AVERAGE(Table2[1M Return vs Nifty]))/_xlfn.STDEV.P(Table2[1M Return vs Nifty])</f>
        <v>0.31553983649610318</v>
      </c>
      <c r="K171">
        <v>54.312149248119198</v>
      </c>
      <c r="L171">
        <f>(Table2[[#This Row],[6M Return vs Nifty]]-AVERAGE(Table2[6M Return vs Nifty]))/_xlfn.STDEV.P(Table2[6M Return vs Nifty])</f>
        <v>1.4381992043543697</v>
      </c>
      <c r="M171">
        <v>-5.8136331915059296</v>
      </c>
      <c r="N171">
        <f>(Table2[[#This Row],[1W Return vs Nifty]]-AVERAGE(Table2[1W Return vs Nifty]))/_xlfn.STDEV.P(Table2[1W Return vs Nifty])</f>
        <v>-1.3109883615905575</v>
      </c>
      <c r="O171">
        <v>1035</v>
      </c>
      <c r="P171">
        <v>986.92625555805705</v>
      </c>
      <c r="Q171">
        <v>778.59875954625295</v>
      </c>
      <c r="R171">
        <v>49.735483334203899</v>
      </c>
      <c r="S171" s="1">
        <f>(Table2[[#This Row],[Close Price]]-Table2[[#This Row],[20D EMA]])/Table2[[#This Row],[20D EMA]]</f>
        <v>1.4009661835749231E-3</v>
      </c>
      <c r="T171" s="1">
        <f>(Table2[[#This Row],[Close Price]]-Table2[[#This Row],[50D EMA]])/Table2[[#This Row],[50D EMA]]</f>
        <v>5.0179782089128648E-2</v>
      </c>
      <c r="U171" s="1">
        <f>(Table2[[#This Row],[Close Price]]-Table2[[#This Row],[200D EMA]])/Table2[[#This Row],[200D EMA]]</f>
        <v>0.33117345396750447</v>
      </c>
      <c r="V171">
        <v>1.22360503299707</v>
      </c>
      <c r="W171">
        <v>1027.05</v>
      </c>
      <c r="X171">
        <v>1063.8499999999999</v>
      </c>
      <c r="Y171">
        <v>981.85</v>
      </c>
      <c r="Z171">
        <v>1063.8499999999999</v>
      </c>
      <c r="AA171">
        <v>981.85</v>
      </c>
      <c r="AB171">
        <v>1164.1500000000001</v>
      </c>
      <c r="AC171" s="1">
        <f>(Table2[[#This Row],[Close Price]]/Table2[[#This Row],[Day Low]])-1</f>
        <v>9.1524268536098408E-3</v>
      </c>
      <c r="AD171" s="1">
        <f>(Table2[[#This Row],[Day High]]/Table2[[#This Row],[Close Price]])-1</f>
        <v>2.6436393458439733E-2</v>
      </c>
      <c r="AE171" s="1">
        <f>(Table2[[#This Row],[Close Price]]/Table2[[#This Row],[Current Week Low]])-1</f>
        <v>5.5609308957580206E-2</v>
      </c>
      <c r="AF171" s="1">
        <f>(Table2[[#This Row],[Current Week High]]/Table2[[#This Row],[Close Price]])-1</f>
        <v>2.6436393458439733E-2</v>
      </c>
      <c r="AG171" s="1">
        <f>(Table2[[#This Row],[Close Price]]/Table2[[#This Row],[Current Month Low]])-1</f>
        <v>5.5609308957580206E-2</v>
      </c>
      <c r="AH171" s="1">
        <f>(Table2[[#This Row],[Current Month High]]/Table2[[#This Row],[Close Price]])-1</f>
        <v>0.12320903082637846</v>
      </c>
      <c r="AI171">
        <v>14.718510299580201</v>
      </c>
      <c r="AJ171">
        <v>143.55539889554601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0.39</v>
      </c>
      <c r="AM171" t="s">
        <v>3173</v>
      </c>
      <c r="AN171">
        <v>-4.46</v>
      </c>
      <c r="AO171" t="s">
        <v>3172</v>
      </c>
      <c r="AQ171">
        <f>(Table2[[#This Row],[Sharpe Ratio]]-AVERAGE(Table2[Sharpe Ratio]))/_xlfn.STDEV.P(Table2[Sharpe Ratio])</f>
        <v>-0.71746242365139401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0.90294569035090655</v>
      </c>
      <c r="AS171">
        <f>_xlfn.RANK.AVG(Table2[[#This Row],[1Y Return vs Nifty Z-Score]],Table2[1Y Return vs Nifty Z-Score])</f>
        <v>80</v>
      </c>
      <c r="AT171">
        <f>_xlfn.RANK.AVG(Table2[[#This Row],[6M Return vs Nifty Z-Score]],Table2[6M Return vs Nifty Z-Score])</f>
        <v>59</v>
      </c>
      <c r="AU171">
        <f>_xlfn.RANK.AVG(Table2[[#This Row],[Sharpe Ratio Z-Score]],Table2[Sharpe Ratio Z-Score])</f>
        <v>531</v>
      </c>
      <c r="AV171">
        <f>(Table2[[#This Row],[Rank 1Y]]+Table2[[#This Row],[Rank 6M]]+Table2[[#This Row],[Rank Sharpe]])/3</f>
        <v>223.33333333333334</v>
      </c>
    </row>
    <row r="172" spans="1:48" x14ac:dyDescent="0.3">
      <c r="A172" t="s">
        <v>444</v>
      </c>
      <c r="B172" t="s">
        <v>445</v>
      </c>
      <c r="C172" t="s">
        <v>3141</v>
      </c>
      <c r="D172" t="s">
        <v>446</v>
      </c>
      <c r="E172">
        <v>51187.353750000002</v>
      </c>
      <c r="F172">
        <v>4659.75</v>
      </c>
      <c r="G172">
        <v>39.559645491310398</v>
      </c>
      <c r="H172">
        <f>(Table2[[#This Row],[1Y Return vs Nifty]]-AVERAGE(Table2[1Y Return vs Nifty]))/_xlfn.STDEV.P(Table2[1Y Return vs Nifty])</f>
        <v>0.23191984105359822</v>
      </c>
      <c r="I172">
        <v>11.1846394994873</v>
      </c>
      <c r="J172">
        <f>(Table2[[#This Row],[1M Return vs Nifty]]-AVERAGE(Table2[1M Return vs Nifty]))/_xlfn.STDEV.P(Table2[1M Return vs Nifty])</f>
        <v>1.2653119480686621</v>
      </c>
      <c r="K172">
        <v>24.163011910494401</v>
      </c>
      <c r="L172">
        <f>(Table2[[#This Row],[6M Return vs Nifty]]-AVERAGE(Table2[6M Return vs Nifty]))/_xlfn.STDEV.P(Table2[6M Return vs Nifty])</f>
        <v>0.46796688168725642</v>
      </c>
      <c r="M172">
        <v>3.8709108514174</v>
      </c>
      <c r="N172">
        <f>(Table2[[#This Row],[1W Return vs Nifty]]-AVERAGE(Table2[1W Return vs Nifty]))/_xlfn.STDEV.P(Table2[1W Return vs Nifty])</f>
        <v>0.99141173862613252</v>
      </c>
      <c r="O172">
        <v>4181.32</v>
      </c>
      <c r="P172">
        <v>3877.2275143777401</v>
      </c>
      <c r="Q172">
        <v>3470.7998216742399</v>
      </c>
      <c r="R172">
        <v>73.266563060606302</v>
      </c>
      <c r="S172" s="1">
        <f>(Table2[[#This Row],[Close Price]]-Table2[[#This Row],[20D EMA]])/Table2[[#This Row],[20D EMA]]</f>
        <v>0.11442080491328105</v>
      </c>
      <c r="T172" s="1">
        <f>(Table2[[#This Row],[Close Price]]-Table2[[#This Row],[50D EMA]])/Table2[[#This Row],[50D EMA]]</f>
        <v>0.20182526888619989</v>
      </c>
      <c r="U172" s="1">
        <f>(Table2[[#This Row],[Close Price]]-Table2[[#This Row],[200D EMA]])/Table2[[#This Row],[200D EMA]]</f>
        <v>0.3425579806997443</v>
      </c>
      <c r="V172">
        <v>0.89267789009640597</v>
      </c>
      <c r="W172">
        <v>4393.55</v>
      </c>
      <c r="X172">
        <v>4695</v>
      </c>
      <c r="Y172">
        <v>3883.05</v>
      </c>
      <c r="Z172">
        <v>4695</v>
      </c>
      <c r="AA172">
        <v>3883.05</v>
      </c>
      <c r="AB172">
        <v>4695</v>
      </c>
      <c r="AC172" s="1">
        <f>(Table2[[#This Row],[Close Price]]/Table2[[#This Row],[Day Low]])-1</f>
        <v>6.0588817698671971E-2</v>
      </c>
      <c r="AD172" s="1">
        <f>(Table2[[#This Row],[Day High]]/Table2[[#This Row],[Close Price]])-1</f>
        <v>7.5647835184291523E-3</v>
      </c>
      <c r="AE172" s="1">
        <f>(Table2[[#This Row],[Close Price]]/Table2[[#This Row],[Current Week Low]])-1</f>
        <v>0.20002317765673894</v>
      </c>
      <c r="AF172" s="1">
        <f>(Table2[[#This Row],[Current Week High]]/Table2[[#This Row],[Close Price]])-1</f>
        <v>7.5647835184291523E-3</v>
      </c>
      <c r="AG172" s="1">
        <f>(Table2[[#This Row],[Close Price]]/Table2[[#This Row],[Current Month Low]])-1</f>
        <v>0.20002317765673894</v>
      </c>
      <c r="AH172" s="1">
        <f>(Table2[[#This Row],[Current Month High]]/Table2[[#This Row],[Close Price]])-1</f>
        <v>7.5647835184291523E-3</v>
      </c>
      <c r="AI172">
        <v>0.75647835184291501</v>
      </c>
      <c r="AJ172">
        <v>88.196688206785097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0.43</v>
      </c>
      <c r="AM172" t="s">
        <v>3173</v>
      </c>
      <c r="AN172">
        <v>5.99</v>
      </c>
      <c r="AO172" t="s">
        <v>3173</v>
      </c>
      <c r="AP172">
        <v>8.7737738917874994E-2</v>
      </c>
      <c r="AQ172">
        <f>(Table2[[#This Row],[Sharpe Ratio]]-AVERAGE(Table2[Sharpe Ratio]))/_xlfn.STDEV.P(Table2[Sharpe Ratio])</f>
        <v>0.30088786220763225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3.2574982716432817</v>
      </c>
      <c r="AS172">
        <f>_xlfn.RANK.AVG(Table2[[#This Row],[1Y Return vs Nifty Z-Score]],Table2[1Y Return vs Nifty Z-Score])</f>
        <v>236</v>
      </c>
      <c r="AT172">
        <f>_xlfn.RANK.AVG(Table2[[#This Row],[6M Return vs Nifty Z-Score]],Table2[6M Return vs Nifty Z-Score])</f>
        <v>175</v>
      </c>
      <c r="AU172">
        <f>_xlfn.RANK.AVG(Table2[[#This Row],[Sharpe Ratio Z-Score]],Table2[Sharpe Ratio Z-Score])</f>
        <v>262</v>
      </c>
      <c r="AV172">
        <f>(Table2[[#This Row],[Rank 1Y]]+Table2[[#This Row],[Rank 6M]]+Table2[[#This Row],[Rank Sharpe]])/3</f>
        <v>224.33333333333334</v>
      </c>
    </row>
    <row r="173" spans="1:48" x14ac:dyDescent="0.3">
      <c r="A173" t="s">
        <v>1020</v>
      </c>
      <c r="B173" t="s">
        <v>1021</v>
      </c>
      <c r="C173" t="s">
        <v>3127</v>
      </c>
      <c r="D173" t="s">
        <v>556</v>
      </c>
      <c r="E173">
        <v>13857.473432762999</v>
      </c>
      <c r="F173">
        <v>144.99</v>
      </c>
      <c r="G173">
        <v>40.560564531596697</v>
      </c>
      <c r="H173">
        <f>(Table2[[#This Row],[1Y Return vs Nifty]]-AVERAGE(Table2[1Y Return vs Nifty]))/_xlfn.STDEV.P(Table2[1Y Return vs Nifty])</f>
        <v>0.24895016096634051</v>
      </c>
      <c r="I173">
        <v>12.9276201375393</v>
      </c>
      <c r="J173">
        <f>(Table2[[#This Row],[1M Return vs Nifty]]-AVERAGE(Table2[1M Return vs Nifty]))/_xlfn.STDEV.P(Table2[1M Return vs Nifty])</f>
        <v>1.4521230529403129</v>
      </c>
      <c r="K173">
        <v>66.0937922286233</v>
      </c>
      <c r="L173">
        <f>(Table2[[#This Row],[6M Return vs Nifty]]-AVERAGE(Table2[6M Return vs Nifty]))/_xlfn.STDEV.P(Table2[6M Return vs Nifty])</f>
        <v>1.8173454036568581</v>
      </c>
      <c r="M173">
        <v>-3.95965811152332</v>
      </c>
      <c r="N173">
        <f>(Table2[[#This Row],[1W Return vs Nifty]]-AVERAGE(Table2[1W Return vs Nifty]))/_xlfn.STDEV.P(Table2[1W Return vs Nifty])</f>
        <v>-0.8702249770644328</v>
      </c>
      <c r="O173">
        <v>136.38</v>
      </c>
      <c r="P173">
        <v>122.39694948765801</v>
      </c>
      <c r="Q173">
        <v>99.966773843086102</v>
      </c>
      <c r="R173">
        <v>60.603271677745198</v>
      </c>
      <c r="S173" s="1">
        <f>(Table2[[#This Row],[Close Price]]-Table2[[#This Row],[20D EMA]])/Table2[[#This Row],[20D EMA]]</f>
        <v>6.3132424109107008E-2</v>
      </c>
      <c r="T173" s="1">
        <f>(Table2[[#This Row],[Close Price]]-Table2[[#This Row],[50D EMA]])/Table2[[#This Row],[50D EMA]]</f>
        <v>0.18458834641642921</v>
      </c>
      <c r="U173" s="1">
        <f>(Table2[[#This Row],[Close Price]]-Table2[[#This Row],[200D EMA]])/Table2[[#This Row],[200D EMA]]</f>
        <v>0.45038190616799423</v>
      </c>
      <c r="V173">
        <v>1.7802744515964799</v>
      </c>
      <c r="W173">
        <v>141.22</v>
      </c>
      <c r="X173">
        <v>146.44999999999999</v>
      </c>
      <c r="Y173">
        <v>134.68</v>
      </c>
      <c r="Z173">
        <v>146.87</v>
      </c>
      <c r="AA173">
        <v>134.68</v>
      </c>
      <c r="AB173">
        <v>157.65</v>
      </c>
      <c r="AC173" s="1">
        <f>(Table2[[#This Row],[Close Price]]/Table2[[#This Row],[Day Low]])-1</f>
        <v>2.6695935419912331E-2</v>
      </c>
      <c r="AD173" s="1">
        <f>(Table2[[#This Row],[Day High]]/Table2[[#This Row],[Close Price]])-1</f>
        <v>1.0069659976549961E-2</v>
      </c>
      <c r="AE173" s="1">
        <f>(Table2[[#This Row],[Close Price]]/Table2[[#This Row],[Current Week Low]])-1</f>
        <v>7.6551826551826574E-2</v>
      </c>
      <c r="AF173" s="1">
        <f>(Table2[[#This Row],[Current Week High]]/Table2[[#This Row],[Close Price]])-1</f>
        <v>1.296641147665345E-2</v>
      </c>
      <c r="AG173" s="1">
        <f>(Table2[[#This Row],[Close Price]]/Table2[[#This Row],[Current Month Low]])-1</f>
        <v>7.6551826551826574E-2</v>
      </c>
      <c r="AH173" s="1">
        <f>(Table2[[#This Row],[Current Month High]]/Table2[[#This Row],[Close Price]])-1</f>
        <v>8.7316366645975529E-2</v>
      </c>
      <c r="AI173">
        <v>8.7316366645975503</v>
      </c>
      <c r="AJ173">
        <v>110.13043478260801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0.48</v>
      </c>
      <c r="AM173" t="s">
        <v>3173</v>
      </c>
      <c r="AN173">
        <v>13.34</v>
      </c>
      <c r="AO173" t="s">
        <v>3173</v>
      </c>
      <c r="AP173">
        <v>4.4166085975816997E-2</v>
      </c>
      <c r="AQ173">
        <f>(Table2[[#This Row],[Sharpe Ratio]]-AVERAGE(Table2[Sharpe Ratio]))/_xlfn.STDEV.P(Table2[Sharpe Ratio])</f>
        <v>-0.20483756195024064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2.4433560785488382</v>
      </c>
      <c r="AS173">
        <f>_xlfn.RANK.AVG(Table2[[#This Row],[1Y Return vs Nifty Z-Score]],Table2[1Y Return vs Nifty Z-Score])</f>
        <v>232</v>
      </c>
      <c r="AT173">
        <f>_xlfn.RANK.AVG(Table2[[#This Row],[6M Return vs Nifty Z-Score]],Table2[6M Return vs Nifty Z-Score])</f>
        <v>44</v>
      </c>
      <c r="AU173">
        <f>_xlfn.RANK.AVG(Table2[[#This Row],[Sharpe Ratio Z-Score]],Table2[Sharpe Ratio Z-Score])</f>
        <v>397</v>
      </c>
      <c r="AV173">
        <f>(Table2[[#This Row],[Rank 1Y]]+Table2[[#This Row],[Rank 6M]]+Table2[[#This Row],[Rank Sharpe]])/3</f>
        <v>224.33333333333334</v>
      </c>
    </row>
    <row r="174" spans="1:48" x14ac:dyDescent="0.3">
      <c r="A174" t="s">
        <v>981</v>
      </c>
      <c r="B174" t="s">
        <v>982</v>
      </c>
      <c r="C174" t="s">
        <v>3133</v>
      </c>
      <c r="D174" t="s">
        <v>256</v>
      </c>
      <c r="E174">
        <v>14842.228075110001</v>
      </c>
      <c r="F174">
        <v>6221.7</v>
      </c>
      <c r="G174">
        <v>10.7236843242933</v>
      </c>
      <c r="H174">
        <f>(Table2[[#This Row],[1Y Return vs Nifty]]-AVERAGE(Table2[1Y Return vs Nifty]))/_xlfn.STDEV.P(Table2[1Y Return vs Nifty])</f>
        <v>-0.2587148895288538</v>
      </c>
      <c r="I174">
        <v>2.5771797914638102</v>
      </c>
      <c r="J174">
        <f>(Table2[[#This Row],[1M Return vs Nifty]]-AVERAGE(Table2[1M Return vs Nifty]))/_xlfn.STDEV.P(Table2[1M Return vs Nifty])</f>
        <v>0.34277211997786272</v>
      </c>
      <c r="K174">
        <v>31.044145273636602</v>
      </c>
      <c r="L174">
        <f>(Table2[[#This Row],[6M Return vs Nifty]]-AVERAGE(Table2[6M Return vs Nifty]))/_xlfn.STDEV.P(Table2[6M Return vs Nifty])</f>
        <v>0.68940930409354839</v>
      </c>
      <c r="M174">
        <v>-1.8767404390690301</v>
      </c>
      <c r="N174">
        <f>(Table2[[#This Row],[1W Return vs Nifty]]-AVERAGE(Table2[1W Return vs Nifty]))/_xlfn.STDEV.P(Table2[1W Return vs Nifty])</f>
        <v>-0.37503286099303318</v>
      </c>
      <c r="O174">
        <v>6273.63</v>
      </c>
      <c r="P174">
        <v>6002.5027505245998</v>
      </c>
      <c r="Q174">
        <v>5173.2137196453104</v>
      </c>
      <c r="R174">
        <v>44.667929697755</v>
      </c>
      <c r="S174" s="1">
        <f>(Table2[[#This Row],[Close Price]]-Table2[[#This Row],[20D EMA]])/Table2[[#This Row],[20D EMA]]</f>
        <v>-8.2775044113217212E-3</v>
      </c>
      <c r="T174" s="1">
        <f>(Table2[[#This Row],[Close Price]]-Table2[[#This Row],[50D EMA]])/Table2[[#This Row],[50D EMA]]</f>
        <v>3.6517642487751106E-2</v>
      </c>
      <c r="U174" s="1">
        <f>(Table2[[#This Row],[Close Price]]-Table2[[#This Row],[200D EMA]])/Table2[[#This Row],[200D EMA]]</f>
        <v>0.20267600319179863</v>
      </c>
      <c r="V174">
        <v>0.60084048225577702</v>
      </c>
      <c r="W174">
        <v>6176.1</v>
      </c>
      <c r="X174">
        <v>6329</v>
      </c>
      <c r="Y174">
        <v>5932.2</v>
      </c>
      <c r="Z174">
        <v>6435.05</v>
      </c>
      <c r="AA174">
        <v>5932.2</v>
      </c>
      <c r="AB174">
        <v>6618.95</v>
      </c>
      <c r="AC174" s="1">
        <f>(Table2[[#This Row],[Close Price]]/Table2[[#This Row],[Day Low]])-1</f>
        <v>7.383300140865412E-3</v>
      </c>
      <c r="AD174" s="1">
        <f>(Table2[[#This Row],[Day High]]/Table2[[#This Row],[Close Price]])-1</f>
        <v>1.7246090296864303E-2</v>
      </c>
      <c r="AE174" s="1">
        <f>(Table2[[#This Row],[Close Price]]/Table2[[#This Row],[Current Week Low]])-1</f>
        <v>4.8801456457975068E-2</v>
      </c>
      <c r="AF174" s="1">
        <f>(Table2[[#This Row],[Current Week High]]/Table2[[#This Row],[Close Price]])-1</f>
        <v>3.4291270874519775E-2</v>
      </c>
      <c r="AG174" s="1">
        <f>(Table2[[#This Row],[Close Price]]/Table2[[#This Row],[Current Month Low]])-1</f>
        <v>4.8801456457975068E-2</v>
      </c>
      <c r="AH174" s="1">
        <f>(Table2[[#This Row],[Current Month High]]/Table2[[#This Row],[Close Price]])-1</f>
        <v>6.3849108764485685E-2</v>
      </c>
      <c r="AI174">
        <v>14.458267033126001</v>
      </c>
      <c r="AJ174">
        <v>64.506021866447995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0.13</v>
      </c>
      <c r="AM174" t="s">
        <v>3173</v>
      </c>
      <c r="AN174">
        <v>-4</v>
      </c>
      <c r="AO174" t="s">
        <v>3172</v>
      </c>
      <c r="AP174">
        <v>0.12635418426760101</v>
      </c>
      <c r="AQ174">
        <f>(Table2[[#This Row],[Sharpe Ratio]]-AVERAGE(Table2[Sharpe Ratio]))/_xlfn.STDEV.P(Table2[Sharpe Ratio])</f>
        <v>0.74909941456553308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1.1475330881150574</v>
      </c>
      <c r="AS174">
        <f>_xlfn.RANK.AVG(Table2[[#This Row],[1Y Return vs Nifty Z-Score]],Table2[1Y Return vs Nifty Z-Score])</f>
        <v>383</v>
      </c>
      <c r="AT174">
        <f>_xlfn.RANK.AVG(Table2[[#This Row],[6M Return vs Nifty Z-Score]],Table2[6M Return vs Nifty Z-Score])</f>
        <v>131</v>
      </c>
      <c r="AU174">
        <f>_xlfn.RANK.AVG(Table2[[#This Row],[Sharpe Ratio Z-Score]],Table2[Sharpe Ratio Z-Score])</f>
        <v>161</v>
      </c>
      <c r="AV174">
        <f>(Table2[[#This Row],[Rank 1Y]]+Table2[[#This Row],[Rank 6M]]+Table2[[#This Row],[Rank Sharpe]])/3</f>
        <v>225</v>
      </c>
    </row>
    <row r="175" spans="1:48" x14ac:dyDescent="0.3">
      <c r="A175" t="s">
        <v>218</v>
      </c>
      <c r="B175" t="s">
        <v>219</v>
      </c>
      <c r="C175" t="s">
        <v>3127</v>
      </c>
      <c r="D175" t="s">
        <v>220</v>
      </c>
      <c r="E175">
        <v>119607.69166455</v>
      </c>
      <c r="F175">
        <v>10747.05</v>
      </c>
      <c r="G175">
        <v>30.587937608038398</v>
      </c>
      <c r="H175">
        <f>(Table2[[#This Row],[1Y Return vs Nifty]]-AVERAGE(Table2[1Y Return vs Nifty]))/_xlfn.STDEV.P(Table2[1Y Return vs Nifty])</f>
        <v>7.9269077838932667E-2</v>
      </c>
      <c r="I175">
        <v>0.84462850329002204</v>
      </c>
      <c r="J175">
        <f>(Table2[[#This Row],[1M Return vs Nifty]]-AVERAGE(Table2[1M Return vs Nifty]))/_xlfn.STDEV.P(Table2[1M Return vs Nifty])</f>
        <v>0.15707882349220723</v>
      </c>
      <c r="K175">
        <v>22.018498755813201</v>
      </c>
      <c r="L175">
        <f>(Table2[[#This Row],[6M Return vs Nifty]]-AVERAGE(Table2[6M Return vs Nifty]))/_xlfn.STDEV.P(Table2[6M Return vs Nifty])</f>
        <v>0.39895409516019625</v>
      </c>
      <c r="M175">
        <v>0.68538196501155502</v>
      </c>
      <c r="N175">
        <f>(Table2[[#This Row],[1W Return vs Nifty]]-AVERAGE(Table2[1W Return vs Nifty]))/_xlfn.STDEV.P(Table2[1W Return vs Nifty])</f>
        <v>0.23408521971135415</v>
      </c>
      <c r="O175">
        <v>10525.73</v>
      </c>
      <c r="P175">
        <v>10214.8305500608</v>
      </c>
      <c r="Q175">
        <v>9034.1421143130101</v>
      </c>
      <c r="R175">
        <v>61.243689617056198</v>
      </c>
      <c r="S175" s="1">
        <f>(Table2[[#This Row],[Close Price]]-Table2[[#This Row],[20D EMA]])/Table2[[#This Row],[20D EMA]]</f>
        <v>2.1026570128627631E-2</v>
      </c>
      <c r="T175" s="1">
        <f>(Table2[[#This Row],[Close Price]]-Table2[[#This Row],[50D EMA]])/Table2[[#This Row],[50D EMA]]</f>
        <v>5.2102621510058345E-2</v>
      </c>
      <c r="U175" s="1">
        <f>(Table2[[#This Row],[Close Price]]-Table2[[#This Row],[200D EMA]])/Table2[[#This Row],[200D EMA]]</f>
        <v>0.18960382336394596</v>
      </c>
      <c r="V175">
        <v>0.728881263636872</v>
      </c>
      <c r="W175">
        <v>10434.299999999999</v>
      </c>
      <c r="X175">
        <v>10801.9</v>
      </c>
      <c r="Y175">
        <v>10160</v>
      </c>
      <c r="Z175">
        <v>10801.9</v>
      </c>
      <c r="AA175">
        <v>10160</v>
      </c>
      <c r="AB175">
        <v>10801.9</v>
      </c>
      <c r="AC175" s="1">
        <f>(Table2[[#This Row],[Close Price]]/Table2[[#This Row],[Day Low]])-1</f>
        <v>2.9973261263333439E-2</v>
      </c>
      <c r="AD175" s="1">
        <f>(Table2[[#This Row],[Day High]]/Table2[[#This Row],[Close Price]])-1</f>
        <v>5.1037261388009458E-3</v>
      </c>
      <c r="AE175" s="1">
        <f>(Table2[[#This Row],[Close Price]]/Table2[[#This Row],[Current Week Low]])-1</f>
        <v>5.7780511811023505E-2</v>
      </c>
      <c r="AF175" s="1">
        <f>(Table2[[#This Row],[Current Week High]]/Table2[[#This Row],[Close Price]])-1</f>
        <v>5.1037261388009458E-3</v>
      </c>
      <c r="AG175" s="1">
        <f>(Table2[[#This Row],[Close Price]]/Table2[[#This Row],[Current Month Low]])-1</f>
        <v>5.7780511811023505E-2</v>
      </c>
      <c r="AH175" s="1">
        <f>(Table2[[#This Row],[Current Month High]]/Table2[[#This Row],[Close Price]])-1</f>
        <v>5.1037261388009458E-3</v>
      </c>
      <c r="AI175">
        <v>5.6103768010756498</v>
      </c>
      <c r="AJ175">
        <v>62.148644366993999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0.08</v>
      </c>
      <c r="AM175" t="s">
        <v>3173</v>
      </c>
      <c r="AN175">
        <v>-3.05</v>
      </c>
      <c r="AO175" t="s">
        <v>3172</v>
      </c>
      <c r="AP175">
        <v>0.10510110693020799</v>
      </c>
      <c r="AQ175">
        <f>(Table2[[#This Row],[Sharpe Ratio]]-AVERAGE(Table2[Sharpe Ratio]))/_xlfn.STDEV.P(Table2[Sharpe Ratio])</f>
        <v>0.50242019022198459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1.3718074064246748</v>
      </c>
      <c r="AS175">
        <f>_xlfn.RANK.AVG(Table2[[#This Row],[1Y Return vs Nifty Z-Score]],Table2[1Y Return vs Nifty Z-Score])</f>
        <v>268</v>
      </c>
      <c r="AT175">
        <f>_xlfn.RANK.AVG(Table2[[#This Row],[6M Return vs Nifty Z-Score]],Table2[6M Return vs Nifty Z-Score])</f>
        <v>196</v>
      </c>
      <c r="AU175">
        <f>_xlfn.RANK.AVG(Table2[[#This Row],[Sharpe Ratio Z-Score]],Table2[Sharpe Ratio Z-Score])</f>
        <v>213</v>
      </c>
      <c r="AV175">
        <f>(Table2[[#This Row],[Rank 1Y]]+Table2[[#This Row],[Rank 6M]]+Table2[[#This Row],[Rank Sharpe]])/3</f>
        <v>225.66666666666666</v>
      </c>
    </row>
    <row r="176" spans="1:48" x14ac:dyDescent="0.3">
      <c r="A176" t="s">
        <v>758</v>
      </c>
      <c r="B176" t="s">
        <v>759</v>
      </c>
      <c r="C176" t="s">
        <v>3127</v>
      </c>
      <c r="D176" t="s">
        <v>405</v>
      </c>
      <c r="E176">
        <v>22130.263629885001</v>
      </c>
      <c r="F176">
        <v>4490.45</v>
      </c>
      <c r="G176">
        <v>59.094421780987197</v>
      </c>
      <c r="H176">
        <f>(Table2[[#This Row],[1Y Return vs Nifty]]-AVERAGE(Table2[1Y Return vs Nifty]))/_xlfn.STDEV.P(Table2[1Y Return vs Nifty])</f>
        <v>0.5642978618992095</v>
      </c>
      <c r="I176">
        <v>3.336401865275</v>
      </c>
      <c r="J176">
        <f>(Table2[[#This Row],[1M Return vs Nifty]]-AVERAGE(Table2[1M Return vs Nifty]))/_xlfn.STDEV.P(Table2[1M Return vs Nifty])</f>
        <v>0.42414486236823623</v>
      </c>
      <c r="K176">
        <v>37.355682858226302</v>
      </c>
      <c r="L176">
        <f>(Table2[[#This Row],[6M Return vs Nifty]]-AVERAGE(Table2[6M Return vs Nifty]))/_xlfn.STDEV.P(Table2[6M Return vs Nifty])</f>
        <v>0.89252150931924135</v>
      </c>
      <c r="M176">
        <v>-0.58551812189682895</v>
      </c>
      <c r="N176">
        <f>(Table2[[#This Row],[1W Return vs Nifty]]-AVERAGE(Table2[1W Return vs Nifty]))/_xlfn.STDEV.P(Table2[1W Return vs Nifty])</f>
        <v>-6.805812069726655E-2</v>
      </c>
      <c r="O176">
        <v>4408.33</v>
      </c>
      <c r="P176">
        <v>4314.0886493804301</v>
      </c>
      <c r="Q176">
        <v>3654.56691978352</v>
      </c>
      <c r="R176">
        <v>55.738615608779497</v>
      </c>
      <c r="S176" s="1">
        <f>(Table2[[#This Row],[Close Price]]-Table2[[#This Row],[20D EMA]])/Table2[[#This Row],[20D EMA]]</f>
        <v>1.8628369473247215E-2</v>
      </c>
      <c r="T176" s="1">
        <f>(Table2[[#This Row],[Close Price]]-Table2[[#This Row],[50D EMA]])/Table2[[#This Row],[50D EMA]]</f>
        <v>4.088032605563123E-2</v>
      </c>
      <c r="U176" s="1">
        <f>(Table2[[#This Row],[Close Price]]-Table2[[#This Row],[200D EMA]])/Table2[[#This Row],[200D EMA]]</f>
        <v>0.22872288250942568</v>
      </c>
      <c r="V176">
        <v>0.69638992905364105</v>
      </c>
      <c r="W176">
        <v>4405.55</v>
      </c>
      <c r="X176">
        <v>4528.95</v>
      </c>
      <c r="Y176">
        <v>4050</v>
      </c>
      <c r="Z176">
        <v>4528.95</v>
      </c>
      <c r="AA176">
        <v>4050</v>
      </c>
      <c r="AB176">
        <v>4599</v>
      </c>
      <c r="AC176" s="1">
        <f>(Table2[[#This Row],[Close Price]]/Table2[[#This Row],[Day Low]])-1</f>
        <v>1.927114662187468E-2</v>
      </c>
      <c r="AD176" s="1">
        <f>(Table2[[#This Row],[Day High]]/Table2[[#This Row],[Close Price]])-1</f>
        <v>8.5737509603713846E-3</v>
      </c>
      <c r="AE176" s="1">
        <f>(Table2[[#This Row],[Close Price]]/Table2[[#This Row],[Current Week Low]])-1</f>
        <v>0.10875308641975301</v>
      </c>
      <c r="AF176" s="1">
        <f>(Table2[[#This Row],[Current Week High]]/Table2[[#This Row],[Close Price]])-1</f>
        <v>8.5737509603713846E-3</v>
      </c>
      <c r="AG176" s="1">
        <f>(Table2[[#This Row],[Close Price]]/Table2[[#This Row],[Current Month Low]])-1</f>
        <v>0.10875308641975301</v>
      </c>
      <c r="AH176" s="1">
        <f>(Table2[[#This Row],[Current Month High]]/Table2[[#This Row],[Close Price]])-1</f>
        <v>2.4173523811644726E-2</v>
      </c>
      <c r="AI176">
        <v>9.3431615985034995</v>
      </c>
      <c r="AJ176">
        <v>101.365470852017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0.09</v>
      </c>
      <c r="AM176" t="s">
        <v>3173</v>
      </c>
      <c r="AN176">
        <v>-2.62</v>
      </c>
      <c r="AO176" t="s">
        <v>3172</v>
      </c>
      <c r="AP176">
        <v>3.2690907654150003E-2</v>
      </c>
      <c r="AQ176">
        <f>(Table2[[#This Row],[Sharpe Ratio]]-AVERAGE(Table2[Sharpe Ratio]))/_xlfn.STDEV.P(Table2[Sharpe Ratio])</f>
        <v>-0.3380271251676274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1.4748789877217932</v>
      </c>
      <c r="AS176">
        <f>_xlfn.RANK.AVG(Table2[[#This Row],[1Y Return vs Nifty Z-Score]],Table2[1Y Return vs Nifty Z-Score])</f>
        <v>155</v>
      </c>
      <c r="AT176">
        <f>_xlfn.RANK.AVG(Table2[[#This Row],[6M Return vs Nifty Z-Score]],Table2[6M Return vs Nifty Z-Score])</f>
        <v>103</v>
      </c>
      <c r="AU176">
        <f>_xlfn.RANK.AVG(Table2[[#This Row],[Sharpe Ratio Z-Score]],Table2[Sharpe Ratio Z-Score])</f>
        <v>423</v>
      </c>
      <c r="AV176">
        <f>(Table2[[#This Row],[Rank 1Y]]+Table2[[#This Row],[Rank 6M]]+Table2[[#This Row],[Rank Sharpe]])/3</f>
        <v>227</v>
      </c>
    </row>
    <row r="177" spans="1:48" x14ac:dyDescent="0.3">
      <c r="A177" t="s">
        <v>1382</v>
      </c>
      <c r="B177" t="s">
        <v>1383</v>
      </c>
      <c r="C177" t="s">
        <v>3138</v>
      </c>
      <c r="D177" t="s">
        <v>609</v>
      </c>
      <c r="E177">
        <v>7951.7836734899902</v>
      </c>
      <c r="F177">
        <v>596.9</v>
      </c>
      <c r="G177">
        <v>54.109733454783701</v>
      </c>
      <c r="H177">
        <f>(Table2[[#This Row],[1Y Return vs Nifty]]-AVERAGE(Table2[1Y Return vs Nifty]))/_xlfn.STDEV.P(Table2[1Y Return vs Nifty])</f>
        <v>0.47948497150172487</v>
      </c>
      <c r="I177">
        <v>7.08230853363807</v>
      </c>
      <c r="J177">
        <f>(Table2[[#This Row],[1M Return vs Nifty]]-AVERAGE(Table2[1M Return vs Nifty]))/_xlfn.STDEV.P(Table2[1M Return vs Nifty])</f>
        <v>0.8256277866106293</v>
      </c>
      <c r="K177">
        <v>23.178629534500001</v>
      </c>
      <c r="L177">
        <f>(Table2[[#This Row],[6M Return vs Nifty]]-AVERAGE(Table2[6M Return vs Nifty]))/_xlfn.STDEV.P(Table2[6M Return vs Nifty])</f>
        <v>0.43628837664884784</v>
      </c>
      <c r="M177">
        <v>1.7645622057694099</v>
      </c>
      <c r="N177">
        <f>(Table2[[#This Row],[1W Return vs Nifty]]-AVERAGE(Table2[1W Return vs Nifty]))/_xlfn.STDEV.P(Table2[1W Return vs Nifty])</f>
        <v>0.4906491512150139</v>
      </c>
      <c r="O177">
        <v>582.36</v>
      </c>
      <c r="P177">
        <v>556.54282934471496</v>
      </c>
      <c r="Q177">
        <v>487.51315560067701</v>
      </c>
      <c r="R177">
        <v>59.349066098972798</v>
      </c>
      <c r="S177" s="1">
        <f>(Table2[[#This Row],[Close Price]]-Table2[[#This Row],[20D EMA]])/Table2[[#This Row],[20D EMA]]</f>
        <v>2.496737413283873E-2</v>
      </c>
      <c r="T177" s="1">
        <f>(Table2[[#This Row],[Close Price]]-Table2[[#This Row],[50D EMA]])/Table2[[#This Row],[50D EMA]]</f>
        <v>7.2514042994323333E-2</v>
      </c>
      <c r="U177" s="1">
        <f>(Table2[[#This Row],[Close Price]]-Table2[[#This Row],[200D EMA]])/Table2[[#This Row],[200D EMA]]</f>
        <v>0.22437721555338283</v>
      </c>
      <c r="V177">
        <v>0.70137770896148599</v>
      </c>
      <c r="W177">
        <v>594.4</v>
      </c>
      <c r="X177">
        <v>606.5</v>
      </c>
      <c r="Y177">
        <v>544.45000000000005</v>
      </c>
      <c r="Z177">
        <v>606.5</v>
      </c>
      <c r="AA177">
        <v>544.45000000000005</v>
      </c>
      <c r="AB177">
        <v>606.5</v>
      </c>
      <c r="AC177" s="1">
        <f>(Table2[[#This Row],[Close Price]]/Table2[[#This Row],[Day Low]])-1</f>
        <v>4.2059219380887747E-3</v>
      </c>
      <c r="AD177" s="1">
        <f>(Table2[[#This Row],[Day High]]/Table2[[#This Row],[Close Price]])-1</f>
        <v>1.6083095995979235E-2</v>
      </c>
      <c r="AE177" s="1">
        <f>(Table2[[#This Row],[Close Price]]/Table2[[#This Row],[Current Week Low]])-1</f>
        <v>9.6335751676003278E-2</v>
      </c>
      <c r="AF177" s="1">
        <f>(Table2[[#This Row],[Current Week High]]/Table2[[#This Row],[Close Price]])-1</f>
        <v>1.6083095995979235E-2</v>
      </c>
      <c r="AG177" s="1">
        <f>(Table2[[#This Row],[Close Price]]/Table2[[#This Row],[Current Month Low]])-1</f>
        <v>9.6335751676003278E-2</v>
      </c>
      <c r="AH177" s="1">
        <f>(Table2[[#This Row],[Current Month High]]/Table2[[#This Row],[Close Price]])-1</f>
        <v>1.6083095995979235E-2</v>
      </c>
      <c r="AI177">
        <v>4.3558384989110301</v>
      </c>
      <c r="AJ177">
        <v>99.732307177513704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0.15</v>
      </c>
      <c r="AM177" t="s">
        <v>3173</v>
      </c>
      <c r="AN177">
        <v>-1.83</v>
      </c>
      <c r="AO177" t="s">
        <v>3172</v>
      </c>
      <c r="AP177">
        <v>6.5069422957757E-2</v>
      </c>
      <c r="AQ177">
        <f>(Table2[[#This Row],[Sharpe Ratio]]-AVERAGE(Table2[Sharpe Ratio]))/_xlfn.STDEV.P(Table2[Sharpe Ratio])</f>
        <v>3.778231238788559E-2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2.2698325983641015</v>
      </c>
      <c r="AS177">
        <f>_xlfn.RANK.AVG(Table2[[#This Row],[1Y Return vs Nifty Z-Score]],Table2[1Y Return vs Nifty Z-Score])</f>
        <v>171</v>
      </c>
      <c r="AT177">
        <f>_xlfn.RANK.AVG(Table2[[#This Row],[6M Return vs Nifty Z-Score]],Table2[6M Return vs Nifty Z-Score])</f>
        <v>184</v>
      </c>
      <c r="AU177">
        <f>_xlfn.RANK.AVG(Table2[[#This Row],[Sharpe Ratio Z-Score]],Table2[Sharpe Ratio Z-Score])</f>
        <v>330</v>
      </c>
      <c r="AV177">
        <f>(Table2[[#This Row],[Rank 1Y]]+Table2[[#This Row],[Rank 6M]]+Table2[[#This Row],[Rank Sharpe]])/3</f>
        <v>228.33333333333334</v>
      </c>
    </row>
    <row r="178" spans="1:48" x14ac:dyDescent="0.3">
      <c r="A178" t="s">
        <v>847</v>
      </c>
      <c r="B178" t="s">
        <v>848</v>
      </c>
      <c r="C178" t="s">
        <v>3131</v>
      </c>
      <c r="D178" t="s">
        <v>51</v>
      </c>
      <c r="E178">
        <v>18999.007505279998</v>
      </c>
      <c r="F178">
        <v>1395.9</v>
      </c>
      <c r="G178">
        <v>29.179840350749298</v>
      </c>
      <c r="H178">
        <f>(Table2[[#This Row],[1Y Return vs Nifty]]-AVERAGE(Table2[1Y Return vs Nifty]))/_xlfn.STDEV.P(Table2[1Y Return vs Nifty])</f>
        <v>5.5310749747752463E-2</v>
      </c>
      <c r="I178">
        <v>-3.5213525943013502</v>
      </c>
      <c r="J178">
        <f>(Table2[[#This Row],[1M Return vs Nifty]]-AVERAGE(Table2[1M Return vs Nifty]))/_xlfn.STDEV.P(Table2[1M Return vs Nifty])</f>
        <v>-0.31086312312708353</v>
      </c>
      <c r="K178">
        <v>55.135054364545702</v>
      </c>
      <c r="L178">
        <f>(Table2[[#This Row],[6M Return vs Nifty]]-AVERAGE(Table2[6M Return vs Nifty]))/_xlfn.STDEV.P(Table2[6M Return vs Nifty])</f>
        <v>1.4646811939882409</v>
      </c>
      <c r="M178">
        <v>7.1228834916264798</v>
      </c>
      <c r="N178">
        <f>(Table2[[#This Row],[1W Return vs Nifty]]-AVERAGE(Table2[1W Return vs Nifty]))/_xlfn.STDEV.P(Table2[1W Return vs Nifty])</f>
        <v>1.7645345722396009</v>
      </c>
      <c r="O178">
        <v>1353.09</v>
      </c>
      <c r="P178">
        <v>1293.9484825524901</v>
      </c>
      <c r="Q178">
        <v>1069.5244416447599</v>
      </c>
      <c r="R178">
        <v>60.558483929992498</v>
      </c>
      <c r="S178" s="1">
        <f>(Table2[[#This Row],[Close Price]]-Table2[[#This Row],[20D EMA]])/Table2[[#This Row],[20D EMA]]</f>
        <v>3.1638693656741365E-2</v>
      </c>
      <c r="T178" s="1">
        <f>(Table2[[#This Row],[Close Price]]-Table2[[#This Row],[50D EMA]])/Table2[[#This Row],[50D EMA]]</f>
        <v>7.8791017434014621E-2</v>
      </c>
      <c r="U178" s="1">
        <f>(Table2[[#This Row],[Close Price]]-Table2[[#This Row],[200D EMA]])/Table2[[#This Row],[200D EMA]]</f>
        <v>0.30515951356223897</v>
      </c>
      <c r="V178">
        <v>1.4767640992097699</v>
      </c>
      <c r="W178">
        <v>1389.8</v>
      </c>
      <c r="X178">
        <v>1440.85</v>
      </c>
      <c r="Y178">
        <v>1305</v>
      </c>
      <c r="Z178">
        <v>1440.85</v>
      </c>
      <c r="AA178">
        <v>1305</v>
      </c>
      <c r="AB178">
        <v>1440.85</v>
      </c>
      <c r="AC178" s="1">
        <f>(Table2[[#This Row],[Close Price]]/Table2[[#This Row],[Day Low]])-1</f>
        <v>4.3891207367967588E-3</v>
      </c>
      <c r="AD178" s="1">
        <f>(Table2[[#This Row],[Day High]]/Table2[[#This Row],[Close Price]])-1</f>
        <v>3.2201447095064006E-2</v>
      </c>
      <c r="AE178" s="1">
        <f>(Table2[[#This Row],[Close Price]]/Table2[[#This Row],[Current Week Low]])-1</f>
        <v>6.9655172413793265E-2</v>
      </c>
      <c r="AF178" s="1">
        <f>(Table2[[#This Row],[Current Week High]]/Table2[[#This Row],[Close Price]])-1</f>
        <v>3.2201447095064006E-2</v>
      </c>
      <c r="AG178" s="1">
        <f>(Table2[[#This Row],[Close Price]]/Table2[[#This Row],[Current Month Low]])-1</f>
        <v>6.9655172413793265E-2</v>
      </c>
      <c r="AH178" s="1">
        <f>(Table2[[#This Row],[Current Month High]]/Table2[[#This Row],[Close Price]])-1</f>
        <v>3.2201447095064006E-2</v>
      </c>
      <c r="AI178">
        <v>9.0371803137760498</v>
      </c>
      <c r="AJ178">
        <v>73.619402985074601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0.2</v>
      </c>
      <c r="AM178" t="s">
        <v>3173</v>
      </c>
      <c r="AN178">
        <v>5.38</v>
      </c>
      <c r="AO178" t="s">
        <v>3173</v>
      </c>
      <c r="AP178">
        <v>5.7983200719267998E-2</v>
      </c>
      <c r="AQ178">
        <f>(Table2[[#This Row],[Sharpe Ratio]]-AVERAGE(Table2[Sharpe Ratio]))/_xlfn.STDEV.P(Table2[Sharpe Ratio])</f>
        <v>-4.4465720570662441E-2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2.9291976722778483</v>
      </c>
      <c r="AS178">
        <f>_xlfn.RANK.AVG(Table2[[#This Row],[1Y Return vs Nifty Z-Score]],Table2[1Y Return vs Nifty Z-Score])</f>
        <v>274</v>
      </c>
      <c r="AT178">
        <f>_xlfn.RANK.AVG(Table2[[#This Row],[6M Return vs Nifty Z-Score]],Table2[6M Return vs Nifty Z-Score])</f>
        <v>57</v>
      </c>
      <c r="AU178">
        <f>_xlfn.RANK.AVG(Table2[[#This Row],[Sharpe Ratio Z-Score]],Table2[Sharpe Ratio Z-Score])</f>
        <v>355</v>
      </c>
      <c r="AV178">
        <f>(Table2[[#This Row],[Rank 1Y]]+Table2[[#This Row],[Rank 6M]]+Table2[[#This Row],[Rank Sharpe]])/3</f>
        <v>228.66666666666666</v>
      </c>
    </row>
    <row r="179" spans="1:48" x14ac:dyDescent="0.3">
      <c r="A179" t="s">
        <v>1046</v>
      </c>
      <c r="B179" t="s">
        <v>1047</v>
      </c>
      <c r="C179" t="s">
        <v>3129</v>
      </c>
      <c r="D179" t="s">
        <v>996</v>
      </c>
      <c r="E179">
        <v>13213.566801274999</v>
      </c>
      <c r="F179">
        <v>654.95000000000005</v>
      </c>
      <c r="G179">
        <v>27.199192621151798</v>
      </c>
      <c r="H179">
        <f>(Table2[[#This Row],[1Y Return vs Nifty]]-AVERAGE(Table2[1Y Return vs Nifty]))/_xlfn.STDEV.P(Table2[1Y Return vs Nifty])</f>
        <v>2.1610657021128129E-2</v>
      </c>
      <c r="I179">
        <v>16.3995218802187</v>
      </c>
      <c r="J179">
        <f>(Table2[[#This Row],[1M Return vs Nifty]]-AVERAGE(Table2[1M Return vs Nifty]))/_xlfn.STDEV.P(Table2[1M Return vs Nifty])</f>
        <v>1.8242383744740212</v>
      </c>
      <c r="K179">
        <v>58.654287607823697</v>
      </c>
      <c r="L179">
        <f>(Table2[[#This Row],[6M Return vs Nifty]]-AVERAGE(Table2[6M Return vs Nifty]))/_xlfn.STDEV.P(Table2[6M Return vs Nifty])</f>
        <v>1.5779339814692217</v>
      </c>
      <c r="M179">
        <v>-2.56899851341776</v>
      </c>
      <c r="N179">
        <f>(Table2[[#This Row],[1W Return vs Nifty]]-AVERAGE(Table2[1W Return vs Nifty]))/_xlfn.STDEV.P(Table2[1W Return vs Nifty])</f>
        <v>-0.53961005251512517</v>
      </c>
      <c r="O179">
        <v>624.48</v>
      </c>
      <c r="P179">
        <v>575.20343917156401</v>
      </c>
      <c r="Q179">
        <v>472.73158296013497</v>
      </c>
      <c r="R179">
        <v>61.067300373608603</v>
      </c>
      <c r="S179" s="1">
        <f>(Table2[[#This Row],[Close Price]]-Table2[[#This Row],[20D EMA]])/Table2[[#This Row],[20D EMA]]</f>
        <v>4.8792595439405631E-2</v>
      </c>
      <c r="T179" s="1">
        <f>(Table2[[#This Row],[Close Price]]-Table2[[#This Row],[50D EMA]])/Table2[[#This Row],[50D EMA]]</f>
        <v>0.13864061894916851</v>
      </c>
      <c r="U179" s="1">
        <f>(Table2[[#This Row],[Close Price]]-Table2[[#This Row],[200D EMA]])/Table2[[#This Row],[200D EMA]]</f>
        <v>0.3854585215120509</v>
      </c>
      <c r="V179">
        <v>1.1953178076978701</v>
      </c>
      <c r="W179">
        <v>648.9</v>
      </c>
      <c r="X179">
        <v>660.75</v>
      </c>
      <c r="Y179">
        <v>623.1</v>
      </c>
      <c r="Z179">
        <v>668.45</v>
      </c>
      <c r="AA179">
        <v>623.1</v>
      </c>
      <c r="AB179">
        <v>691.8</v>
      </c>
      <c r="AC179" s="1">
        <f>(Table2[[#This Row],[Close Price]]/Table2[[#This Row],[Day Low]])-1</f>
        <v>9.3234704885192254E-3</v>
      </c>
      <c r="AD179" s="1">
        <f>(Table2[[#This Row],[Day High]]/Table2[[#This Row],[Close Price]])-1</f>
        <v>8.8556378349491371E-3</v>
      </c>
      <c r="AE179" s="1">
        <f>(Table2[[#This Row],[Close Price]]/Table2[[#This Row],[Current Week Low]])-1</f>
        <v>5.111539078799554E-2</v>
      </c>
      <c r="AF179" s="1">
        <f>(Table2[[#This Row],[Current Week High]]/Table2[[#This Row],[Close Price]])-1</f>
        <v>2.0612260477899103E-2</v>
      </c>
      <c r="AG179" s="1">
        <f>(Table2[[#This Row],[Close Price]]/Table2[[#This Row],[Current Month Low]])-1</f>
        <v>5.111539078799554E-2</v>
      </c>
      <c r="AH179" s="1">
        <f>(Table2[[#This Row],[Current Month High]]/Table2[[#This Row],[Close Price]])-1</f>
        <v>5.6263836934117073E-2</v>
      </c>
      <c r="AI179">
        <v>5.6263836934117002</v>
      </c>
      <c r="AJ179">
        <v>90.669577874818003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0.49</v>
      </c>
      <c r="AM179" t="s">
        <v>3173</v>
      </c>
      <c r="AN179">
        <v>10</v>
      </c>
      <c r="AO179" t="s">
        <v>3173</v>
      </c>
      <c r="AP179">
        <v>5.8677872406387999E-2</v>
      </c>
      <c r="AQ179">
        <f>(Table2[[#This Row],[Sharpe Ratio]]-AVERAGE(Table2[Sharpe Ratio]))/_xlfn.STDEV.P(Table2[Sharpe Ratio])</f>
        <v>-3.6402837712249725E-2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2.8477701227369963</v>
      </c>
      <c r="AS179">
        <f>_xlfn.RANK.AVG(Table2[[#This Row],[1Y Return vs Nifty Z-Score]],Table2[1Y Return vs Nifty Z-Score])</f>
        <v>284</v>
      </c>
      <c r="AT179">
        <f>_xlfn.RANK.AVG(Table2[[#This Row],[6M Return vs Nifty Z-Score]],Table2[6M Return vs Nifty Z-Score])</f>
        <v>51</v>
      </c>
      <c r="AU179">
        <f>_xlfn.RANK.AVG(Table2[[#This Row],[Sharpe Ratio Z-Score]],Table2[Sharpe Ratio Z-Score])</f>
        <v>352</v>
      </c>
      <c r="AV179">
        <f>(Table2[[#This Row],[Rank 1Y]]+Table2[[#This Row],[Rank 6M]]+Table2[[#This Row],[Rank Sharpe]])/3</f>
        <v>229</v>
      </c>
    </row>
    <row r="180" spans="1:48" x14ac:dyDescent="0.3">
      <c r="A180" t="s">
        <v>1137</v>
      </c>
      <c r="B180" t="s">
        <v>1138</v>
      </c>
      <c r="C180" t="s">
        <v>3135</v>
      </c>
      <c r="D180" t="s">
        <v>80</v>
      </c>
      <c r="E180">
        <v>11232.224050245</v>
      </c>
      <c r="F180">
        <v>362.45</v>
      </c>
      <c r="G180">
        <v>31.472503903729201</v>
      </c>
      <c r="H180">
        <f>(Table2[[#This Row],[1Y Return vs Nifty]]-AVERAGE(Table2[1Y Return vs Nifty]))/_xlfn.STDEV.P(Table2[1Y Return vs Nifty])</f>
        <v>9.4319692717169765E-2</v>
      </c>
      <c r="I180">
        <v>-0.97628115267117299</v>
      </c>
      <c r="J180">
        <f>(Table2[[#This Row],[1M Return vs Nifty]]-AVERAGE(Table2[1M Return vs Nifty]))/_xlfn.STDEV.P(Table2[1M Return vs Nifty])</f>
        <v>-3.8084643774845495E-2</v>
      </c>
      <c r="K180">
        <v>48.721796871655698</v>
      </c>
      <c r="L180">
        <f>(Table2[[#This Row],[6M Return vs Nifty]]-AVERAGE(Table2[6M Return vs Nifty]))/_xlfn.STDEV.P(Table2[6M Return vs Nifty])</f>
        <v>1.2582955304945223</v>
      </c>
      <c r="M180">
        <v>0.88628488873174605</v>
      </c>
      <c r="N180">
        <f>(Table2[[#This Row],[1W Return vs Nifty]]-AVERAGE(Table2[1W Return vs Nifty]))/_xlfn.STDEV.P(Table2[1W Return vs Nifty])</f>
        <v>0.28184781025325928</v>
      </c>
      <c r="O180">
        <v>363.71</v>
      </c>
      <c r="P180">
        <v>353.85608365725199</v>
      </c>
      <c r="Q180">
        <v>291.84507903364403</v>
      </c>
      <c r="R180">
        <v>46.052275226868602</v>
      </c>
      <c r="S180" s="1">
        <f>(Table2[[#This Row],[Close Price]]-Table2[[#This Row],[20D EMA]])/Table2[[#This Row],[20D EMA]]</f>
        <v>-3.4642984795578645E-3</v>
      </c>
      <c r="T180" s="1">
        <f>(Table2[[#This Row],[Close Price]]-Table2[[#This Row],[50D EMA]])/Table2[[#This Row],[50D EMA]]</f>
        <v>2.4286473342287208E-2</v>
      </c>
      <c r="U180" s="1">
        <f>(Table2[[#This Row],[Close Price]]-Table2[[#This Row],[200D EMA]])/Table2[[#This Row],[200D EMA]]</f>
        <v>0.24192602870037291</v>
      </c>
      <c r="V180">
        <v>0.18327784301427599</v>
      </c>
      <c r="W180">
        <v>361.1</v>
      </c>
      <c r="X180">
        <v>364</v>
      </c>
      <c r="Y180">
        <v>358.5</v>
      </c>
      <c r="Z180">
        <v>365.95</v>
      </c>
      <c r="AA180">
        <v>358.5</v>
      </c>
      <c r="AB180">
        <v>367.9</v>
      </c>
      <c r="AC180" s="1">
        <f>(Table2[[#This Row],[Close Price]]/Table2[[#This Row],[Day Low]])-1</f>
        <v>3.7385765715867159E-3</v>
      </c>
      <c r="AD180" s="1">
        <f>(Table2[[#This Row],[Day High]]/Table2[[#This Row],[Close Price]])-1</f>
        <v>4.2764519244034016E-3</v>
      </c>
      <c r="AE180" s="1">
        <f>(Table2[[#This Row],[Close Price]]/Table2[[#This Row],[Current Week Low]])-1</f>
        <v>1.1018131101813156E-2</v>
      </c>
      <c r="AF180" s="1">
        <f>(Table2[[#This Row],[Current Week High]]/Table2[[#This Row],[Close Price]])-1</f>
        <v>9.656504345426864E-3</v>
      </c>
      <c r="AG180" s="1">
        <f>(Table2[[#This Row],[Close Price]]/Table2[[#This Row],[Current Month Low]])-1</f>
        <v>1.1018131101813156E-2</v>
      </c>
      <c r="AH180" s="1">
        <f>(Table2[[#This Row],[Current Month High]]/Table2[[#This Row],[Close Price]])-1</f>
        <v>1.5036556766450548E-2</v>
      </c>
      <c r="AI180">
        <v>6.2215477996965003</v>
      </c>
      <c r="AJ180">
        <v>110.05505650536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0.03</v>
      </c>
      <c r="AM180" t="s">
        <v>3173</v>
      </c>
      <c r="AN180">
        <v>-1.04</v>
      </c>
      <c r="AO180" t="s">
        <v>3172</v>
      </c>
      <c r="AP180">
        <v>5.8275294921942999E-2</v>
      </c>
      <c r="AQ180">
        <f>(Table2[[#This Row],[Sharpe Ratio]]-AVERAGE(Table2[Sharpe Ratio]))/_xlfn.STDEV.P(Table2[Sharpe Ratio])</f>
        <v>-4.107545523603514E-2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1.5553029344540708</v>
      </c>
      <c r="AS180">
        <f>_xlfn.RANK.AVG(Table2[[#This Row],[1Y Return vs Nifty Z-Score]],Table2[1Y Return vs Nifty Z-Score])</f>
        <v>264</v>
      </c>
      <c r="AT180">
        <f>_xlfn.RANK.AVG(Table2[[#This Row],[6M Return vs Nifty Z-Score]],Table2[6M Return vs Nifty Z-Score])</f>
        <v>69</v>
      </c>
      <c r="AU180">
        <f>_xlfn.RANK.AVG(Table2[[#This Row],[Sharpe Ratio Z-Score]],Table2[Sharpe Ratio Z-Score])</f>
        <v>354</v>
      </c>
      <c r="AV180">
        <f>(Table2[[#This Row],[Rank 1Y]]+Table2[[#This Row],[Rank 6M]]+Table2[[#This Row],[Rank Sharpe]])/3</f>
        <v>229</v>
      </c>
    </row>
    <row r="181" spans="1:48" x14ac:dyDescent="0.3">
      <c r="A181" t="s">
        <v>49</v>
      </c>
      <c r="B181" t="s">
        <v>50</v>
      </c>
      <c r="C181" t="s">
        <v>3131</v>
      </c>
      <c r="D181" t="s">
        <v>51</v>
      </c>
      <c r="E181">
        <v>452934.45896174997</v>
      </c>
      <c r="F181">
        <v>1887.75</v>
      </c>
      <c r="G181">
        <v>40.6154653339931</v>
      </c>
      <c r="H181">
        <f>(Table2[[#This Row],[1Y Return vs Nifty]]-AVERAGE(Table2[1Y Return vs Nifty]))/_xlfn.STDEV.P(Table2[1Y Return vs Nifty])</f>
        <v>0.24988428070094917</v>
      </c>
      <c r="I181">
        <v>5.6812489556785897</v>
      </c>
      <c r="J181">
        <f>(Table2[[#This Row],[1M Return vs Nifty]]-AVERAGE(Table2[1M Return vs Nifty]))/_xlfn.STDEV.P(Table2[1M Return vs Nifty])</f>
        <v>0.67546347495072512</v>
      </c>
      <c r="K181">
        <v>7.82153545927466</v>
      </c>
      <c r="L181">
        <f>(Table2[[#This Row],[6M Return vs Nifty]]-AVERAGE(Table2[6M Return vs Nifty]))/_xlfn.STDEV.P(Table2[6M Return vs Nifty])</f>
        <v>-5.7919762282834512E-2</v>
      </c>
      <c r="M181">
        <v>1.88225592458378</v>
      </c>
      <c r="N181">
        <f>(Table2[[#This Row],[1W Return vs Nifty]]-AVERAGE(Table2[1W Return vs Nifty]))/_xlfn.STDEV.P(Table2[1W Return vs Nifty])</f>
        <v>0.51862961459997714</v>
      </c>
      <c r="O181">
        <v>1885.46</v>
      </c>
      <c r="P181">
        <v>1815.1190792247901</v>
      </c>
      <c r="Q181">
        <v>1586.6653700092299</v>
      </c>
      <c r="R181">
        <v>45.307881527312297</v>
      </c>
      <c r="S181" s="1">
        <f>(Table2[[#This Row],[Close Price]]-Table2[[#This Row],[20D EMA]])/Table2[[#This Row],[20D EMA]]</f>
        <v>1.2145577206623124E-3</v>
      </c>
      <c r="T181" s="1">
        <f>(Table2[[#This Row],[Close Price]]-Table2[[#This Row],[50D EMA]])/Table2[[#This Row],[50D EMA]]</f>
        <v>4.0014410958772735E-2</v>
      </c>
      <c r="U181" s="1">
        <f>(Table2[[#This Row],[Close Price]]-Table2[[#This Row],[200D EMA]])/Table2[[#This Row],[200D EMA]]</f>
        <v>0.18975937565777878</v>
      </c>
      <c r="V181">
        <v>1.1146265514703599</v>
      </c>
      <c r="W181">
        <v>1883.9</v>
      </c>
      <c r="X181">
        <v>1937.95</v>
      </c>
      <c r="Y181">
        <v>1883.9</v>
      </c>
      <c r="Z181">
        <v>1947</v>
      </c>
      <c r="AA181">
        <v>1883.9</v>
      </c>
      <c r="AB181">
        <v>1952.25</v>
      </c>
      <c r="AC181" s="1">
        <f>(Table2[[#This Row],[Close Price]]/Table2[[#This Row],[Day Low]])-1</f>
        <v>2.0436328892190492E-3</v>
      </c>
      <c r="AD181" s="1">
        <f>(Table2[[#This Row],[Day High]]/Table2[[#This Row],[Close Price]])-1</f>
        <v>2.6592504304065789E-2</v>
      </c>
      <c r="AE181" s="1">
        <f>(Table2[[#This Row],[Close Price]]/Table2[[#This Row],[Current Week Low]])-1</f>
        <v>2.0436328892190492E-3</v>
      </c>
      <c r="AF181" s="1">
        <f>(Table2[[#This Row],[Current Week High]]/Table2[[#This Row],[Close Price]])-1</f>
        <v>3.1386571315057621E-2</v>
      </c>
      <c r="AG181" s="1">
        <f>(Table2[[#This Row],[Close Price]]/Table2[[#This Row],[Current Month Low]])-1</f>
        <v>2.0436328892190492E-3</v>
      </c>
      <c r="AH181" s="1">
        <f>(Table2[[#This Row],[Current Month High]]/Table2[[#This Row],[Close Price]])-1</f>
        <v>3.4167659912594406E-2</v>
      </c>
      <c r="AI181">
        <v>3.84584823202225</v>
      </c>
      <c r="AJ181">
        <v>76.697711424158697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0.05</v>
      </c>
      <c r="AM181" t="s">
        <v>3173</v>
      </c>
      <c r="AN181">
        <v>1.34</v>
      </c>
      <c r="AO181" t="s">
        <v>3173</v>
      </c>
      <c r="AP181">
        <v>0.13786678487815901</v>
      </c>
      <c r="AQ181">
        <f>(Table2[[#This Row],[Sharpe Ratio]]-AVERAGE(Table2[Sharpe Ratio]))/_xlfn.STDEV.P(Table2[Sharpe Ratio])</f>
        <v>0.88272332905592599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2.2687809370247427</v>
      </c>
      <c r="AS181">
        <f>_xlfn.RANK.AVG(Table2[[#This Row],[1Y Return vs Nifty Z-Score]],Table2[1Y Return vs Nifty Z-Score])</f>
        <v>230</v>
      </c>
      <c r="AT181">
        <f>_xlfn.RANK.AVG(Table2[[#This Row],[6M Return vs Nifty Z-Score]],Table2[6M Return vs Nifty Z-Score])</f>
        <v>334</v>
      </c>
      <c r="AU181">
        <f>_xlfn.RANK.AVG(Table2[[#This Row],[Sharpe Ratio Z-Score]],Table2[Sharpe Ratio Z-Score])</f>
        <v>126</v>
      </c>
      <c r="AV181">
        <f>(Table2[[#This Row],[Rank 1Y]]+Table2[[#This Row],[Rank 6M]]+Table2[[#This Row],[Rank Sharpe]])/3</f>
        <v>230</v>
      </c>
    </row>
    <row r="182" spans="1:48" x14ac:dyDescent="0.3">
      <c r="A182" t="s">
        <v>1100</v>
      </c>
      <c r="B182" t="s">
        <v>1101</v>
      </c>
      <c r="C182" t="s">
        <v>3144</v>
      </c>
      <c r="D182" t="s">
        <v>1102</v>
      </c>
      <c r="E182">
        <v>11660.570719650001</v>
      </c>
      <c r="F182">
        <v>606.35</v>
      </c>
      <c r="G182">
        <v>46.182818514713098</v>
      </c>
      <c r="H182">
        <f>(Table2[[#This Row],[1Y Return vs Nifty]]-AVERAGE(Table2[1Y Return vs Nifty]))/_xlfn.STDEV.P(Table2[1Y Return vs Nifty])</f>
        <v>0.34461102873819777</v>
      </c>
      <c r="I182">
        <v>22.845253563460499</v>
      </c>
      <c r="J182">
        <f>(Table2[[#This Row],[1M Return vs Nifty]]-AVERAGE(Table2[1M Return vs Nifty]))/_xlfn.STDEV.P(Table2[1M Return vs Nifty])</f>
        <v>2.5150861275496816</v>
      </c>
      <c r="K182">
        <v>43.758059178328303</v>
      </c>
      <c r="L182">
        <f>(Table2[[#This Row],[6M Return vs Nifty]]-AVERAGE(Table2[6M Return vs Nifty]))/_xlfn.STDEV.P(Table2[6M Return vs Nifty])</f>
        <v>1.0985570047325528</v>
      </c>
      <c r="M182">
        <v>-3.2660430947419599</v>
      </c>
      <c r="N182">
        <f>(Table2[[#This Row],[1W Return vs Nifty]]-AVERAGE(Table2[1W Return vs Nifty]))/_xlfn.STDEV.P(Table2[1W Return vs Nifty])</f>
        <v>-0.70532518652487242</v>
      </c>
      <c r="O182">
        <v>583.87</v>
      </c>
      <c r="P182">
        <v>551.53711256969495</v>
      </c>
      <c r="Q182">
        <v>478.73554859924297</v>
      </c>
      <c r="R182">
        <v>52.775852651883703</v>
      </c>
      <c r="S182" s="1">
        <f>(Table2[[#This Row],[Close Price]]-Table2[[#This Row],[20D EMA]])/Table2[[#This Row],[20D EMA]]</f>
        <v>3.8501721273571203E-2</v>
      </c>
      <c r="T182" s="1">
        <f>(Table2[[#This Row],[Close Price]]-Table2[[#This Row],[50D EMA]])/Table2[[#This Row],[50D EMA]]</f>
        <v>9.9382047338434795E-2</v>
      </c>
      <c r="U182" s="1">
        <f>(Table2[[#This Row],[Close Price]]-Table2[[#This Row],[200D EMA]])/Table2[[#This Row],[200D EMA]]</f>
        <v>0.26656564730601423</v>
      </c>
      <c r="V182">
        <v>3.6277426738779699</v>
      </c>
      <c r="W182">
        <v>603</v>
      </c>
      <c r="X182">
        <v>626.70000000000005</v>
      </c>
      <c r="Y182">
        <v>575.54999999999995</v>
      </c>
      <c r="Z182">
        <v>649.9</v>
      </c>
      <c r="AA182">
        <v>575.54999999999995</v>
      </c>
      <c r="AB182">
        <v>688.9</v>
      </c>
      <c r="AC182" s="1">
        <f>(Table2[[#This Row],[Close Price]]/Table2[[#This Row],[Day Low]])-1</f>
        <v>5.5555555555555358E-3</v>
      </c>
      <c r="AD182" s="1">
        <f>(Table2[[#This Row],[Day High]]/Table2[[#This Row],[Close Price]])-1</f>
        <v>3.356147439597601E-2</v>
      </c>
      <c r="AE182" s="1">
        <f>(Table2[[#This Row],[Close Price]]/Table2[[#This Row],[Current Week Low]])-1</f>
        <v>5.351403005820532E-2</v>
      </c>
      <c r="AF182" s="1">
        <f>(Table2[[#This Row],[Current Week High]]/Table2[[#This Row],[Close Price]])-1</f>
        <v>7.182320441988943E-2</v>
      </c>
      <c r="AG182" s="1">
        <f>(Table2[[#This Row],[Close Price]]/Table2[[#This Row],[Current Month Low]])-1</f>
        <v>5.351403005820532E-2</v>
      </c>
      <c r="AH182" s="1">
        <f>(Table2[[#This Row],[Current Month High]]/Table2[[#This Row],[Close Price]])-1</f>
        <v>0.13614249196008887</v>
      </c>
      <c r="AI182">
        <v>13.614249196008799</v>
      </c>
      <c r="AJ182">
        <v>95.849483204134302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0.09</v>
      </c>
      <c r="AM182" t="s">
        <v>3173</v>
      </c>
      <c r="AN182">
        <v>17.34</v>
      </c>
      <c r="AO182" t="s">
        <v>3173</v>
      </c>
      <c r="AP182">
        <v>3.9255754668615001E-2</v>
      </c>
      <c r="AQ182">
        <f>(Table2[[#This Row],[Sharpe Ratio]]-AVERAGE(Table2[Sharpe Ratio]))/_xlfn.STDEV.P(Table2[Sharpe Ratio])</f>
        <v>-0.26183056578217467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2.9910984087133849</v>
      </c>
      <c r="AS182">
        <f>_xlfn.RANK.AVG(Table2[[#This Row],[1Y Return vs Nifty Z-Score]],Table2[1Y Return vs Nifty Z-Score])</f>
        <v>205</v>
      </c>
      <c r="AT182">
        <f>_xlfn.RANK.AVG(Table2[[#This Row],[6M Return vs Nifty Z-Score]],Table2[6M Return vs Nifty Z-Score])</f>
        <v>79</v>
      </c>
      <c r="AU182">
        <f>_xlfn.RANK.AVG(Table2[[#This Row],[Sharpe Ratio Z-Score]],Table2[Sharpe Ratio Z-Score])</f>
        <v>406</v>
      </c>
      <c r="AV182">
        <f>(Table2[[#This Row],[Rank 1Y]]+Table2[[#This Row],[Rank 6M]]+Table2[[#This Row],[Rank Sharpe]])/3</f>
        <v>230</v>
      </c>
    </row>
    <row r="183" spans="1:48" x14ac:dyDescent="0.3">
      <c r="A183" t="s">
        <v>396</v>
      </c>
      <c r="B183" t="s">
        <v>397</v>
      </c>
      <c r="C183" t="s">
        <v>3140</v>
      </c>
      <c r="D183" t="s">
        <v>135</v>
      </c>
      <c r="E183">
        <v>59629.305645599998</v>
      </c>
      <c r="F183">
        <v>1668</v>
      </c>
      <c r="G183">
        <v>51.903304806835799</v>
      </c>
      <c r="H183">
        <f>(Table2[[#This Row],[1Y Return vs Nifty]]-AVERAGE(Table2[1Y Return vs Nifty]))/_xlfn.STDEV.P(Table2[1Y Return vs Nifty])</f>
        <v>0.44194328808201083</v>
      </c>
      <c r="I183">
        <v>-2.1325904327442302</v>
      </c>
      <c r="J183">
        <f>(Table2[[#This Row],[1M Return vs Nifty]]-AVERAGE(Table2[1M Return vs Nifty]))/_xlfn.STDEV.P(Table2[1M Return vs Nifty])</f>
        <v>-0.16201683755137</v>
      </c>
      <c r="K183">
        <v>0.290414367187317</v>
      </c>
      <c r="L183">
        <f>(Table2[[#This Row],[6M Return vs Nifty]]-AVERAGE(Table2[6M Return vs Nifty]))/_xlfn.STDEV.P(Table2[6M Return vs Nifty])</f>
        <v>-0.30027950304876527</v>
      </c>
      <c r="M183">
        <v>2.9787551919395598</v>
      </c>
      <c r="N183">
        <f>(Table2[[#This Row],[1W Return vs Nifty]]-AVERAGE(Table2[1W Return vs Nifty]))/_xlfn.STDEV.P(Table2[1W Return vs Nifty])</f>
        <v>0.77931096540577272</v>
      </c>
      <c r="O183">
        <v>1739.69</v>
      </c>
      <c r="P183">
        <v>1756.4927504746599</v>
      </c>
      <c r="Q183">
        <v>1562.1383848225501</v>
      </c>
      <c r="R183">
        <v>39.298479671086298</v>
      </c>
      <c r="S183" s="1">
        <f>(Table2[[#This Row],[Close Price]]-Table2[[#This Row],[20D EMA]])/Table2[[#This Row],[20D EMA]]</f>
        <v>-4.1208491167966738E-2</v>
      </c>
      <c r="T183" s="1">
        <f>(Table2[[#This Row],[Close Price]]-Table2[[#This Row],[50D EMA]])/Table2[[#This Row],[50D EMA]]</f>
        <v>-5.0380367610823561E-2</v>
      </c>
      <c r="U183" s="1">
        <f>(Table2[[#This Row],[Close Price]]-Table2[[#This Row],[200D EMA]])/Table2[[#This Row],[200D EMA]]</f>
        <v>6.7767117309184624E-2</v>
      </c>
      <c r="V183">
        <v>1.4424587470889401</v>
      </c>
      <c r="W183">
        <v>1658.7</v>
      </c>
      <c r="X183">
        <v>1734.9</v>
      </c>
      <c r="Y183">
        <v>1640</v>
      </c>
      <c r="Z183">
        <v>1756.75</v>
      </c>
      <c r="AA183">
        <v>1560</v>
      </c>
      <c r="AB183">
        <v>1850.85</v>
      </c>
      <c r="AC183" s="1">
        <f>(Table2[[#This Row],[Close Price]]/Table2[[#This Row],[Day Low]])-1</f>
        <v>5.606800506420706E-3</v>
      </c>
      <c r="AD183" s="1">
        <f>(Table2[[#This Row],[Day High]]/Table2[[#This Row],[Close Price]])-1</f>
        <v>4.0107913669064743E-2</v>
      </c>
      <c r="AE183" s="1">
        <f>(Table2[[#This Row],[Close Price]]/Table2[[#This Row],[Current Week Low]])-1</f>
        <v>1.7073170731707332E-2</v>
      </c>
      <c r="AF183" s="1">
        <f>(Table2[[#This Row],[Current Week High]]/Table2[[#This Row],[Close Price]])-1</f>
        <v>5.3207434052757741E-2</v>
      </c>
      <c r="AG183" s="1">
        <f>(Table2[[#This Row],[Close Price]]/Table2[[#This Row],[Current Month Low]])-1</f>
        <v>6.9230769230769207E-2</v>
      </c>
      <c r="AH183" s="1">
        <f>(Table2[[#This Row],[Current Month High]]/Table2[[#This Row],[Close Price]])-1</f>
        <v>0.1096223021582734</v>
      </c>
      <c r="AI183">
        <v>24.0107913669064</v>
      </c>
      <c r="AJ183">
        <v>93.049969618934597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-0.1</v>
      </c>
      <c r="AM183" t="s">
        <v>3172</v>
      </c>
      <c r="AN183">
        <v>-7.55</v>
      </c>
      <c r="AO183" t="s">
        <v>3172</v>
      </c>
      <c r="AP183">
        <v>0.167000503262937</v>
      </c>
      <c r="AQ183">
        <f>(Table2[[#This Row],[Sharpe Ratio]]-AVERAGE(Table2[Sharpe Ratio]))/_xlfn.STDEV.P(Table2[Sharpe Ratio])</f>
        <v>1.2208712094457481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178</v>
      </c>
      <c r="AT183">
        <f>_xlfn.RANK.AVG(Table2[[#This Row],[6M Return vs Nifty Z-Score]],Table2[6M Return vs Nifty Z-Score])</f>
        <v>427</v>
      </c>
      <c r="AU183">
        <f>_xlfn.RANK.AVG(Table2[[#This Row],[Sharpe Ratio Z-Score]],Table2[Sharpe Ratio Z-Score])</f>
        <v>86</v>
      </c>
      <c r="AV183">
        <f>(Table2[[#This Row],[Rank 1Y]]+Table2[[#This Row],[Rank 6M]]+Table2[[#This Row],[Rank Sharpe]])/3</f>
        <v>230.33333333333334</v>
      </c>
    </row>
    <row r="184" spans="1:48" x14ac:dyDescent="0.3">
      <c r="A184" t="s">
        <v>1315</v>
      </c>
      <c r="B184" t="s">
        <v>1316</v>
      </c>
      <c r="C184" t="s">
        <v>3138</v>
      </c>
      <c r="D184" t="s">
        <v>95</v>
      </c>
      <c r="E184">
        <v>8669.9807479249994</v>
      </c>
      <c r="F184">
        <v>4381.75</v>
      </c>
      <c r="G184">
        <v>97.968959016825394</v>
      </c>
      <c r="H184">
        <f>(Table2[[#This Row],[1Y Return vs Nifty]]-AVERAGE(Table2[1Y Return vs Nifty]))/_xlfn.STDEV.P(Table2[1Y Return vs Nifty])</f>
        <v>1.2257357793922847</v>
      </c>
      <c r="I184">
        <v>20.485033684250499</v>
      </c>
      <c r="J184">
        <f>(Table2[[#This Row],[1M Return vs Nifty]]-AVERAGE(Table2[1M Return vs Nifty]))/_xlfn.STDEV.P(Table2[1M Return vs Nifty])</f>
        <v>2.262119873221101</v>
      </c>
      <c r="K184">
        <v>97.124047703862601</v>
      </c>
      <c r="L184">
        <f>(Table2[[#This Row],[6M Return vs Nifty]]-AVERAGE(Table2[6M Return vs Nifty]))/_xlfn.STDEV.P(Table2[6M Return vs Nifty])</f>
        <v>2.8159330748577744</v>
      </c>
      <c r="M184">
        <v>2.9917555923193002</v>
      </c>
      <c r="N184">
        <f>(Table2[[#This Row],[1W Return vs Nifty]]-AVERAGE(Table2[1W Return vs Nifty]))/_xlfn.STDEV.P(Table2[1W Return vs Nifty])</f>
        <v>0.7824016760272029</v>
      </c>
      <c r="O184">
        <v>4086.94</v>
      </c>
      <c r="P184">
        <v>3770.24283024857</v>
      </c>
      <c r="Q184">
        <v>2946.6153062634498</v>
      </c>
      <c r="R184">
        <v>64.658146477285001</v>
      </c>
      <c r="S184" s="1">
        <f>(Table2[[#This Row],[Close Price]]-Table2[[#This Row],[20D EMA]])/Table2[[#This Row],[20D EMA]]</f>
        <v>7.2134653310300598E-2</v>
      </c>
      <c r="T184" s="1">
        <f>(Table2[[#This Row],[Close Price]]-Table2[[#This Row],[50D EMA]])/Table2[[#This Row],[50D EMA]]</f>
        <v>0.16219304625296871</v>
      </c>
      <c r="U184" s="1">
        <f>(Table2[[#This Row],[Close Price]]-Table2[[#This Row],[200D EMA]])/Table2[[#This Row],[200D EMA]]</f>
        <v>0.48704514996781811</v>
      </c>
      <c r="V184">
        <v>1.92986861823006</v>
      </c>
      <c r="W184">
        <v>4347.05</v>
      </c>
      <c r="X184">
        <v>4390</v>
      </c>
      <c r="Y184">
        <v>4060.5</v>
      </c>
      <c r="Z184">
        <v>4500</v>
      </c>
      <c r="AA184">
        <v>4060.5</v>
      </c>
      <c r="AB184">
        <v>4500</v>
      </c>
      <c r="AC184" s="1">
        <f>(Table2[[#This Row],[Close Price]]/Table2[[#This Row],[Day Low]])-1</f>
        <v>7.9824248628379557E-3</v>
      </c>
      <c r="AD184" s="1">
        <f>(Table2[[#This Row],[Day High]]/Table2[[#This Row],[Close Price]])-1</f>
        <v>1.8828093798139989E-3</v>
      </c>
      <c r="AE184" s="1">
        <f>(Table2[[#This Row],[Close Price]]/Table2[[#This Row],[Current Week Low]])-1</f>
        <v>7.9115872429503797E-2</v>
      </c>
      <c r="AF184" s="1">
        <f>(Table2[[#This Row],[Current Week High]]/Table2[[#This Row],[Close Price]])-1</f>
        <v>2.6986934444000577E-2</v>
      </c>
      <c r="AG184" s="1">
        <f>(Table2[[#This Row],[Close Price]]/Table2[[#This Row],[Current Month Low]])-1</f>
        <v>7.9115872429503797E-2</v>
      </c>
      <c r="AH184" s="1">
        <f>(Table2[[#This Row],[Current Month High]]/Table2[[#This Row],[Close Price]])-1</f>
        <v>2.6986934444000577E-2</v>
      </c>
      <c r="AI184">
        <v>2.6986934444000501</v>
      </c>
      <c r="AJ184">
        <v>174.71786833855799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0.17</v>
      </c>
      <c r="AM184" t="s">
        <v>3173</v>
      </c>
      <c r="AN184">
        <v>9.8800000000000008</v>
      </c>
      <c r="AO184" t="s">
        <v>3173</v>
      </c>
      <c r="AP184">
        <v>-1.8169368342642E-2</v>
      </c>
      <c r="AQ184">
        <f>(Table2[[#This Row],[Sharpe Ratio]]-AVERAGE(Table2[Sharpe Ratio]))/_xlfn.STDEV.P(Table2[Sharpe Ratio])</f>
        <v>-0.9283497986147099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6.1578406048836536</v>
      </c>
      <c r="AS184">
        <f>_xlfn.RANK.AVG(Table2[[#This Row],[1Y Return vs Nifty Z-Score]],Table2[1Y Return vs Nifty Z-Score])</f>
        <v>76</v>
      </c>
      <c r="AT184">
        <f>_xlfn.RANK.AVG(Table2[[#This Row],[6M Return vs Nifty Z-Score]],Table2[6M Return vs Nifty Z-Score])</f>
        <v>14</v>
      </c>
      <c r="AU184">
        <f>_xlfn.RANK.AVG(Table2[[#This Row],[Sharpe Ratio Z-Score]],Table2[Sharpe Ratio Z-Score])</f>
        <v>603</v>
      </c>
      <c r="AV184">
        <f>(Table2[[#This Row],[Rank 1Y]]+Table2[[#This Row],[Rank 6M]]+Table2[[#This Row],[Rank Sharpe]])/3</f>
        <v>231</v>
      </c>
    </row>
    <row r="185" spans="1:48" x14ac:dyDescent="0.3">
      <c r="A185" t="s">
        <v>362</v>
      </c>
      <c r="B185" t="s">
        <v>363</v>
      </c>
      <c r="C185" t="s">
        <v>3127</v>
      </c>
      <c r="D185" t="s">
        <v>43</v>
      </c>
      <c r="E185">
        <v>68307.563999999998</v>
      </c>
      <c r="F185">
        <v>389.35</v>
      </c>
      <c r="G185">
        <v>49.855431180318497</v>
      </c>
      <c r="H185">
        <f>(Table2[[#This Row],[1Y Return vs Nifty]]-AVERAGE(Table2[1Y Return vs Nifty]))/_xlfn.STDEV.P(Table2[1Y Return vs Nifty])</f>
        <v>0.40709936804779751</v>
      </c>
      <c r="I185">
        <v>-2.9025837134599102</v>
      </c>
      <c r="J185">
        <f>(Table2[[#This Row],[1M Return vs Nifty]]-AVERAGE(Table2[1M Return vs Nifty]))/_xlfn.STDEV.P(Table2[1M Return vs Nifty])</f>
        <v>-0.24454402825786356</v>
      </c>
      <c r="K185">
        <v>8.4066218007546993</v>
      </c>
      <c r="L185">
        <f>(Table2[[#This Row],[6M Return vs Nifty]]-AVERAGE(Table2[6M Return vs Nifty]))/_xlfn.STDEV.P(Table2[6M Return vs Nifty])</f>
        <v>-3.9091041789178604E-2</v>
      </c>
      <c r="M185">
        <v>1.91631883548893</v>
      </c>
      <c r="N185">
        <f>(Table2[[#This Row],[1W Return vs Nifty]]-AVERAGE(Table2[1W Return vs Nifty]))/_xlfn.STDEV.P(Table2[1W Return vs Nifty])</f>
        <v>0.52672771907800853</v>
      </c>
      <c r="O185">
        <v>389.5</v>
      </c>
      <c r="P185">
        <v>392.39474675319798</v>
      </c>
      <c r="Q185">
        <v>357.99777171813798</v>
      </c>
      <c r="R185">
        <v>52.036351683150002</v>
      </c>
      <c r="S185" s="1">
        <f>(Table2[[#This Row],[Close Price]]-Table2[[#This Row],[20D EMA]])/Table2[[#This Row],[20D EMA]]</f>
        <v>-3.8510911424897884E-4</v>
      </c>
      <c r="T185" s="1">
        <f>(Table2[[#This Row],[Close Price]]-Table2[[#This Row],[50D EMA]])/Table2[[#This Row],[50D EMA]]</f>
        <v>-7.7593973374801327E-3</v>
      </c>
      <c r="U185" s="1">
        <f>(Table2[[#This Row],[Close Price]]-Table2[[#This Row],[200D EMA]])/Table2[[#This Row],[200D EMA]]</f>
        <v>8.757660175199794E-2</v>
      </c>
      <c r="V185">
        <v>0.372648759163627</v>
      </c>
      <c r="W185">
        <v>385.8</v>
      </c>
      <c r="X185">
        <v>391.85</v>
      </c>
      <c r="Y185">
        <v>358.25</v>
      </c>
      <c r="Z185">
        <v>391.85</v>
      </c>
      <c r="AA185">
        <v>358.25</v>
      </c>
      <c r="AB185">
        <v>399.4</v>
      </c>
      <c r="AC185" s="1">
        <f>(Table2[[#This Row],[Close Price]]/Table2[[#This Row],[Day Low]])-1</f>
        <v>9.2016588906169705E-3</v>
      </c>
      <c r="AD185" s="1">
        <f>(Table2[[#This Row],[Day High]]/Table2[[#This Row],[Close Price]])-1</f>
        <v>6.4209580069345407E-3</v>
      </c>
      <c r="AE185" s="1">
        <f>(Table2[[#This Row],[Close Price]]/Table2[[#This Row],[Current Week Low]])-1</f>
        <v>8.6810886252616903E-2</v>
      </c>
      <c r="AF185" s="1">
        <f>(Table2[[#This Row],[Current Week High]]/Table2[[#This Row],[Close Price]])-1</f>
        <v>6.4209580069345407E-3</v>
      </c>
      <c r="AG185" s="1">
        <f>(Table2[[#This Row],[Close Price]]/Table2[[#This Row],[Current Month Low]])-1</f>
        <v>8.6810886252616903E-2</v>
      </c>
      <c r="AH185" s="1">
        <f>(Table2[[#This Row],[Current Month High]]/Table2[[#This Row],[Close Price]])-1</f>
        <v>2.5812251187877111E-2</v>
      </c>
      <c r="AI185">
        <v>20.148966225760802</v>
      </c>
      <c r="AJ185">
        <v>83.223529411764702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0.02</v>
      </c>
      <c r="AM185" t="s">
        <v>3173</v>
      </c>
      <c r="AN185">
        <v>-2.16</v>
      </c>
      <c r="AO185" t="s">
        <v>3172</v>
      </c>
      <c r="AP185">
        <v>0.113605197045954</v>
      </c>
      <c r="AQ185">
        <f>(Table2[[#This Row],[Sharpe Ratio]]-AVERAGE(Table2[Sharpe Ratio]))/_xlfn.STDEV.P(Table2[Sharpe Ratio])</f>
        <v>0.60112506576530123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189</v>
      </c>
      <c r="AT185">
        <f>_xlfn.RANK.AVG(Table2[[#This Row],[6M Return vs Nifty Z-Score]],Table2[6M Return vs Nifty Z-Score])</f>
        <v>325</v>
      </c>
      <c r="AU185">
        <f>_xlfn.RANK.AVG(Table2[[#This Row],[Sharpe Ratio Z-Score]],Table2[Sharpe Ratio Z-Score])</f>
        <v>182</v>
      </c>
      <c r="AV185">
        <f>(Table2[[#This Row],[Rank 1Y]]+Table2[[#This Row],[Rank 6M]]+Table2[[#This Row],[Rank Sharpe]])/3</f>
        <v>232</v>
      </c>
    </row>
    <row r="186" spans="1:48" x14ac:dyDescent="0.3">
      <c r="A186" t="s">
        <v>1324</v>
      </c>
      <c r="B186" t="s">
        <v>1325</v>
      </c>
      <c r="C186" t="s">
        <v>3139</v>
      </c>
      <c r="D186" t="s">
        <v>256</v>
      </c>
      <c r="E186">
        <v>8589.5256862999995</v>
      </c>
      <c r="F186">
        <v>1305.75</v>
      </c>
      <c r="G186">
        <v>64.427687854936195</v>
      </c>
      <c r="H186">
        <f>(Table2[[#This Row],[1Y Return vs Nifty]]-AVERAGE(Table2[1Y Return vs Nifty]))/_xlfn.STDEV.P(Table2[1Y Return vs Nifty])</f>
        <v>0.6550416920826645</v>
      </c>
      <c r="I186">
        <v>1.06954480013151</v>
      </c>
      <c r="J186">
        <f>(Table2[[#This Row],[1M Return vs Nifty]]-AVERAGE(Table2[1M Return vs Nifty]))/_xlfn.STDEV.P(Table2[1M Return vs Nifty])</f>
        <v>0.18118515089441958</v>
      </c>
      <c r="K186">
        <v>76.977724465425695</v>
      </c>
      <c r="L186">
        <f>(Table2[[#This Row],[6M Return vs Nifty]]-AVERAGE(Table2[6M Return vs Nifty]))/_xlfn.STDEV.P(Table2[6M Return vs Nifty])</f>
        <v>2.1676022861543189</v>
      </c>
      <c r="M186">
        <v>-0.55021041832144202</v>
      </c>
      <c r="N186">
        <f>(Table2[[#This Row],[1W Return vs Nifty]]-AVERAGE(Table2[1W Return vs Nifty]))/_xlfn.STDEV.P(Table2[1W Return vs Nifty])</f>
        <v>-5.9664079646898883E-2</v>
      </c>
      <c r="O186">
        <v>1290.52</v>
      </c>
      <c r="P186">
        <v>1286.8893436096</v>
      </c>
      <c r="Q186">
        <v>1079.01388620432</v>
      </c>
      <c r="R186">
        <v>57.184657154571198</v>
      </c>
      <c r="S186" s="1">
        <f>(Table2[[#This Row],[Close Price]]-Table2[[#This Row],[20D EMA]])/Table2[[#This Row],[20D EMA]]</f>
        <v>1.1801444379010026E-2</v>
      </c>
      <c r="T186" s="1">
        <f>(Table2[[#This Row],[Close Price]]-Table2[[#This Row],[50D EMA]])/Table2[[#This Row],[50D EMA]]</f>
        <v>1.4656004794862678E-2</v>
      </c>
      <c r="U186" s="1">
        <f>(Table2[[#This Row],[Close Price]]-Table2[[#This Row],[200D EMA]])/Table2[[#This Row],[200D EMA]]</f>
        <v>0.21013271163105837</v>
      </c>
      <c r="V186">
        <v>0.60271451907516804</v>
      </c>
      <c r="W186">
        <v>1295.45</v>
      </c>
      <c r="X186">
        <v>1339.95</v>
      </c>
      <c r="Y186">
        <v>1211.75</v>
      </c>
      <c r="Z186">
        <v>1339.95</v>
      </c>
      <c r="AA186">
        <v>1211.75</v>
      </c>
      <c r="AB186">
        <v>1349</v>
      </c>
      <c r="AC186" s="1">
        <f>(Table2[[#This Row],[Close Price]]/Table2[[#This Row],[Day Low]])-1</f>
        <v>7.9509050908950218E-3</v>
      </c>
      <c r="AD186" s="1">
        <f>(Table2[[#This Row],[Day High]]/Table2[[#This Row],[Close Price]])-1</f>
        <v>2.6191843767949585E-2</v>
      </c>
      <c r="AE186" s="1">
        <f>(Table2[[#This Row],[Close Price]]/Table2[[#This Row],[Current Week Low]])-1</f>
        <v>7.7573756963069895E-2</v>
      </c>
      <c r="AF186" s="1">
        <f>(Table2[[#This Row],[Current Week High]]/Table2[[#This Row],[Close Price]])-1</f>
        <v>2.6191843767949585E-2</v>
      </c>
      <c r="AG186" s="1">
        <f>(Table2[[#This Row],[Close Price]]/Table2[[#This Row],[Current Month Low]])-1</f>
        <v>7.7573756963069895E-2</v>
      </c>
      <c r="AH186" s="1">
        <f>(Table2[[#This Row],[Current Month High]]/Table2[[#This Row],[Close Price]])-1</f>
        <v>3.3122726402450731E-2</v>
      </c>
      <c r="AI186">
        <v>11.4110664369136</v>
      </c>
      <c r="AJ186">
        <v>141.33629054616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-0.02</v>
      </c>
      <c r="AM186" t="s">
        <v>3172</v>
      </c>
      <c r="AN186">
        <v>1.78</v>
      </c>
      <c r="AO186" t="s">
        <v>3173</v>
      </c>
      <c r="AQ186">
        <f>(Table2[[#This Row],[Sharpe Ratio]]-AVERAGE(Table2[Sharpe Ratio]))/_xlfn.STDEV.P(Table2[Sharpe Ratio])</f>
        <v>-0.71746242365139401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2.2267026258331102</v>
      </c>
      <c r="AS186">
        <f>_xlfn.RANK.AVG(Table2[[#This Row],[1Y Return vs Nifty Z-Score]],Table2[1Y Return vs Nifty Z-Score])</f>
        <v>138</v>
      </c>
      <c r="AT186">
        <f>_xlfn.RANK.AVG(Table2[[#This Row],[6M Return vs Nifty Z-Score]],Table2[6M Return vs Nifty Z-Score])</f>
        <v>29</v>
      </c>
      <c r="AU186">
        <f>_xlfn.RANK.AVG(Table2[[#This Row],[Sharpe Ratio Z-Score]],Table2[Sharpe Ratio Z-Score])</f>
        <v>531</v>
      </c>
      <c r="AV186">
        <f>(Table2[[#This Row],[Rank 1Y]]+Table2[[#This Row],[Rank 6M]]+Table2[[#This Row],[Rank Sharpe]])/3</f>
        <v>232.66666666666666</v>
      </c>
    </row>
    <row r="187" spans="1:48" x14ac:dyDescent="0.3">
      <c r="A187" t="s">
        <v>698</v>
      </c>
      <c r="B187" t="s">
        <v>699</v>
      </c>
      <c r="C187" t="s">
        <v>3131</v>
      </c>
      <c r="D187" t="s">
        <v>51</v>
      </c>
      <c r="E187">
        <v>25747.0438125</v>
      </c>
      <c r="F187">
        <v>1437.5</v>
      </c>
      <c r="G187">
        <v>42.635408540125603</v>
      </c>
      <c r="H187">
        <f>(Table2[[#This Row],[1Y Return vs Nifty]]-AVERAGE(Table2[1Y Return vs Nifty]))/_xlfn.STDEV.P(Table2[1Y Return vs Nifty])</f>
        <v>0.28425297349369211</v>
      </c>
      <c r="I187">
        <v>-5.7994484862027003</v>
      </c>
      <c r="J187">
        <f>(Table2[[#This Row],[1M Return vs Nifty]]-AVERAGE(Table2[1M Return vs Nifty]))/_xlfn.STDEV.P(Table2[1M Return vs Nifty])</f>
        <v>-0.55502740199439882</v>
      </c>
      <c r="K187">
        <v>40.6901444357648</v>
      </c>
      <c r="L187">
        <f>(Table2[[#This Row],[6M Return vs Nifty]]-AVERAGE(Table2[6M Return vs Nifty]))/_xlfn.STDEV.P(Table2[6M Return vs Nifty])</f>
        <v>0.99982814184374924</v>
      </c>
      <c r="M187">
        <v>7.72555431906164</v>
      </c>
      <c r="N187">
        <f>(Table2[[#This Row],[1W Return vs Nifty]]-AVERAGE(Table2[1W Return vs Nifty]))/_xlfn.STDEV.P(Table2[1W Return vs Nifty])</f>
        <v>1.9078133231373597</v>
      </c>
      <c r="O187">
        <v>1445.62</v>
      </c>
      <c r="P187">
        <v>1429.7520209639699</v>
      </c>
      <c r="Q187">
        <v>1182.25542846606</v>
      </c>
      <c r="R187">
        <v>50.670000005761999</v>
      </c>
      <c r="S187" s="1">
        <f>(Table2[[#This Row],[Close Price]]-Table2[[#This Row],[20D EMA]])/Table2[[#This Row],[20D EMA]]</f>
        <v>-5.6169671144560059E-3</v>
      </c>
      <c r="T187" s="1">
        <f>(Table2[[#This Row],[Close Price]]-Table2[[#This Row],[50D EMA]])/Table2[[#This Row],[50D EMA]]</f>
        <v>5.419106895758201E-3</v>
      </c>
      <c r="U187" s="1">
        <f>(Table2[[#This Row],[Close Price]]-Table2[[#This Row],[200D EMA]])/Table2[[#This Row],[200D EMA]]</f>
        <v>0.21589629904690893</v>
      </c>
      <c r="V187">
        <v>0.96517692362184104</v>
      </c>
      <c r="W187">
        <v>1433.55</v>
      </c>
      <c r="X187">
        <v>1481.7</v>
      </c>
      <c r="Y187">
        <v>1350.1</v>
      </c>
      <c r="Z187">
        <v>1484.95</v>
      </c>
      <c r="AA187">
        <v>1345.05</v>
      </c>
      <c r="AB187">
        <v>1484.95</v>
      </c>
      <c r="AC187" s="1">
        <f>(Table2[[#This Row],[Close Price]]/Table2[[#This Row],[Day Low]])-1</f>
        <v>2.755397439921925E-3</v>
      </c>
      <c r="AD187" s="1">
        <f>(Table2[[#This Row],[Day High]]/Table2[[#This Row],[Close Price]])-1</f>
        <v>3.0747826086956476E-2</v>
      </c>
      <c r="AE187" s="1">
        <f>(Table2[[#This Row],[Close Price]]/Table2[[#This Row],[Current Week Low]])-1</f>
        <v>6.4735945485519641E-2</v>
      </c>
      <c r="AF187" s="1">
        <f>(Table2[[#This Row],[Current Week High]]/Table2[[#This Row],[Close Price]])-1</f>
        <v>3.3008695652174014E-2</v>
      </c>
      <c r="AG187" s="1">
        <f>(Table2[[#This Row],[Close Price]]/Table2[[#This Row],[Current Month Low]])-1</f>
        <v>6.8733504330694029E-2</v>
      </c>
      <c r="AH187" s="1">
        <f>(Table2[[#This Row],[Current Month High]]/Table2[[#This Row],[Close Price]])-1</f>
        <v>3.3008695652174014E-2</v>
      </c>
      <c r="AI187">
        <v>14.0173913043478</v>
      </c>
      <c r="AJ187">
        <v>98.494890914112105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0.02</v>
      </c>
      <c r="AM187" t="s">
        <v>3173</v>
      </c>
      <c r="AN187">
        <v>-0.2</v>
      </c>
      <c r="AO187" t="s">
        <v>3172</v>
      </c>
      <c r="AP187">
        <v>4.6923347864949998E-2</v>
      </c>
      <c r="AQ187">
        <f>(Table2[[#This Row],[Sharpe Ratio]]-AVERAGE(Table2[Sharpe Ratio]))/_xlfn.STDEV.P(Table2[Sharpe Ratio])</f>
        <v>-0.17283470357233072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2.4640323329080713</v>
      </c>
      <c r="AS187">
        <f>_xlfn.RANK.AVG(Table2[[#This Row],[1Y Return vs Nifty Z-Score]],Table2[1Y Return vs Nifty Z-Score])</f>
        <v>222</v>
      </c>
      <c r="AT187">
        <f>_xlfn.RANK.AVG(Table2[[#This Row],[6M Return vs Nifty Z-Score]],Table2[6M Return vs Nifty Z-Score])</f>
        <v>90</v>
      </c>
      <c r="AU187">
        <f>_xlfn.RANK.AVG(Table2[[#This Row],[Sharpe Ratio Z-Score]],Table2[Sharpe Ratio Z-Score])</f>
        <v>388</v>
      </c>
      <c r="AV187">
        <f>(Table2[[#This Row],[Rank 1Y]]+Table2[[#This Row],[Rank 6M]]+Table2[[#This Row],[Rank Sharpe]])/3</f>
        <v>233.33333333333334</v>
      </c>
    </row>
    <row r="188" spans="1:48" x14ac:dyDescent="0.3">
      <c r="A188" t="s">
        <v>324</v>
      </c>
      <c r="B188" t="s">
        <v>325</v>
      </c>
      <c r="C188" t="s">
        <v>3125</v>
      </c>
      <c r="D188" t="s">
        <v>18</v>
      </c>
      <c r="E188">
        <v>83517.033792250004</v>
      </c>
      <c r="F188">
        <v>392.5</v>
      </c>
      <c r="G188">
        <v>106.901860038438</v>
      </c>
      <c r="H188">
        <f>(Table2[[#This Row],[1Y Return vs Nifty]]-AVERAGE(Table2[1Y Return vs Nifty]))/_xlfn.STDEV.P(Table2[1Y Return vs Nifty])</f>
        <v>1.3777262561679193</v>
      </c>
      <c r="I188">
        <v>-6.7156604329064802</v>
      </c>
      <c r="J188">
        <f>(Table2[[#This Row],[1M Return vs Nifty]]-AVERAGE(Table2[1M Return vs Nifty]))/_xlfn.STDEV.P(Table2[1M Return vs Nifty])</f>
        <v>-0.65322617846022946</v>
      </c>
      <c r="K188">
        <v>10.916672992097199</v>
      </c>
      <c r="L188">
        <f>(Table2[[#This Row],[6M Return vs Nifty]]-AVERAGE(Table2[6M Return vs Nifty]))/_xlfn.STDEV.P(Table2[6M Return vs Nifty])</f>
        <v>4.168515986851859E-2</v>
      </c>
      <c r="M188">
        <v>-6.1302666731916204</v>
      </c>
      <c r="N188">
        <f>(Table2[[#This Row],[1W Return vs Nifty]]-AVERAGE(Table2[1W Return vs Nifty]))/_xlfn.STDEV.P(Table2[1W Return vs Nifty])</f>
        <v>-1.3862646943465431</v>
      </c>
      <c r="O188">
        <v>409.49</v>
      </c>
      <c r="P188">
        <v>401.56033577558401</v>
      </c>
      <c r="Q188">
        <v>344.50885237968498</v>
      </c>
      <c r="R188">
        <v>33.743632757618599</v>
      </c>
      <c r="S188" s="1">
        <f>(Table2[[#This Row],[Close Price]]-Table2[[#This Row],[20D EMA]])/Table2[[#This Row],[20D EMA]]</f>
        <v>-4.1490634691933891E-2</v>
      </c>
      <c r="T188" s="1">
        <f>(Table2[[#This Row],[Close Price]]-Table2[[#This Row],[50D EMA]])/Table2[[#This Row],[50D EMA]]</f>
        <v>-2.2562825479475312E-2</v>
      </c>
      <c r="U188" s="1">
        <f>(Table2[[#This Row],[Close Price]]-Table2[[#This Row],[200D EMA]])/Table2[[#This Row],[200D EMA]]</f>
        <v>0.13930308985913584</v>
      </c>
      <c r="V188">
        <v>0.85772210090633405</v>
      </c>
      <c r="W188">
        <v>392</v>
      </c>
      <c r="X188">
        <v>404</v>
      </c>
      <c r="Y188">
        <v>381.5</v>
      </c>
      <c r="Z188">
        <v>413</v>
      </c>
      <c r="AA188">
        <v>381.5</v>
      </c>
      <c r="AB188">
        <v>446.05</v>
      </c>
      <c r="AC188" s="1">
        <f>(Table2[[#This Row],[Close Price]]/Table2[[#This Row],[Day Low]])-1</f>
        <v>1.2755102040815647E-3</v>
      </c>
      <c r="AD188" s="1">
        <f>(Table2[[#This Row],[Day High]]/Table2[[#This Row],[Close Price]])-1</f>
        <v>2.9299363057324834E-2</v>
      </c>
      <c r="AE188" s="1">
        <f>(Table2[[#This Row],[Close Price]]/Table2[[#This Row],[Current Week Low]])-1</f>
        <v>2.8833551769331667E-2</v>
      </c>
      <c r="AF188" s="1">
        <f>(Table2[[#This Row],[Current Week High]]/Table2[[#This Row],[Close Price]])-1</f>
        <v>5.2229299363057313E-2</v>
      </c>
      <c r="AG188" s="1">
        <f>(Table2[[#This Row],[Close Price]]/Table2[[#This Row],[Current Month Low]])-1</f>
        <v>2.8833551769331667E-2</v>
      </c>
      <c r="AH188" s="1">
        <f>(Table2[[#This Row],[Current Month High]]/Table2[[#This Row],[Close Price]])-1</f>
        <v>0.13643312101910832</v>
      </c>
      <c r="AI188">
        <v>16.471337579617799</v>
      </c>
      <c r="AJ188">
        <v>146.13294314381201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0.14000000000000001</v>
      </c>
      <c r="AM188" t="s">
        <v>3173</v>
      </c>
      <c r="AN188">
        <v>-2.71</v>
      </c>
      <c r="AO188" t="s">
        <v>3172</v>
      </c>
      <c r="AP188">
        <v>6.2369661092648999E-2</v>
      </c>
      <c r="AQ188">
        <f>(Table2[[#This Row],[Sharpe Ratio]]-AVERAGE(Table2[Sharpe Ratio]))/_xlfn.STDEV.P(Table2[Sharpe Ratio])</f>
        <v>6.4468426003924748E-3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-0.61363261416994208</v>
      </c>
      <c r="AS188">
        <f>_xlfn.RANK.AVG(Table2[[#This Row],[1Y Return vs Nifty Z-Score]],Table2[1Y Return vs Nifty Z-Score])</f>
        <v>63</v>
      </c>
      <c r="AT188">
        <f>_xlfn.RANK.AVG(Table2[[#This Row],[6M Return vs Nifty Z-Score]],Table2[6M Return vs Nifty Z-Score])</f>
        <v>297</v>
      </c>
      <c r="AU188">
        <f>_xlfn.RANK.AVG(Table2[[#This Row],[Sharpe Ratio Z-Score]],Table2[Sharpe Ratio Z-Score])</f>
        <v>341</v>
      </c>
      <c r="AV188">
        <f>(Table2[[#This Row],[Rank 1Y]]+Table2[[#This Row],[Rank 6M]]+Table2[[#This Row],[Rank Sharpe]])/3</f>
        <v>233.66666666666666</v>
      </c>
    </row>
    <row r="189" spans="1:48" x14ac:dyDescent="0.3">
      <c r="A189" t="s">
        <v>658</v>
      </c>
      <c r="B189" t="s">
        <v>659</v>
      </c>
      <c r="C189" t="s">
        <v>3131</v>
      </c>
      <c r="D189" t="s">
        <v>51</v>
      </c>
      <c r="E189">
        <v>28803.016934528001</v>
      </c>
      <c r="F189">
        <v>218.29</v>
      </c>
      <c r="G189">
        <v>97.710579951428798</v>
      </c>
      <c r="H189">
        <f>(Table2[[#This Row],[1Y Return vs Nifty]]-AVERAGE(Table2[1Y Return vs Nifty]))/_xlfn.STDEV.P(Table2[1Y Return vs Nifty])</f>
        <v>1.2213395415694925</v>
      </c>
      <c r="I189">
        <v>3.44681768978251</v>
      </c>
      <c r="J189">
        <f>(Table2[[#This Row],[1M Return vs Nifty]]-AVERAGE(Table2[1M Return vs Nifty]))/_xlfn.STDEV.P(Table2[1M Return vs Nifty])</f>
        <v>0.43597913162013996</v>
      </c>
      <c r="K189">
        <v>40.576129485152101</v>
      </c>
      <c r="L189">
        <f>(Table2[[#This Row],[6M Return vs Nifty]]-AVERAGE(Table2[6M Return vs Nifty]))/_xlfn.STDEV.P(Table2[6M Return vs Nifty])</f>
        <v>0.99615901562255926</v>
      </c>
      <c r="M189">
        <v>4.2683683458741903</v>
      </c>
      <c r="N189">
        <f>(Table2[[#This Row],[1W Return vs Nifty]]-AVERAGE(Table2[1W Return vs Nifty]))/_xlfn.STDEV.P(Table2[1W Return vs Nifty])</f>
        <v>1.0859031437984672</v>
      </c>
      <c r="O189">
        <v>221.11</v>
      </c>
      <c r="P189">
        <v>206.35167845356099</v>
      </c>
      <c r="Q189">
        <v>165.067417321287</v>
      </c>
      <c r="R189">
        <v>43.048767270012803</v>
      </c>
      <c r="S189" s="1">
        <f>(Table2[[#This Row],[Close Price]]-Table2[[#This Row],[20D EMA]])/Table2[[#This Row],[20D EMA]]</f>
        <v>-1.2753832933833935E-2</v>
      </c>
      <c r="T189" s="1">
        <f>(Table2[[#This Row],[Close Price]]-Table2[[#This Row],[50D EMA]])/Table2[[#This Row],[50D EMA]]</f>
        <v>5.7854249773527738E-2</v>
      </c>
      <c r="U189" s="1">
        <f>(Table2[[#This Row],[Close Price]]-Table2[[#This Row],[200D EMA]])/Table2[[#This Row],[200D EMA]]</f>
        <v>0.32242936578525749</v>
      </c>
      <c r="V189">
        <v>0.694958680547618</v>
      </c>
      <c r="W189">
        <v>217.4</v>
      </c>
      <c r="X189">
        <v>226.4</v>
      </c>
      <c r="Y189">
        <v>215.75</v>
      </c>
      <c r="Z189">
        <v>229</v>
      </c>
      <c r="AA189">
        <v>215.75</v>
      </c>
      <c r="AB189">
        <v>231.35</v>
      </c>
      <c r="AC189" s="1">
        <f>(Table2[[#This Row],[Close Price]]/Table2[[#This Row],[Day Low]])-1</f>
        <v>4.093836246550131E-3</v>
      </c>
      <c r="AD189" s="1">
        <f>(Table2[[#This Row],[Day High]]/Table2[[#This Row],[Close Price]])-1</f>
        <v>3.7152411929085138E-2</v>
      </c>
      <c r="AE189" s="1">
        <f>(Table2[[#This Row],[Close Price]]/Table2[[#This Row],[Current Week Low]])-1</f>
        <v>1.1772885283893419E-2</v>
      </c>
      <c r="AF189" s="1">
        <f>(Table2[[#This Row],[Current Week High]]/Table2[[#This Row],[Close Price]])-1</f>
        <v>4.9063172843465175E-2</v>
      </c>
      <c r="AG189" s="1">
        <f>(Table2[[#This Row],[Close Price]]/Table2[[#This Row],[Current Month Low]])-1</f>
        <v>1.1772885283893419E-2</v>
      </c>
      <c r="AH189" s="1">
        <f>(Table2[[#This Row],[Current Month High]]/Table2[[#This Row],[Close Price]])-1</f>
        <v>5.9828668285308639E-2</v>
      </c>
      <c r="AI189">
        <v>11.7733290576755</v>
      </c>
      <c r="AJ189">
        <v>149.474285714285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0.24</v>
      </c>
      <c r="AM189" t="s">
        <v>3173</v>
      </c>
      <c r="AN189">
        <v>-1.47</v>
      </c>
      <c r="AO189" t="s">
        <v>3172</v>
      </c>
      <c r="AQ189">
        <f>(Table2[[#This Row],[Sharpe Ratio]]-AVERAGE(Table2[Sharpe Ratio]))/_xlfn.STDEV.P(Table2[Sharpe Ratio])</f>
        <v>-0.71746242365139401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3.021918408959265</v>
      </c>
      <c r="AS189">
        <f>_xlfn.RANK.AVG(Table2[[#This Row],[1Y Return vs Nifty Z-Score]],Table2[1Y Return vs Nifty Z-Score])</f>
        <v>77</v>
      </c>
      <c r="AT189">
        <f>_xlfn.RANK.AVG(Table2[[#This Row],[6M Return vs Nifty Z-Score]],Table2[6M Return vs Nifty Z-Score])</f>
        <v>93</v>
      </c>
      <c r="AU189">
        <f>_xlfn.RANK.AVG(Table2[[#This Row],[Sharpe Ratio Z-Score]],Table2[Sharpe Ratio Z-Score])</f>
        <v>531</v>
      </c>
      <c r="AV189">
        <f>(Table2[[#This Row],[Rank 1Y]]+Table2[[#This Row],[Rank 6M]]+Table2[[#This Row],[Rank Sharpe]])/3</f>
        <v>233.66666666666666</v>
      </c>
    </row>
    <row r="190" spans="1:48" x14ac:dyDescent="0.3">
      <c r="A190" t="s">
        <v>1057</v>
      </c>
      <c r="B190" t="s">
        <v>1058</v>
      </c>
      <c r="C190" t="s">
        <v>3137</v>
      </c>
      <c r="D190" t="s">
        <v>458</v>
      </c>
      <c r="E190">
        <v>12936.56704675</v>
      </c>
      <c r="F190">
        <v>2646.5</v>
      </c>
      <c r="G190">
        <v>-8.7438502041638309</v>
      </c>
      <c r="H190">
        <f>(Table2[[#This Row],[1Y Return vs Nifty]]-AVERAGE(Table2[1Y Return vs Nifty]))/_xlfn.STDEV.P(Table2[1Y Return vs Nifty])</f>
        <v>-0.58994881314084702</v>
      </c>
      <c r="I190">
        <v>7.0371232726184996</v>
      </c>
      <c r="J190">
        <f>(Table2[[#This Row],[1M Return vs Nifty]]-AVERAGE(Table2[1M Return vs Nifty]))/_xlfn.STDEV.P(Table2[1M Return vs Nifty])</f>
        <v>0.82078487077398876</v>
      </c>
      <c r="K190">
        <v>23.904767263858201</v>
      </c>
      <c r="L190">
        <f>(Table2[[#This Row],[6M Return vs Nifty]]-AVERAGE(Table2[6M Return vs Nifty]))/_xlfn.STDEV.P(Table2[6M Return vs Nifty])</f>
        <v>0.45965628558242178</v>
      </c>
      <c r="M190">
        <v>10.195088613256599</v>
      </c>
      <c r="N190">
        <f>(Table2[[#This Row],[1W Return vs Nifty]]-AVERAGE(Table2[1W Return vs Nifty]))/_xlfn.STDEV.P(Table2[1W Return vs Nifty])</f>
        <v>2.4949195391081349</v>
      </c>
      <c r="O190">
        <v>2487.7800000000002</v>
      </c>
      <c r="P190">
        <v>2400.9893974671199</v>
      </c>
      <c r="Q190">
        <v>2132.7811623023399</v>
      </c>
      <c r="R190">
        <v>65.068756878756503</v>
      </c>
      <c r="S190" s="1">
        <f>(Table2[[#This Row],[Close Price]]-Table2[[#This Row],[20D EMA]])/Table2[[#This Row],[20D EMA]]</f>
        <v>6.3799853684811267E-2</v>
      </c>
      <c r="T190" s="1">
        <f>(Table2[[#This Row],[Close Price]]-Table2[[#This Row],[50D EMA]])/Table2[[#This Row],[50D EMA]]</f>
        <v>0.10225393031384353</v>
      </c>
      <c r="U190" s="1">
        <f>(Table2[[#This Row],[Close Price]]-Table2[[#This Row],[200D EMA]])/Table2[[#This Row],[200D EMA]]</f>
        <v>0.2408680490890589</v>
      </c>
      <c r="V190">
        <v>0.98227704856514897</v>
      </c>
      <c r="W190">
        <v>2564</v>
      </c>
      <c r="X190">
        <v>2673.4</v>
      </c>
      <c r="Y190">
        <v>2373.15</v>
      </c>
      <c r="Z190">
        <v>2700</v>
      </c>
      <c r="AA190">
        <v>2345.0500000000002</v>
      </c>
      <c r="AB190">
        <v>2700</v>
      </c>
      <c r="AC190" s="1">
        <f>(Table2[[#This Row],[Close Price]]/Table2[[#This Row],[Day Low]])-1</f>
        <v>3.2176287051482122E-2</v>
      </c>
      <c r="AD190" s="1">
        <f>(Table2[[#This Row],[Day High]]/Table2[[#This Row],[Close Price]])-1</f>
        <v>1.0164368033251492E-2</v>
      </c>
      <c r="AE190" s="1">
        <f>(Table2[[#This Row],[Close Price]]/Table2[[#This Row],[Current Week Low]])-1</f>
        <v>0.11518445947369527</v>
      </c>
      <c r="AF190" s="1">
        <f>(Table2[[#This Row],[Current Week High]]/Table2[[#This Row],[Close Price]])-1</f>
        <v>2.0215378802191486E-2</v>
      </c>
      <c r="AG190" s="1">
        <f>(Table2[[#This Row],[Close Price]]/Table2[[#This Row],[Current Month Low]])-1</f>
        <v>0.12854736572780956</v>
      </c>
      <c r="AH190" s="1">
        <f>(Table2[[#This Row],[Current Month High]]/Table2[[#This Row],[Close Price]])-1</f>
        <v>2.0215378802191486E-2</v>
      </c>
      <c r="AI190">
        <v>2.0215378802191402</v>
      </c>
      <c r="AJ190">
        <v>60.530146791216801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0.28999999999999998</v>
      </c>
      <c r="AM190" t="s">
        <v>3173</v>
      </c>
      <c r="AN190">
        <v>8.66</v>
      </c>
      <c r="AO190" t="s">
        <v>3173</v>
      </c>
      <c r="AP190">
        <v>0.214015013333967</v>
      </c>
      <c r="AQ190">
        <f>(Table2[[#This Row],[Sharpe Ratio]]-AVERAGE(Table2[Sharpe Ratio]))/_xlfn.STDEV.P(Table2[Sharpe Ratio])</f>
        <v>1.7665570267560153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4.9519689090797137</v>
      </c>
      <c r="AS190">
        <f>_xlfn.RANK.AVG(Table2[[#This Row],[1Y Return vs Nifty Z-Score]],Table2[1Y Return vs Nifty Z-Score])</f>
        <v>505</v>
      </c>
      <c r="AT190">
        <f>_xlfn.RANK.AVG(Table2[[#This Row],[6M Return vs Nifty Z-Score]],Table2[6M Return vs Nifty Z-Score])</f>
        <v>177</v>
      </c>
      <c r="AU190">
        <f>_xlfn.RANK.AVG(Table2[[#This Row],[Sharpe Ratio Z-Score]],Table2[Sharpe Ratio Z-Score])</f>
        <v>26</v>
      </c>
      <c r="AV190">
        <f>(Table2[[#This Row],[Rank 1Y]]+Table2[[#This Row],[Rank 6M]]+Table2[[#This Row],[Rank Sharpe]])/3</f>
        <v>236</v>
      </c>
    </row>
    <row r="191" spans="1:48" x14ac:dyDescent="0.3">
      <c r="A191" t="s">
        <v>1642</v>
      </c>
      <c r="B191" t="s">
        <v>1643</v>
      </c>
      <c r="C191" t="s">
        <v>3134</v>
      </c>
      <c r="D191" t="s">
        <v>132</v>
      </c>
      <c r="E191">
        <v>5584.92</v>
      </c>
      <c r="F191">
        <v>9308.2000000000007</v>
      </c>
      <c r="G191">
        <v>16.3235397017582</v>
      </c>
      <c r="H191">
        <f>(Table2[[#This Row],[1Y Return vs Nifty]]-AVERAGE(Table2[1Y Return vs Nifty]))/_xlfn.STDEV.P(Table2[1Y Return vs Nifty])</f>
        <v>-0.16343512692583745</v>
      </c>
      <c r="I191">
        <v>16.129674832639601</v>
      </c>
      <c r="J191">
        <f>(Table2[[#This Row],[1M Return vs Nifty]]-AVERAGE(Table2[1M Return vs Nifty]))/_xlfn.STDEV.P(Table2[1M Return vs Nifty])</f>
        <v>1.7953164094194096</v>
      </c>
      <c r="K191">
        <v>21.221692489827301</v>
      </c>
      <c r="L191">
        <f>(Table2[[#This Row],[6M Return vs Nifty]]-AVERAGE(Table2[6M Return vs Nifty]))/_xlfn.STDEV.P(Table2[6M Return vs Nifty])</f>
        <v>0.37331199517219987</v>
      </c>
      <c r="M191">
        <v>-1.320218109769</v>
      </c>
      <c r="N191">
        <f>(Table2[[#This Row],[1W Return vs Nifty]]-AVERAGE(Table2[1W Return vs Nifty]))/_xlfn.STDEV.P(Table2[1W Return vs Nifty])</f>
        <v>-0.24272543783773129</v>
      </c>
      <c r="O191">
        <v>8850.49</v>
      </c>
      <c r="P191">
        <v>8323.6581662272492</v>
      </c>
      <c r="Q191">
        <v>7112.9572120334396</v>
      </c>
      <c r="R191">
        <v>62.288925843384</v>
      </c>
      <c r="S191" s="1">
        <f>(Table2[[#This Row],[Close Price]]-Table2[[#This Row],[20D EMA]])/Table2[[#This Row],[20D EMA]]</f>
        <v>5.1715780708186887E-2</v>
      </c>
      <c r="T191" s="1">
        <f>(Table2[[#This Row],[Close Price]]-Table2[[#This Row],[50D EMA]])/Table2[[#This Row],[50D EMA]]</f>
        <v>0.11828234823091027</v>
      </c>
      <c r="U191" s="1">
        <f>(Table2[[#This Row],[Close Price]]-Table2[[#This Row],[200D EMA]])/Table2[[#This Row],[200D EMA]]</f>
        <v>0.30862589532420215</v>
      </c>
      <c r="V191">
        <v>0.91898552205871198</v>
      </c>
      <c r="W191">
        <v>9260</v>
      </c>
      <c r="X191">
        <v>9721.0499999999993</v>
      </c>
      <c r="Y191">
        <v>8580.0499999999993</v>
      </c>
      <c r="Z191">
        <v>9721.0499999999993</v>
      </c>
      <c r="AA191">
        <v>8580.0499999999993</v>
      </c>
      <c r="AB191">
        <v>9721.0499999999993</v>
      </c>
      <c r="AC191" s="1">
        <f>(Table2[[#This Row],[Close Price]]/Table2[[#This Row],[Day Low]])-1</f>
        <v>5.2051835853132999E-3</v>
      </c>
      <c r="AD191" s="1">
        <f>(Table2[[#This Row],[Day High]]/Table2[[#This Row],[Close Price]])-1</f>
        <v>4.435336584946592E-2</v>
      </c>
      <c r="AE191" s="1">
        <f>(Table2[[#This Row],[Close Price]]/Table2[[#This Row],[Current Week Low]])-1</f>
        <v>8.4865472811930243E-2</v>
      </c>
      <c r="AF191" s="1">
        <f>(Table2[[#This Row],[Current Week High]]/Table2[[#This Row],[Close Price]])-1</f>
        <v>4.435336584946592E-2</v>
      </c>
      <c r="AG191" s="1">
        <f>(Table2[[#This Row],[Close Price]]/Table2[[#This Row],[Current Month Low]])-1</f>
        <v>8.4865472811930243E-2</v>
      </c>
      <c r="AH191" s="1">
        <f>(Table2[[#This Row],[Current Month High]]/Table2[[#This Row],[Close Price]])-1</f>
        <v>4.435336584946592E-2</v>
      </c>
      <c r="AI191">
        <v>4.4353365849465902</v>
      </c>
      <c r="AJ191">
        <v>96.622342391820894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0.21</v>
      </c>
      <c r="AM191" t="s">
        <v>3173</v>
      </c>
      <c r="AN191">
        <v>0.25</v>
      </c>
      <c r="AO191" t="s">
        <v>3173</v>
      </c>
      <c r="AP191">
        <v>0.12757623020439501</v>
      </c>
      <c r="AQ191">
        <f>(Table2[[#This Row],[Sharpe Ratio]]-AVERAGE(Table2[Sharpe Ratio]))/_xlfn.STDEV.P(Table2[Sharpe Ratio])</f>
        <v>0.76328340020746877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2.5257512400355093</v>
      </c>
      <c r="AS191">
        <f>_xlfn.RANK.AVG(Table2[[#This Row],[1Y Return vs Nifty Z-Score]],Table2[1Y Return vs Nifty Z-Score])</f>
        <v>353</v>
      </c>
      <c r="AT191">
        <f>_xlfn.RANK.AVG(Table2[[#This Row],[6M Return vs Nifty Z-Score]],Table2[6M Return vs Nifty Z-Score])</f>
        <v>201</v>
      </c>
      <c r="AU191">
        <f>_xlfn.RANK.AVG(Table2[[#This Row],[Sharpe Ratio Z-Score]],Table2[Sharpe Ratio Z-Score])</f>
        <v>157</v>
      </c>
      <c r="AV191">
        <f>(Table2[[#This Row],[Rank 1Y]]+Table2[[#This Row],[Rank 6M]]+Table2[[#This Row],[Rank Sharpe]])/3</f>
        <v>237</v>
      </c>
    </row>
    <row r="192" spans="1:48" x14ac:dyDescent="0.3">
      <c r="A192" t="s">
        <v>320</v>
      </c>
      <c r="B192" t="s">
        <v>321</v>
      </c>
      <c r="C192" t="s">
        <v>3131</v>
      </c>
      <c r="D192" t="s">
        <v>51</v>
      </c>
      <c r="E192">
        <v>85142.613923684999</v>
      </c>
      <c r="F192">
        <v>1465.95</v>
      </c>
      <c r="G192">
        <v>35.750482972202903</v>
      </c>
      <c r="H192">
        <f>(Table2[[#This Row],[1Y Return vs Nifty]]-AVERAGE(Table2[1Y Return vs Nifty]))/_xlfn.STDEV.P(Table2[1Y Return vs Nifty])</f>
        <v>0.16710814930930645</v>
      </c>
      <c r="I192">
        <v>-0.98557902044509604</v>
      </c>
      <c r="J192">
        <f>(Table2[[#This Row],[1M Return vs Nifty]]-AVERAGE(Table2[1M Return vs Nifty]))/_xlfn.STDEV.P(Table2[1M Return vs Nifty])</f>
        <v>-3.9081180921545153E-2</v>
      </c>
      <c r="K192">
        <v>22.3634402392581</v>
      </c>
      <c r="L192">
        <f>(Table2[[#This Row],[6M Return vs Nifty]]-AVERAGE(Table2[6M Return vs Nifty]))/_xlfn.STDEV.P(Table2[6M Return vs Nifty])</f>
        <v>0.41005469060739419</v>
      </c>
      <c r="M192">
        <v>6.1120665655710003</v>
      </c>
      <c r="N192">
        <f>(Table2[[#This Row],[1W Return vs Nifty]]-AVERAGE(Table2[1W Return vs Nifty]))/_xlfn.STDEV.P(Table2[1W Return vs Nifty])</f>
        <v>1.5242233111687746</v>
      </c>
      <c r="O192">
        <v>1494.36</v>
      </c>
      <c r="P192">
        <v>1474.4629508831799</v>
      </c>
      <c r="Q192">
        <v>1261.1447367154001</v>
      </c>
      <c r="R192">
        <v>41.479730951735803</v>
      </c>
      <c r="S192" s="1">
        <f>(Table2[[#This Row],[Close Price]]-Table2[[#This Row],[20D EMA]])/Table2[[#This Row],[20D EMA]]</f>
        <v>-1.9011483176744462E-2</v>
      </c>
      <c r="T192" s="1">
        <f>(Table2[[#This Row],[Close Price]]-Table2[[#This Row],[50D EMA]])/Table2[[#This Row],[50D EMA]]</f>
        <v>-5.7735942962017194E-3</v>
      </c>
      <c r="U192" s="1">
        <f>(Table2[[#This Row],[Close Price]]-Table2[[#This Row],[200D EMA]])/Table2[[#This Row],[200D EMA]]</f>
        <v>0.16239631925040332</v>
      </c>
      <c r="V192">
        <v>0.87359203285868003</v>
      </c>
      <c r="W192">
        <v>1456.4</v>
      </c>
      <c r="X192">
        <v>1515.9</v>
      </c>
      <c r="Y192">
        <v>1439.5</v>
      </c>
      <c r="Z192">
        <v>1520.05</v>
      </c>
      <c r="AA192">
        <v>1407</v>
      </c>
      <c r="AB192">
        <v>1520.05</v>
      </c>
      <c r="AC192" s="1">
        <f>(Table2[[#This Row],[Close Price]]/Table2[[#This Row],[Day Low]])-1</f>
        <v>6.5572644877780473E-3</v>
      </c>
      <c r="AD192" s="1">
        <f>(Table2[[#This Row],[Day High]]/Table2[[#This Row],[Close Price]])-1</f>
        <v>3.4073467717180117E-2</v>
      </c>
      <c r="AE192" s="1">
        <f>(Table2[[#This Row],[Close Price]]/Table2[[#This Row],[Current Week Low]])-1</f>
        <v>1.8374435567905634E-2</v>
      </c>
      <c r="AF192" s="1">
        <f>(Table2[[#This Row],[Current Week High]]/Table2[[#This Row],[Close Price]])-1</f>
        <v>3.6904396466455047E-2</v>
      </c>
      <c r="AG192" s="1">
        <f>(Table2[[#This Row],[Close Price]]/Table2[[#This Row],[Current Month Low]])-1</f>
        <v>4.1897654584221788E-2</v>
      </c>
      <c r="AH192" s="1">
        <f>(Table2[[#This Row],[Current Month High]]/Table2[[#This Row],[Close Price]])-1</f>
        <v>3.6904396466455047E-2</v>
      </c>
      <c r="AI192">
        <v>8.5985197312323098</v>
      </c>
      <c r="AJ192">
        <v>75.636494338944402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-0.04</v>
      </c>
      <c r="AM192" t="s">
        <v>3172</v>
      </c>
      <c r="AN192">
        <v>-1.01</v>
      </c>
      <c r="AO192" t="s">
        <v>3172</v>
      </c>
      <c r="AP192">
        <v>8.3525449634269999E-2</v>
      </c>
      <c r="AQ192">
        <f>(Table2[[#This Row],[Sharpe Ratio]]-AVERAGE(Table2[Sharpe Ratio]))/_xlfn.STDEV.P(Table2[Sharpe Ratio])</f>
        <v>0.25199685989795079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2.3143018300618809</v>
      </c>
      <c r="AS192">
        <f>_xlfn.RANK.AVG(Table2[[#This Row],[1Y Return vs Nifty Z-Score]],Table2[1Y Return vs Nifty Z-Score])</f>
        <v>246</v>
      </c>
      <c r="AT192">
        <f>_xlfn.RANK.AVG(Table2[[#This Row],[6M Return vs Nifty Z-Score]],Table2[6M Return vs Nifty Z-Score])</f>
        <v>192</v>
      </c>
      <c r="AU192">
        <f>_xlfn.RANK.AVG(Table2[[#This Row],[Sharpe Ratio Z-Score]],Table2[Sharpe Ratio Z-Score])</f>
        <v>274</v>
      </c>
      <c r="AV192">
        <f>(Table2[[#This Row],[Rank 1Y]]+Table2[[#This Row],[Rank 6M]]+Table2[[#This Row],[Rank Sharpe]])/3</f>
        <v>237.33333333333334</v>
      </c>
    </row>
    <row r="193" spans="1:48" x14ac:dyDescent="0.3">
      <c r="A193" t="s">
        <v>141</v>
      </c>
      <c r="B193" t="s">
        <v>142</v>
      </c>
      <c r="C193" t="s">
        <v>3127</v>
      </c>
      <c r="D193" t="s">
        <v>143</v>
      </c>
      <c r="E193">
        <v>197896.38635799999</v>
      </c>
      <c r="F193">
        <v>151.43</v>
      </c>
      <c r="G193">
        <v>73.210744771940099</v>
      </c>
      <c r="H193">
        <f>(Table2[[#This Row],[1Y Return vs Nifty]]-AVERAGE(Table2[1Y Return vs Nifty]))/_xlfn.STDEV.P(Table2[1Y Return vs Nifty])</f>
        <v>0.80448261895884388</v>
      </c>
      <c r="I193">
        <v>-9.0131119587327504</v>
      </c>
      <c r="J193">
        <f>(Table2[[#This Row],[1M Return vs Nifty]]-AVERAGE(Table2[1M Return vs Nifty]))/_xlfn.STDEV.P(Table2[1M Return vs Nifty])</f>
        <v>-0.89946497684891269</v>
      </c>
      <c r="K193">
        <v>-6.6406784234570102</v>
      </c>
      <c r="L193">
        <f>(Table2[[#This Row],[6M Return vs Nifty]]-AVERAGE(Table2[6M Return vs Nifty]))/_xlfn.STDEV.P(Table2[6M Return vs Nifty])</f>
        <v>-0.5233296746533741</v>
      </c>
      <c r="M193">
        <v>1.7515696493580399</v>
      </c>
      <c r="N193">
        <f>(Table2[[#This Row],[1W Return vs Nifty]]-AVERAGE(Table2[1W Return vs Nifty]))/_xlfn.STDEV.P(Table2[1W Return vs Nifty])</f>
        <v>0.48756030541586987</v>
      </c>
      <c r="O193">
        <v>157.57</v>
      </c>
      <c r="P193">
        <v>166.598012179275</v>
      </c>
      <c r="Q193">
        <v>152.10623139982499</v>
      </c>
      <c r="R193">
        <v>40.899754773069098</v>
      </c>
      <c r="S193" s="1">
        <f>(Table2[[#This Row],[Close Price]]-Table2[[#This Row],[20D EMA]])/Table2[[#This Row],[20D EMA]]</f>
        <v>-3.8966808402614628E-2</v>
      </c>
      <c r="T193" s="1">
        <f>(Table2[[#This Row],[Close Price]]-Table2[[#This Row],[50D EMA]])/Table2[[#This Row],[50D EMA]]</f>
        <v>-9.1045577200241742E-2</v>
      </c>
      <c r="U193" s="1">
        <f>(Table2[[#This Row],[Close Price]]-Table2[[#This Row],[200D EMA]])/Table2[[#This Row],[200D EMA]]</f>
        <v>-4.4457836710676876E-3</v>
      </c>
      <c r="V193">
        <v>0.49799679927179402</v>
      </c>
      <c r="W193">
        <v>151.06</v>
      </c>
      <c r="X193">
        <v>154.4</v>
      </c>
      <c r="Y193">
        <v>141.51</v>
      </c>
      <c r="Z193">
        <v>155.69</v>
      </c>
      <c r="AA193">
        <v>141.51</v>
      </c>
      <c r="AB193">
        <v>158.69999999999999</v>
      </c>
      <c r="AC193" s="1">
        <f>(Table2[[#This Row],[Close Price]]/Table2[[#This Row],[Day Low]])-1</f>
        <v>2.4493578710447217E-3</v>
      </c>
      <c r="AD193" s="1">
        <f>(Table2[[#This Row],[Day High]]/Table2[[#This Row],[Close Price]])-1</f>
        <v>1.9613022518655487E-2</v>
      </c>
      <c r="AE193" s="1">
        <f>(Table2[[#This Row],[Close Price]]/Table2[[#This Row],[Current Week Low]])-1</f>
        <v>7.0101052929121721E-2</v>
      </c>
      <c r="AF193" s="1">
        <f>(Table2[[#This Row],[Current Week High]]/Table2[[#This Row],[Close Price]])-1</f>
        <v>2.8131810077263397E-2</v>
      </c>
      <c r="AG193" s="1">
        <f>(Table2[[#This Row],[Close Price]]/Table2[[#This Row],[Current Month Low]])-1</f>
        <v>7.0101052929121721E-2</v>
      </c>
      <c r="AH193" s="1">
        <f>(Table2[[#This Row],[Current Month High]]/Table2[[#This Row],[Close Price]])-1</f>
        <v>4.800898104734852E-2</v>
      </c>
      <c r="AI193">
        <v>51.224988443505197</v>
      </c>
      <c r="AJ193">
        <v>130.31178707224299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-0.24</v>
      </c>
      <c r="AM193" t="s">
        <v>3172</v>
      </c>
      <c r="AN193">
        <v>-5.0999999999999996</v>
      </c>
      <c r="AO193" t="s">
        <v>3172</v>
      </c>
      <c r="AP193">
        <v>0.16534171784767901</v>
      </c>
      <c r="AQ193">
        <f>(Table2[[#This Row],[Sharpe Ratio]]-AVERAGE(Table2[Sharpe Ratio]))/_xlfn.STDEV.P(Table2[Sharpe Ratio])</f>
        <v>1.2016180964451051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127</v>
      </c>
      <c r="AT193">
        <f>_xlfn.RANK.AVG(Table2[[#This Row],[6M Return vs Nifty Z-Score]],Table2[6M Return vs Nifty Z-Score])</f>
        <v>498</v>
      </c>
      <c r="AU193">
        <f>_xlfn.RANK.AVG(Table2[[#This Row],[Sharpe Ratio Z-Score]],Table2[Sharpe Ratio Z-Score])</f>
        <v>88</v>
      </c>
      <c r="AV193">
        <f>(Table2[[#This Row],[Rank 1Y]]+Table2[[#This Row],[Rank 6M]]+Table2[[#This Row],[Rank Sharpe]])/3</f>
        <v>237.66666666666666</v>
      </c>
    </row>
    <row r="194" spans="1:48" x14ac:dyDescent="0.3">
      <c r="A194" t="s">
        <v>914</v>
      </c>
      <c r="B194" t="s">
        <v>915</v>
      </c>
      <c r="C194" t="s">
        <v>3129</v>
      </c>
      <c r="D194" t="s">
        <v>916</v>
      </c>
      <c r="E194">
        <v>16596.441865100001</v>
      </c>
      <c r="F194">
        <v>2734.75</v>
      </c>
      <c r="G194">
        <v>79.271697405143797</v>
      </c>
      <c r="H194">
        <f>(Table2[[#This Row],[1Y Return vs Nifty]]-AVERAGE(Table2[1Y Return vs Nifty]))/_xlfn.STDEV.P(Table2[1Y Return vs Nifty])</f>
        <v>0.90760780507770533</v>
      </c>
      <c r="I194">
        <v>-2.10762166454266</v>
      </c>
      <c r="J194">
        <f>(Table2[[#This Row],[1M Return vs Nifty]]-AVERAGE(Table2[1M Return vs Nifty]))/_xlfn.STDEV.P(Table2[1M Return vs Nifty])</f>
        <v>-0.15934070732181532</v>
      </c>
      <c r="K194">
        <v>47.115135875365901</v>
      </c>
      <c r="L194">
        <f>(Table2[[#This Row],[6M Return vs Nifty]]-AVERAGE(Table2[6M Return vs Nifty]))/_xlfn.STDEV.P(Table2[6M Return vs Nifty])</f>
        <v>1.2065914166184828</v>
      </c>
      <c r="M194">
        <v>4.2560143968251198</v>
      </c>
      <c r="N194">
        <f>(Table2[[#This Row],[1W Return vs Nifty]]-AVERAGE(Table2[1W Return vs Nifty]))/_xlfn.STDEV.P(Table2[1W Return vs Nifty])</f>
        <v>1.0829661202894012</v>
      </c>
      <c r="O194">
        <v>2655.95</v>
      </c>
      <c r="P194">
        <v>2555.9659450572799</v>
      </c>
      <c r="Q194">
        <v>1932.9812276119401</v>
      </c>
      <c r="R194">
        <v>59.175559830327799</v>
      </c>
      <c r="S194" s="1">
        <f>(Table2[[#This Row],[Close Price]]-Table2[[#This Row],[20D EMA]])/Table2[[#This Row],[20D EMA]]</f>
        <v>2.9669233231047341E-2</v>
      </c>
      <c r="T194" s="1">
        <f>(Table2[[#This Row],[Close Price]]-Table2[[#This Row],[50D EMA]])/Table2[[#This Row],[50D EMA]]</f>
        <v>6.994774530875586E-2</v>
      </c>
      <c r="U194" s="1">
        <f>(Table2[[#This Row],[Close Price]]-Table2[[#This Row],[200D EMA]])/Table2[[#This Row],[200D EMA]]</f>
        <v>0.41478352760755355</v>
      </c>
      <c r="V194">
        <v>0.79574014453330399</v>
      </c>
      <c r="W194">
        <v>2671</v>
      </c>
      <c r="X194">
        <v>2764.95</v>
      </c>
      <c r="Y194">
        <v>2431.3000000000002</v>
      </c>
      <c r="Z194">
        <v>2764.95</v>
      </c>
      <c r="AA194">
        <v>2431.3000000000002</v>
      </c>
      <c r="AB194">
        <v>2764.95</v>
      </c>
      <c r="AC194" s="1">
        <f>(Table2[[#This Row],[Close Price]]/Table2[[#This Row],[Day Low]])-1</f>
        <v>2.386746536877582E-2</v>
      </c>
      <c r="AD194" s="1">
        <f>(Table2[[#This Row],[Day High]]/Table2[[#This Row],[Close Price]])-1</f>
        <v>1.1043056952189323E-2</v>
      </c>
      <c r="AE194" s="1">
        <f>(Table2[[#This Row],[Close Price]]/Table2[[#This Row],[Current Week Low]])-1</f>
        <v>0.12480977254966463</v>
      </c>
      <c r="AF194" s="1">
        <f>(Table2[[#This Row],[Current Week High]]/Table2[[#This Row],[Close Price]])-1</f>
        <v>1.1043056952189323E-2</v>
      </c>
      <c r="AG194" s="1">
        <f>(Table2[[#This Row],[Close Price]]/Table2[[#This Row],[Current Month Low]])-1</f>
        <v>0.12480977254966463</v>
      </c>
      <c r="AH194" s="1">
        <f>(Table2[[#This Row],[Current Month High]]/Table2[[#This Row],[Close Price]])-1</f>
        <v>1.1043056952189323E-2</v>
      </c>
      <c r="AI194">
        <v>8.7850809031904102</v>
      </c>
      <c r="AJ194">
        <v>123.135607049608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0.2</v>
      </c>
      <c r="AM194" t="s">
        <v>3173</v>
      </c>
      <c r="AN194">
        <v>2.14</v>
      </c>
      <c r="AO194" t="s">
        <v>3173</v>
      </c>
      <c r="AQ194">
        <f>(Table2[[#This Row],[Sharpe Ratio]]-AVERAGE(Table2[Sharpe Ratio]))/_xlfn.STDEV.P(Table2[Sharpe Ratio])</f>
        <v>-0.71746242365139401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2.3203622110123803</v>
      </c>
      <c r="AS194">
        <f>_xlfn.RANK.AVG(Table2[[#This Row],[1Y Return vs Nifty Z-Score]],Table2[1Y Return vs Nifty Z-Score])</f>
        <v>111</v>
      </c>
      <c r="AT194">
        <f>_xlfn.RANK.AVG(Table2[[#This Row],[6M Return vs Nifty Z-Score]],Table2[6M Return vs Nifty Z-Score])</f>
        <v>71</v>
      </c>
      <c r="AU194">
        <f>_xlfn.RANK.AVG(Table2[[#This Row],[Sharpe Ratio Z-Score]],Table2[Sharpe Ratio Z-Score])</f>
        <v>531</v>
      </c>
      <c r="AV194">
        <f>(Table2[[#This Row],[Rank 1Y]]+Table2[[#This Row],[Rank 6M]]+Table2[[#This Row],[Rank Sharpe]])/3</f>
        <v>237.66666666666666</v>
      </c>
    </row>
    <row r="195" spans="1:48" x14ac:dyDescent="0.3">
      <c r="A195" t="s">
        <v>467</v>
      </c>
      <c r="B195" t="s">
        <v>468</v>
      </c>
      <c r="C195" t="s">
        <v>3126</v>
      </c>
      <c r="D195" t="s">
        <v>21</v>
      </c>
      <c r="E195">
        <v>46991.702800575003</v>
      </c>
      <c r="F195">
        <v>1731.75</v>
      </c>
      <c r="G195">
        <v>21.6805899513223</v>
      </c>
      <c r="H195">
        <f>(Table2[[#This Row],[1Y Return vs Nifty]]-AVERAGE(Table2[1Y Return vs Nifty]))/_xlfn.STDEV.P(Table2[1Y Return vs Nifty])</f>
        <v>-7.2286616540205448E-2</v>
      </c>
      <c r="I195">
        <v>-1.4231254079629501</v>
      </c>
      <c r="J195">
        <f>(Table2[[#This Row],[1M Return vs Nifty]]-AVERAGE(Table2[1M Return vs Nifty]))/_xlfn.STDEV.P(Table2[1M Return vs Nifty])</f>
        <v>-8.5977011144973678E-2</v>
      </c>
      <c r="K195">
        <v>6.3364903170384803</v>
      </c>
      <c r="L195">
        <f>(Table2[[#This Row],[6M Return vs Nifty]]-AVERAGE(Table2[6M Return vs Nifty]))/_xlfn.STDEV.P(Table2[6M Return vs Nifty])</f>
        <v>-0.10571014452435951</v>
      </c>
      <c r="M195">
        <v>6.9690040621862597</v>
      </c>
      <c r="N195">
        <f>(Table2[[#This Row],[1W Return vs Nifty]]-AVERAGE(Table2[1W Return vs Nifty]))/_xlfn.STDEV.P(Table2[1W Return vs Nifty])</f>
        <v>1.7279513307163887</v>
      </c>
      <c r="O195">
        <v>1712.17</v>
      </c>
      <c r="P195">
        <v>1724.90050487024</v>
      </c>
      <c r="Q195">
        <v>1583.0383941617399</v>
      </c>
      <c r="R195">
        <v>59.6986322785488</v>
      </c>
      <c r="S195" s="1">
        <f>(Table2[[#This Row],[Close Price]]-Table2[[#This Row],[20D EMA]])/Table2[[#This Row],[20D EMA]]</f>
        <v>1.1435780325551741E-2</v>
      </c>
      <c r="T195" s="1">
        <f>(Table2[[#This Row],[Close Price]]-Table2[[#This Row],[50D EMA]])/Table2[[#This Row],[50D EMA]]</f>
        <v>3.9709508521915092E-3</v>
      </c>
      <c r="U195" s="1">
        <f>(Table2[[#This Row],[Close Price]]-Table2[[#This Row],[200D EMA]])/Table2[[#This Row],[200D EMA]]</f>
        <v>9.3940618488287997E-2</v>
      </c>
      <c r="V195">
        <v>0.896544901111335</v>
      </c>
      <c r="W195">
        <v>1725.4</v>
      </c>
      <c r="X195">
        <v>1774.85</v>
      </c>
      <c r="Y195">
        <v>1641.8</v>
      </c>
      <c r="Z195">
        <v>1774.85</v>
      </c>
      <c r="AA195">
        <v>1628.3</v>
      </c>
      <c r="AB195">
        <v>1774.85</v>
      </c>
      <c r="AC195" s="1">
        <f>(Table2[[#This Row],[Close Price]]/Table2[[#This Row],[Day Low]])-1</f>
        <v>3.6803060159962264E-3</v>
      </c>
      <c r="AD195" s="1">
        <f>(Table2[[#This Row],[Day High]]/Table2[[#This Row],[Close Price]])-1</f>
        <v>2.4888118954814464E-2</v>
      </c>
      <c r="AE195" s="1">
        <f>(Table2[[#This Row],[Close Price]]/Table2[[#This Row],[Current Week Low]])-1</f>
        <v>5.4787428432208518E-2</v>
      </c>
      <c r="AF195" s="1">
        <f>(Table2[[#This Row],[Current Week High]]/Table2[[#This Row],[Close Price]])-1</f>
        <v>2.4888118954814464E-2</v>
      </c>
      <c r="AG195" s="1">
        <f>(Table2[[#This Row],[Close Price]]/Table2[[#This Row],[Current Month Low]])-1</f>
        <v>6.3532518577657626E-2</v>
      </c>
      <c r="AH195" s="1">
        <f>(Table2[[#This Row],[Current Month High]]/Table2[[#This Row],[Close Price]])-1</f>
        <v>2.4888118954814464E-2</v>
      </c>
      <c r="AI195">
        <v>11.372888696405299</v>
      </c>
      <c r="AJ195">
        <v>58.701429618768302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-0.08</v>
      </c>
      <c r="AM195" t="s">
        <v>3172</v>
      </c>
      <c r="AN195">
        <v>2.29</v>
      </c>
      <c r="AO195" t="s">
        <v>3173</v>
      </c>
      <c r="AP195">
        <v>0.18846030940711</v>
      </c>
      <c r="AQ195">
        <f>(Table2[[#This Row],[Sharpe Ratio]]-AVERAGE(Table2[Sharpe Ratio]))/_xlfn.STDEV.P(Table2[Sharpe Ratio])</f>
        <v>1.4699498840381429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315</v>
      </c>
      <c r="AT195">
        <f>_xlfn.RANK.AVG(Table2[[#This Row],[6M Return vs Nifty Z-Score]],Table2[6M Return vs Nifty Z-Score])</f>
        <v>350</v>
      </c>
      <c r="AU195">
        <f>_xlfn.RANK.AVG(Table2[[#This Row],[Sharpe Ratio Z-Score]],Table2[Sharpe Ratio Z-Score])</f>
        <v>49</v>
      </c>
      <c r="AV195">
        <f>(Table2[[#This Row],[Rank 1Y]]+Table2[[#This Row],[Rank 6M]]+Table2[[#This Row],[Rank Sharpe]])/3</f>
        <v>238</v>
      </c>
    </row>
    <row r="196" spans="1:48" x14ac:dyDescent="0.3">
      <c r="A196" t="s">
        <v>1503</v>
      </c>
      <c r="B196" t="s">
        <v>1504</v>
      </c>
      <c r="C196" t="s">
        <v>3133</v>
      </c>
      <c r="D196" t="s">
        <v>184</v>
      </c>
      <c r="E196">
        <v>6810.1591953999996</v>
      </c>
      <c r="F196">
        <v>474.1</v>
      </c>
      <c r="G196">
        <v>8.8258118231746696</v>
      </c>
      <c r="H196">
        <f>(Table2[[#This Row],[1Y Return vs Nifty]]-AVERAGE(Table2[1Y Return vs Nifty]))/_xlfn.STDEV.P(Table2[1Y Return vs Nifty])</f>
        <v>-0.29100658800468804</v>
      </c>
      <c r="I196">
        <v>-6.6734882225618302</v>
      </c>
      <c r="J196">
        <f>(Table2[[#This Row],[1M Return vs Nifty]]-AVERAGE(Table2[1M Return vs Nifty]))/_xlfn.STDEV.P(Table2[1M Return vs Nifty])</f>
        <v>-0.6487061986983379</v>
      </c>
      <c r="K196">
        <v>22.417420435974201</v>
      </c>
      <c r="L196">
        <f>(Table2[[#This Row],[6M Return vs Nifty]]-AVERAGE(Table2[6M Return vs Nifty]))/_xlfn.STDEV.P(Table2[6M Return vs Nifty])</f>
        <v>0.41179183257107255</v>
      </c>
      <c r="M196">
        <v>-5.8289072063063498</v>
      </c>
      <c r="N196">
        <f>(Table2[[#This Row],[1W Return vs Nifty]]-AVERAGE(Table2[1W Return vs Nifty]))/_xlfn.STDEV.P(Table2[1W Return vs Nifty])</f>
        <v>-1.3146196005060224</v>
      </c>
      <c r="O196">
        <v>501.92</v>
      </c>
      <c r="P196">
        <v>502.28699294121998</v>
      </c>
      <c r="Q196">
        <v>430.61225102827899</v>
      </c>
      <c r="R196">
        <v>29.050205792059</v>
      </c>
      <c r="S196" s="1">
        <f>(Table2[[#This Row],[Close Price]]-Table2[[#This Row],[20D EMA]])/Table2[[#This Row],[20D EMA]]</f>
        <v>-5.5427159706726153E-2</v>
      </c>
      <c r="T196" s="1">
        <f>(Table2[[#This Row],[Close Price]]-Table2[[#This Row],[50D EMA]])/Table2[[#This Row],[50D EMA]]</f>
        <v>-5.6117306116502466E-2</v>
      </c>
      <c r="U196" s="1">
        <f>(Table2[[#This Row],[Close Price]]-Table2[[#This Row],[200D EMA]])/Table2[[#This Row],[200D EMA]]</f>
        <v>0.10099050565299668</v>
      </c>
      <c r="V196">
        <v>0.69663977731191695</v>
      </c>
      <c r="W196">
        <v>472.9</v>
      </c>
      <c r="X196">
        <v>483.15</v>
      </c>
      <c r="Y196">
        <v>455.5</v>
      </c>
      <c r="Z196">
        <v>490.5</v>
      </c>
      <c r="AA196">
        <v>455.5</v>
      </c>
      <c r="AB196">
        <v>528.70000000000005</v>
      </c>
      <c r="AC196" s="1">
        <f>(Table2[[#This Row],[Close Price]]/Table2[[#This Row],[Day Low]])-1</f>
        <v>2.5375343624445268E-3</v>
      </c>
      <c r="AD196" s="1">
        <f>(Table2[[#This Row],[Day High]]/Table2[[#This Row],[Close Price]])-1</f>
        <v>1.9088799831259218E-2</v>
      </c>
      <c r="AE196" s="1">
        <f>(Table2[[#This Row],[Close Price]]/Table2[[#This Row],[Current Week Low]])-1</f>
        <v>4.0834248079034019E-2</v>
      </c>
      <c r="AF196" s="1">
        <f>(Table2[[#This Row],[Current Week High]]/Table2[[#This Row],[Close Price]])-1</f>
        <v>3.4591858257751573E-2</v>
      </c>
      <c r="AG196" s="1">
        <f>(Table2[[#This Row],[Close Price]]/Table2[[#This Row],[Current Month Low]])-1</f>
        <v>4.0834248079034019E-2</v>
      </c>
      <c r="AH196" s="1">
        <f>(Table2[[#This Row],[Current Month High]]/Table2[[#This Row],[Close Price]])-1</f>
        <v>0.11516557688251439</v>
      </c>
      <c r="AI196">
        <v>18.0236237080784</v>
      </c>
      <c r="AJ196">
        <v>74.590314859141898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-0.05</v>
      </c>
      <c r="AM196" t="s">
        <v>3172</v>
      </c>
      <c r="AN196">
        <v>-9.94</v>
      </c>
      <c r="AO196" t="s">
        <v>3172</v>
      </c>
      <c r="AP196">
        <v>0.13379797770455501</v>
      </c>
      <c r="AQ196">
        <f>(Table2[[#This Row],[Sharpe Ratio]]-AVERAGE(Table2[Sharpe Ratio]))/_xlfn.STDEV.P(Table2[Sharpe Ratio])</f>
        <v>0.83549768819204073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388</v>
      </c>
      <c r="AT196">
        <f>_xlfn.RANK.AVG(Table2[[#This Row],[6M Return vs Nifty Z-Score]],Table2[6M Return vs Nifty Z-Score])</f>
        <v>191</v>
      </c>
      <c r="AU196">
        <f>_xlfn.RANK.AVG(Table2[[#This Row],[Sharpe Ratio Z-Score]],Table2[Sharpe Ratio Z-Score])</f>
        <v>136</v>
      </c>
      <c r="AV196">
        <f>(Table2[[#This Row],[Rank 1Y]]+Table2[[#This Row],[Rank 6M]]+Table2[[#This Row],[Rank Sharpe]])/3</f>
        <v>238.33333333333334</v>
      </c>
    </row>
    <row r="197" spans="1:48" x14ac:dyDescent="0.3">
      <c r="A197" t="s">
        <v>1248</v>
      </c>
      <c r="B197" t="s">
        <v>1249</v>
      </c>
      <c r="C197" t="s">
        <v>3133</v>
      </c>
      <c r="D197" t="s">
        <v>184</v>
      </c>
      <c r="E197">
        <v>9583.0392112000009</v>
      </c>
      <c r="F197">
        <v>2175.5</v>
      </c>
      <c r="G197">
        <v>91.825042454042304</v>
      </c>
      <c r="H197">
        <f>(Table2[[#This Row],[1Y Return vs Nifty]]-AVERAGE(Table2[1Y Return vs Nifty]))/_xlfn.STDEV.P(Table2[1Y Return vs Nifty])</f>
        <v>1.1211989883332762</v>
      </c>
      <c r="I197">
        <v>-3.5032676018640099</v>
      </c>
      <c r="J197">
        <f>(Table2[[#This Row],[1M Return vs Nifty]]-AVERAGE(Table2[1M Return vs Nifty]))/_xlfn.STDEV.P(Table2[1M Return vs Nifty])</f>
        <v>-0.30892478982316868</v>
      </c>
      <c r="K197">
        <v>-9.5004872482979899</v>
      </c>
      <c r="L197">
        <f>(Table2[[#This Row],[6M Return vs Nifty]]-AVERAGE(Table2[6M Return vs Nifty]))/_xlfn.STDEV.P(Table2[6M Return vs Nifty])</f>
        <v>-0.61536146075183384</v>
      </c>
      <c r="M197">
        <v>2.7354532457296998</v>
      </c>
      <c r="N197">
        <f>(Table2[[#This Row],[1W Return vs Nifty]]-AVERAGE(Table2[1W Return vs Nifty]))/_xlfn.STDEV.P(Table2[1W Return vs Nifty])</f>
        <v>0.72146844614480354</v>
      </c>
      <c r="O197">
        <v>2158.89</v>
      </c>
      <c r="P197">
        <v>2120.5611558128699</v>
      </c>
      <c r="Q197">
        <v>1846.25947873978</v>
      </c>
      <c r="R197">
        <v>53.928564733892799</v>
      </c>
      <c r="S197" s="1">
        <f>(Table2[[#This Row],[Close Price]]-Table2[[#This Row],[20D EMA]])/Table2[[#This Row],[20D EMA]]</f>
        <v>7.6937685569899942E-3</v>
      </c>
      <c r="T197" s="1">
        <f>(Table2[[#This Row],[Close Price]]-Table2[[#This Row],[50D EMA]])/Table2[[#This Row],[50D EMA]]</f>
        <v>2.5907691478989938E-2</v>
      </c>
      <c r="U197" s="1">
        <f>(Table2[[#This Row],[Close Price]]-Table2[[#This Row],[200D EMA]])/Table2[[#This Row],[200D EMA]]</f>
        <v>0.17832841214982037</v>
      </c>
      <c r="V197">
        <v>0.58587299151151595</v>
      </c>
      <c r="W197">
        <v>2135</v>
      </c>
      <c r="X197">
        <v>2215</v>
      </c>
      <c r="Y197">
        <v>1933</v>
      </c>
      <c r="Z197">
        <v>2215</v>
      </c>
      <c r="AA197">
        <v>1933</v>
      </c>
      <c r="AB197">
        <v>2218</v>
      </c>
      <c r="AC197" s="1">
        <f>(Table2[[#This Row],[Close Price]]/Table2[[#This Row],[Day Low]])-1</f>
        <v>1.896955503512876E-2</v>
      </c>
      <c r="AD197" s="1">
        <f>(Table2[[#This Row],[Day High]]/Table2[[#This Row],[Close Price]])-1</f>
        <v>1.815674557572966E-2</v>
      </c>
      <c r="AE197" s="1">
        <f>(Table2[[#This Row],[Close Price]]/Table2[[#This Row],[Current Week Low]])-1</f>
        <v>0.12545266425245738</v>
      </c>
      <c r="AF197" s="1">
        <f>(Table2[[#This Row],[Current Week High]]/Table2[[#This Row],[Close Price]])-1</f>
        <v>1.815674557572966E-2</v>
      </c>
      <c r="AG197" s="1">
        <f>(Table2[[#This Row],[Close Price]]/Table2[[#This Row],[Current Month Low]])-1</f>
        <v>0.12545266425245738</v>
      </c>
      <c r="AH197" s="1">
        <f>(Table2[[#This Row],[Current Month High]]/Table2[[#This Row],[Close Price]])-1</f>
        <v>1.9535738910595235E-2</v>
      </c>
      <c r="AI197">
        <v>10.2735003447483</v>
      </c>
      <c r="AJ197">
        <v>129.26546527558199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0.15</v>
      </c>
      <c r="AM197" t="s">
        <v>3173</v>
      </c>
      <c r="AN197">
        <v>-3.55</v>
      </c>
      <c r="AO197" t="s">
        <v>3172</v>
      </c>
      <c r="AP197">
        <v>0.15879116192581699</v>
      </c>
      <c r="AQ197">
        <f>(Table2[[#This Row],[Sharpe Ratio]]-AVERAGE(Table2[Sharpe Ratio]))/_xlfn.STDEV.P(Table2[Sharpe Ratio])</f>
        <v>1.1255874102450909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2.043968594148168</v>
      </c>
      <c r="AS197">
        <f>_xlfn.RANK.AVG(Table2[[#This Row],[1Y Return vs Nifty Z-Score]],Table2[1Y Return vs Nifty Z-Score])</f>
        <v>86</v>
      </c>
      <c r="AT197">
        <f>_xlfn.RANK.AVG(Table2[[#This Row],[6M Return vs Nifty Z-Score]],Table2[6M Return vs Nifty Z-Score])</f>
        <v>530</v>
      </c>
      <c r="AU197">
        <f>_xlfn.RANK.AVG(Table2[[#This Row],[Sharpe Ratio Z-Score]],Table2[Sharpe Ratio Z-Score])</f>
        <v>101</v>
      </c>
      <c r="AV197">
        <f>(Table2[[#This Row],[Rank 1Y]]+Table2[[#This Row],[Rank 6M]]+Table2[[#This Row],[Rank Sharpe]])/3</f>
        <v>239</v>
      </c>
    </row>
    <row r="198" spans="1:48" x14ac:dyDescent="0.3">
      <c r="A198" t="s">
        <v>289</v>
      </c>
      <c r="B198" t="s">
        <v>290</v>
      </c>
      <c r="C198" t="s">
        <v>3139</v>
      </c>
      <c r="D198" t="s">
        <v>156</v>
      </c>
      <c r="E198">
        <v>94485.789137925007</v>
      </c>
      <c r="F198">
        <v>271.35000000000002</v>
      </c>
      <c r="G198">
        <v>79.860547094897299</v>
      </c>
      <c r="H198">
        <f>(Table2[[#This Row],[1Y Return vs Nifty]]-AVERAGE(Table2[1Y Return vs Nifty]))/_xlfn.STDEV.P(Table2[1Y Return vs Nifty])</f>
        <v>0.91762689572678791</v>
      </c>
      <c r="I198">
        <v>0.28395635756633802</v>
      </c>
      <c r="J198">
        <f>(Table2[[#This Row],[1M Return vs Nifty]]-AVERAGE(Table2[1M Return vs Nifty]))/_xlfn.STDEV.P(Table2[1M Return vs Nifty])</f>
        <v>9.6986484698093914E-2</v>
      </c>
      <c r="K198">
        <v>-6.4935170640257196</v>
      </c>
      <c r="L198">
        <f>(Table2[[#This Row],[6M Return vs Nifty]]-AVERAGE(Table2[6M Return vs Nifty]))/_xlfn.STDEV.P(Table2[6M Return vs Nifty])</f>
        <v>-0.51859386062430446</v>
      </c>
      <c r="M198">
        <v>-2.5082990898156599</v>
      </c>
      <c r="N198">
        <f>(Table2[[#This Row],[1W Return vs Nifty]]-AVERAGE(Table2[1W Return vs Nifty]))/_xlfn.STDEV.P(Table2[1W Return vs Nifty])</f>
        <v>-0.525179392861438</v>
      </c>
      <c r="O198">
        <v>272.11</v>
      </c>
      <c r="P198">
        <v>279.94170417268401</v>
      </c>
      <c r="Q198">
        <v>255.841913448301</v>
      </c>
      <c r="R198">
        <v>51.059925485889302</v>
      </c>
      <c r="S198" s="1">
        <f>(Table2[[#This Row],[Close Price]]-Table2[[#This Row],[20D EMA]])/Table2[[#This Row],[20D EMA]]</f>
        <v>-2.7929881298004149E-3</v>
      </c>
      <c r="T198" s="1">
        <f>(Table2[[#This Row],[Close Price]]-Table2[[#This Row],[50D EMA]])/Table2[[#This Row],[50D EMA]]</f>
        <v>-3.0691047616771442E-2</v>
      </c>
      <c r="U198" s="1">
        <f>(Table2[[#This Row],[Close Price]]-Table2[[#This Row],[200D EMA]])/Table2[[#This Row],[200D EMA]]</f>
        <v>6.0615894959028298E-2</v>
      </c>
      <c r="V198">
        <v>1.0634984447236999</v>
      </c>
      <c r="W198">
        <v>265.14999999999998</v>
      </c>
      <c r="X198">
        <v>273.14999999999998</v>
      </c>
      <c r="Y198">
        <v>254.15</v>
      </c>
      <c r="Z198">
        <v>273.14999999999998</v>
      </c>
      <c r="AA198">
        <v>254.15</v>
      </c>
      <c r="AB198">
        <v>285.5</v>
      </c>
      <c r="AC198" s="1">
        <f>(Table2[[#This Row],[Close Price]]/Table2[[#This Row],[Day Low]])-1</f>
        <v>2.3382990759947431E-2</v>
      </c>
      <c r="AD198" s="1">
        <f>(Table2[[#This Row],[Day High]]/Table2[[#This Row],[Close Price]])-1</f>
        <v>6.6334991708123514E-3</v>
      </c>
      <c r="AE198" s="1">
        <f>(Table2[[#This Row],[Close Price]]/Table2[[#This Row],[Current Week Low]])-1</f>
        <v>6.7676568955341354E-2</v>
      </c>
      <c r="AF198" s="1">
        <f>(Table2[[#This Row],[Current Week High]]/Table2[[#This Row],[Close Price]])-1</f>
        <v>6.6334991708123514E-3</v>
      </c>
      <c r="AG198" s="1">
        <f>(Table2[[#This Row],[Close Price]]/Table2[[#This Row],[Current Month Low]])-1</f>
        <v>6.7676568955341354E-2</v>
      </c>
      <c r="AH198" s="1">
        <f>(Table2[[#This Row],[Current Month High]]/Table2[[#This Row],[Close Price]])-1</f>
        <v>5.2146674037221175E-2</v>
      </c>
      <c r="AI198">
        <v>23.585774829555898</v>
      </c>
      <c r="AJ198">
        <v>139.07488986784099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-0.12</v>
      </c>
      <c r="AM198" t="s">
        <v>3172</v>
      </c>
      <c r="AN198">
        <v>-1.04</v>
      </c>
      <c r="AO198" t="s">
        <v>3172</v>
      </c>
      <c r="AP198">
        <v>0.14687914542069999</v>
      </c>
      <c r="AQ198">
        <f>(Table2[[#This Row],[Sharpe Ratio]]-AVERAGE(Table2[Sharpe Ratio]))/_xlfn.STDEV.P(Table2[Sharpe Ratio])</f>
        <v>0.98732757402458016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110</v>
      </c>
      <c r="AT198">
        <f>_xlfn.RANK.AVG(Table2[[#This Row],[6M Return vs Nifty Z-Score]],Table2[6M Return vs Nifty Z-Score])</f>
        <v>496</v>
      </c>
      <c r="AU198">
        <f>_xlfn.RANK.AVG(Table2[[#This Row],[Sharpe Ratio Z-Score]],Table2[Sharpe Ratio Z-Score])</f>
        <v>114</v>
      </c>
      <c r="AV198">
        <f>(Table2[[#This Row],[Rank 1Y]]+Table2[[#This Row],[Rank 6M]]+Table2[[#This Row],[Rank Sharpe]])/3</f>
        <v>240</v>
      </c>
    </row>
    <row r="199" spans="1:48" x14ac:dyDescent="0.3">
      <c r="A199" t="s">
        <v>413</v>
      </c>
      <c r="B199" t="s">
        <v>414</v>
      </c>
      <c r="C199" t="s">
        <v>3139</v>
      </c>
      <c r="D199" t="s">
        <v>256</v>
      </c>
      <c r="E199">
        <v>56969.186265299999</v>
      </c>
      <c r="F199">
        <v>5057.8999999999996</v>
      </c>
      <c r="G199">
        <v>46.346649729774001</v>
      </c>
      <c r="H199">
        <f>(Table2[[#This Row],[1Y Return vs Nifty]]-AVERAGE(Table2[1Y Return vs Nifty]))/_xlfn.STDEV.P(Table2[1Y Return vs Nifty])</f>
        <v>0.34739856488436038</v>
      </c>
      <c r="I199">
        <v>19.9172023393788</v>
      </c>
      <c r="J199">
        <f>(Table2[[#This Row],[1M Return vs Nifty]]-AVERAGE(Table2[1M Return vs Nifty]))/_xlfn.STDEV.P(Table2[1M Return vs Nifty])</f>
        <v>2.2012602178695695</v>
      </c>
      <c r="K199">
        <v>1.44079911328858</v>
      </c>
      <c r="L199">
        <f>(Table2[[#This Row],[6M Return vs Nifty]]-AVERAGE(Table2[6M Return vs Nifty]))/_xlfn.STDEV.P(Table2[6M Return vs Nifty])</f>
        <v>-0.26325885958319745</v>
      </c>
      <c r="M199">
        <v>3.02602987417115</v>
      </c>
      <c r="N199">
        <f>(Table2[[#This Row],[1W Return vs Nifty]]-AVERAGE(Table2[1W Return vs Nifty]))/_xlfn.STDEV.P(Table2[1W Return vs Nifty])</f>
        <v>0.7905500317598837</v>
      </c>
      <c r="O199">
        <v>5029.97</v>
      </c>
      <c r="P199">
        <v>4895.3702263167897</v>
      </c>
      <c r="Q199">
        <v>4383.3517392839403</v>
      </c>
      <c r="R199">
        <v>48.354829304426403</v>
      </c>
      <c r="S199" s="1">
        <f>(Table2[[#This Row],[Close Price]]-Table2[[#This Row],[20D EMA]])/Table2[[#This Row],[20D EMA]]</f>
        <v>5.5527170142166613E-3</v>
      </c>
      <c r="T199" s="1">
        <f>(Table2[[#This Row],[Close Price]]-Table2[[#This Row],[50D EMA]])/Table2[[#This Row],[50D EMA]]</f>
        <v>3.320071131892615E-2</v>
      </c>
      <c r="U199" s="1">
        <f>(Table2[[#This Row],[Close Price]]-Table2[[#This Row],[200D EMA]])/Table2[[#This Row],[200D EMA]]</f>
        <v>0.15388869085515205</v>
      </c>
      <c r="V199">
        <v>0.54601550731622805</v>
      </c>
      <c r="W199">
        <v>5025</v>
      </c>
      <c r="X199">
        <v>5242.2</v>
      </c>
      <c r="Y199">
        <v>4946.3</v>
      </c>
      <c r="Z199">
        <v>5318.15</v>
      </c>
      <c r="AA199">
        <v>4809</v>
      </c>
      <c r="AB199">
        <v>5318.15</v>
      </c>
      <c r="AC199" s="1">
        <f>(Table2[[#This Row],[Close Price]]/Table2[[#This Row],[Day Low]])-1</f>
        <v>6.5472636815919749E-3</v>
      </c>
      <c r="AD199" s="1">
        <f>(Table2[[#This Row],[Day High]]/Table2[[#This Row],[Close Price]])-1</f>
        <v>3.6438047410980889E-2</v>
      </c>
      <c r="AE199" s="1">
        <f>(Table2[[#This Row],[Close Price]]/Table2[[#This Row],[Current Week Low]])-1</f>
        <v>2.2562319309382683E-2</v>
      </c>
      <c r="AF199" s="1">
        <f>(Table2[[#This Row],[Current Week High]]/Table2[[#This Row],[Close Price]])-1</f>
        <v>5.1454160817730576E-2</v>
      </c>
      <c r="AG199" s="1">
        <f>(Table2[[#This Row],[Close Price]]/Table2[[#This Row],[Current Month Low]])-1</f>
        <v>5.175712206279881E-2</v>
      </c>
      <c r="AH199" s="1">
        <f>(Table2[[#This Row],[Current Month High]]/Table2[[#This Row],[Close Price]])-1</f>
        <v>5.1454160817730576E-2</v>
      </c>
      <c r="AI199">
        <v>15.461950611914</v>
      </c>
      <c r="AJ199">
        <v>102.29577042295701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0.01</v>
      </c>
      <c r="AM199" t="s">
        <v>3173</v>
      </c>
      <c r="AN199">
        <v>-3.37</v>
      </c>
      <c r="AO199" t="s">
        <v>3172</v>
      </c>
      <c r="AP199">
        <v>0.15067899059197101</v>
      </c>
      <c r="AQ199">
        <f>(Table2[[#This Row],[Sharpe Ratio]]-AVERAGE(Table2[Sharpe Ratio]))/_xlfn.STDEV.P(Table2[Sharpe Ratio])</f>
        <v>1.0314314392952126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4.107381394225829</v>
      </c>
      <c r="AS199">
        <f>_xlfn.RANK.AVG(Table2[[#This Row],[1Y Return vs Nifty Z-Score]],Table2[1Y Return vs Nifty Z-Score])</f>
        <v>204</v>
      </c>
      <c r="AT199">
        <f>_xlfn.RANK.AVG(Table2[[#This Row],[6M Return vs Nifty Z-Score]],Table2[6M Return vs Nifty Z-Score])</f>
        <v>407</v>
      </c>
      <c r="AU199">
        <f>_xlfn.RANK.AVG(Table2[[#This Row],[Sharpe Ratio Z-Score]],Table2[Sharpe Ratio Z-Score])</f>
        <v>109</v>
      </c>
      <c r="AV199">
        <f>(Table2[[#This Row],[Rank 1Y]]+Table2[[#This Row],[Rank 6M]]+Table2[[#This Row],[Rank Sharpe]])/3</f>
        <v>240</v>
      </c>
    </row>
    <row r="200" spans="1:48" x14ac:dyDescent="0.3">
      <c r="A200" t="s">
        <v>541</v>
      </c>
      <c r="B200" t="s">
        <v>542</v>
      </c>
      <c r="C200" t="s">
        <v>3134</v>
      </c>
      <c r="D200" t="s">
        <v>164</v>
      </c>
      <c r="E200">
        <v>39068.831373064</v>
      </c>
      <c r="F200">
        <v>212.72</v>
      </c>
      <c r="G200">
        <v>92.337869825598801</v>
      </c>
      <c r="H200">
        <f>(Table2[[#This Row],[1Y Return vs Nifty]]-AVERAGE(Table2[1Y Return vs Nifty]))/_xlfn.STDEV.P(Table2[1Y Return vs Nifty])</f>
        <v>1.1299245833575449</v>
      </c>
      <c r="I200">
        <v>24.505935637425299</v>
      </c>
      <c r="J200">
        <f>(Table2[[#This Row],[1M Return vs Nifty]]-AVERAGE(Table2[1M Return vs Nifty]))/_xlfn.STDEV.P(Table2[1M Return vs Nifty])</f>
        <v>2.693076545977183</v>
      </c>
      <c r="K200">
        <v>6.5663625199917801</v>
      </c>
      <c r="L200">
        <f>(Table2[[#This Row],[6M Return vs Nifty]]-AVERAGE(Table2[6M Return vs Nifty]))/_xlfn.STDEV.P(Table2[6M Return vs Nifty])</f>
        <v>-9.8312604790787919E-2</v>
      </c>
      <c r="M200">
        <v>-3.4918926817208198</v>
      </c>
      <c r="N200">
        <f>(Table2[[#This Row],[1W Return vs Nifty]]-AVERAGE(Table2[1W Return vs Nifty]))/_xlfn.STDEV.P(Table2[1W Return vs Nifty])</f>
        <v>-0.75901858803033573</v>
      </c>
      <c r="O200">
        <v>202.94</v>
      </c>
      <c r="P200">
        <v>192.67086615106999</v>
      </c>
      <c r="Q200">
        <v>169.330027718254</v>
      </c>
      <c r="R200">
        <v>60.8312508341293</v>
      </c>
      <c r="S200" s="1">
        <f>(Table2[[#This Row],[Close Price]]-Table2[[#This Row],[20D EMA]])/Table2[[#This Row],[20D EMA]]</f>
        <v>4.8191583719325914E-2</v>
      </c>
      <c r="T200" s="1">
        <f>(Table2[[#This Row],[Close Price]]-Table2[[#This Row],[50D EMA]])/Table2[[#This Row],[50D EMA]]</f>
        <v>0.10405898021556526</v>
      </c>
      <c r="U200" s="1">
        <f>(Table2[[#This Row],[Close Price]]-Table2[[#This Row],[200D EMA]])/Table2[[#This Row],[200D EMA]]</f>
        <v>0.25624499603780848</v>
      </c>
      <c r="V200">
        <v>1.7973714034408199</v>
      </c>
      <c r="W200">
        <v>211.5</v>
      </c>
      <c r="X200">
        <v>220.13</v>
      </c>
      <c r="Y200">
        <v>200</v>
      </c>
      <c r="Z200">
        <v>222.85</v>
      </c>
      <c r="AA200">
        <v>200</v>
      </c>
      <c r="AB200">
        <v>227.39</v>
      </c>
      <c r="AC200" s="1">
        <f>(Table2[[#This Row],[Close Price]]/Table2[[#This Row],[Day Low]])-1</f>
        <v>5.768321513002439E-3</v>
      </c>
      <c r="AD200" s="1">
        <f>(Table2[[#This Row],[Day High]]/Table2[[#This Row],[Close Price]])-1</f>
        <v>3.4834524257239652E-2</v>
      </c>
      <c r="AE200" s="1">
        <f>(Table2[[#This Row],[Close Price]]/Table2[[#This Row],[Current Week Low]])-1</f>
        <v>6.3600000000000101E-2</v>
      </c>
      <c r="AF200" s="1">
        <f>(Table2[[#This Row],[Current Week High]]/Table2[[#This Row],[Close Price]])-1</f>
        <v>4.7621286197818691E-2</v>
      </c>
      <c r="AG200" s="1">
        <f>(Table2[[#This Row],[Close Price]]/Table2[[#This Row],[Current Month Low]])-1</f>
        <v>6.3600000000000101E-2</v>
      </c>
      <c r="AH200" s="1">
        <f>(Table2[[#This Row],[Current Month High]]/Table2[[#This Row],[Close Price]])-1</f>
        <v>6.89638962015795E-2</v>
      </c>
      <c r="AI200">
        <v>6.89638962015795</v>
      </c>
      <c r="AJ200">
        <v>140.090293453724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0.08</v>
      </c>
      <c r="AM200" t="s">
        <v>3173</v>
      </c>
      <c r="AN200">
        <v>18.02</v>
      </c>
      <c r="AO200" t="s">
        <v>3173</v>
      </c>
      <c r="AP200">
        <v>7.9136342730060996E-2</v>
      </c>
      <c r="AQ200">
        <f>(Table2[[#This Row],[Sharpe Ratio]]-AVERAGE(Table2[Sharpe Ratio]))/_xlfn.STDEV.P(Table2[Sharpe Ratio])</f>
        <v>0.201053579096621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3.1667235156102249</v>
      </c>
      <c r="AS200">
        <f>_xlfn.RANK.AVG(Table2[[#This Row],[1Y Return vs Nifty Z-Score]],Table2[1Y Return vs Nifty Z-Score])</f>
        <v>85</v>
      </c>
      <c r="AT200">
        <f>_xlfn.RANK.AVG(Table2[[#This Row],[6M Return vs Nifty Z-Score]],Table2[6M Return vs Nifty Z-Score])</f>
        <v>345</v>
      </c>
      <c r="AU200">
        <f>_xlfn.RANK.AVG(Table2[[#This Row],[Sharpe Ratio Z-Score]],Table2[Sharpe Ratio Z-Score])</f>
        <v>290</v>
      </c>
      <c r="AV200">
        <f>(Table2[[#This Row],[Rank 1Y]]+Table2[[#This Row],[Rank 6M]]+Table2[[#This Row],[Rank Sharpe]])/3</f>
        <v>240</v>
      </c>
    </row>
    <row r="201" spans="1:48" x14ac:dyDescent="0.3">
      <c r="A201" t="s">
        <v>986</v>
      </c>
      <c r="B201" t="s">
        <v>987</v>
      </c>
      <c r="C201" t="s">
        <v>3139</v>
      </c>
      <c r="D201" t="s">
        <v>773</v>
      </c>
      <c r="E201">
        <v>14570.35495992</v>
      </c>
      <c r="F201">
        <v>1081.9000000000001</v>
      </c>
      <c r="G201">
        <v>18.700294223645901</v>
      </c>
      <c r="H201">
        <f>(Table2[[#This Row],[1Y Return vs Nifty]]-AVERAGE(Table2[1Y Return vs Nifty]))/_xlfn.STDEV.P(Table2[1Y Return vs Nifty])</f>
        <v>-0.12299540279967182</v>
      </c>
      <c r="I201">
        <v>-20.532437478748601</v>
      </c>
      <c r="J201">
        <f>(Table2[[#This Row],[1M Return vs Nifty]]-AVERAGE(Table2[1M Return vs Nifty]))/_xlfn.STDEV.P(Table2[1M Return vs Nifty])</f>
        <v>-2.1340959766375418</v>
      </c>
      <c r="K201">
        <v>4.6278846730276202</v>
      </c>
      <c r="L201">
        <f>(Table2[[#This Row],[6M Return vs Nifty]]-AVERAGE(Table2[6M Return vs Nifty]))/_xlfn.STDEV.P(Table2[6M Return vs Nifty])</f>
        <v>-0.16069494902959502</v>
      </c>
      <c r="M201">
        <v>-5.7327479971408</v>
      </c>
      <c r="N201">
        <f>(Table2[[#This Row],[1W Return vs Nifty]]-AVERAGE(Table2[1W Return vs Nifty]))/_xlfn.STDEV.P(Table2[1W Return vs Nifty])</f>
        <v>-1.2917587438835263</v>
      </c>
      <c r="O201">
        <v>1212.3900000000001</v>
      </c>
      <c r="P201">
        <v>1319.6297770083499</v>
      </c>
      <c r="Q201">
        <v>1217.49717902561</v>
      </c>
      <c r="R201">
        <v>22.6189847631797</v>
      </c>
      <c r="S201" s="1">
        <f>(Table2[[#This Row],[Close Price]]-Table2[[#This Row],[20D EMA]])/Table2[[#This Row],[20D EMA]]</f>
        <v>-0.10763038296257804</v>
      </c>
      <c r="T201" s="1">
        <f>(Table2[[#This Row],[Close Price]]-Table2[[#This Row],[50D EMA]])/Table2[[#This Row],[50D EMA]]</f>
        <v>-0.18014884261500386</v>
      </c>
      <c r="U201" s="1">
        <f>(Table2[[#This Row],[Close Price]]-Table2[[#This Row],[200D EMA]])/Table2[[#This Row],[200D EMA]]</f>
        <v>-0.11137371105379588</v>
      </c>
      <c r="V201">
        <v>1.21767990180553</v>
      </c>
      <c r="W201">
        <v>1077.55</v>
      </c>
      <c r="X201">
        <v>1124.95</v>
      </c>
      <c r="Y201">
        <v>1048.7</v>
      </c>
      <c r="Z201">
        <v>1141.95</v>
      </c>
      <c r="AA201">
        <v>1048.7</v>
      </c>
      <c r="AB201">
        <v>1243.95</v>
      </c>
      <c r="AC201" s="1">
        <f>(Table2[[#This Row],[Close Price]]/Table2[[#This Row],[Day Low]])-1</f>
        <v>4.0369356410376867E-3</v>
      </c>
      <c r="AD201" s="1">
        <f>(Table2[[#This Row],[Day High]]/Table2[[#This Row],[Close Price]])-1</f>
        <v>3.9791108235511574E-2</v>
      </c>
      <c r="AE201" s="1">
        <f>(Table2[[#This Row],[Close Price]]/Table2[[#This Row],[Current Week Low]])-1</f>
        <v>3.1658243539620434E-2</v>
      </c>
      <c r="AF201" s="1">
        <f>(Table2[[#This Row],[Current Week High]]/Table2[[#This Row],[Close Price]])-1</f>
        <v>5.5504205564284925E-2</v>
      </c>
      <c r="AG201" s="1">
        <f>(Table2[[#This Row],[Close Price]]/Table2[[#This Row],[Current Month Low]])-1</f>
        <v>3.1658243539620434E-2</v>
      </c>
      <c r="AH201" s="1">
        <f>(Table2[[#This Row],[Current Month High]]/Table2[[#This Row],[Close Price]])-1</f>
        <v>0.1497827895369257</v>
      </c>
      <c r="AI201">
        <v>75.335058693039997</v>
      </c>
      <c r="AJ201">
        <v>54.050975366652402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-0.35</v>
      </c>
      <c r="AM201" t="s">
        <v>3172</v>
      </c>
      <c r="AN201">
        <v>-17.91</v>
      </c>
      <c r="AO201" t="s">
        <v>3172</v>
      </c>
      <c r="AP201">
        <v>0.219305939144262</v>
      </c>
      <c r="AQ201">
        <f>(Table2[[#This Row],[Sharpe Ratio]]-AVERAGE(Table2[Sharpe Ratio]))/_xlfn.STDEV.P(Table2[Sharpe Ratio])</f>
        <v>1.8279674970716016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336</v>
      </c>
      <c r="AT201">
        <f>_xlfn.RANK.AVG(Table2[[#This Row],[6M Return vs Nifty Z-Score]],Table2[6M Return vs Nifty Z-Score])</f>
        <v>367</v>
      </c>
      <c r="AU201">
        <f>_xlfn.RANK.AVG(Table2[[#This Row],[Sharpe Ratio Z-Score]],Table2[Sharpe Ratio Z-Score])</f>
        <v>21</v>
      </c>
      <c r="AV201">
        <f>(Table2[[#This Row],[Rank 1Y]]+Table2[[#This Row],[Rank 6M]]+Table2[[#This Row],[Rank Sharpe]])/3</f>
        <v>241.33333333333334</v>
      </c>
    </row>
    <row r="202" spans="1:48" x14ac:dyDescent="0.3">
      <c r="A202" t="s">
        <v>1602</v>
      </c>
      <c r="B202" t="s">
        <v>1603</v>
      </c>
      <c r="C202" t="s">
        <v>3135</v>
      </c>
      <c r="D202" t="s">
        <v>80</v>
      </c>
      <c r="E202">
        <v>6037.4823571999996</v>
      </c>
      <c r="F202">
        <v>294.7</v>
      </c>
      <c r="G202">
        <v>39.442062808769798</v>
      </c>
      <c r="H202">
        <f>(Table2[[#This Row],[1Y Return vs Nifty]]-AVERAGE(Table2[1Y Return vs Nifty]))/_xlfn.STDEV.P(Table2[1Y Return vs Nifty])</f>
        <v>0.22991920901517476</v>
      </c>
      <c r="I202">
        <v>-1.94686365944274</v>
      </c>
      <c r="J202">
        <f>(Table2[[#This Row],[1M Return vs Nifty]]-AVERAGE(Table2[1M Return vs Nifty]))/_xlfn.STDEV.P(Table2[1M Return vs Nifty])</f>
        <v>-0.14211080820874061</v>
      </c>
      <c r="K202">
        <v>26.5702395497308</v>
      </c>
      <c r="L202">
        <f>(Table2[[#This Row],[6M Return vs Nifty]]-AVERAGE(Table2[6M Return vs Nifty]))/_xlfn.STDEV.P(Table2[6M Return vs Nifty])</f>
        <v>0.54543410860821095</v>
      </c>
      <c r="M202">
        <v>-1.39289565193082</v>
      </c>
      <c r="N202">
        <f>(Table2[[#This Row],[1W Return vs Nifty]]-AVERAGE(Table2[1W Return vs Nifty]))/_xlfn.STDEV.P(Table2[1W Return vs Nifty])</f>
        <v>-0.26000377119191226</v>
      </c>
      <c r="O202">
        <v>296.20999999999998</v>
      </c>
      <c r="P202">
        <v>298.73485928290398</v>
      </c>
      <c r="Q202">
        <v>263.95212527944602</v>
      </c>
      <c r="R202">
        <v>49.216864520716797</v>
      </c>
      <c r="S202" s="1">
        <f>(Table2[[#This Row],[Close Price]]-Table2[[#This Row],[20D EMA]])/Table2[[#This Row],[20D EMA]]</f>
        <v>-5.0977347152357817E-3</v>
      </c>
      <c r="T202" s="1">
        <f>(Table2[[#This Row],[Close Price]]-Table2[[#This Row],[50D EMA]])/Table2[[#This Row],[50D EMA]]</f>
        <v>-1.3506489642987913E-2</v>
      </c>
      <c r="U202" s="1">
        <f>(Table2[[#This Row],[Close Price]]-Table2[[#This Row],[200D EMA]])/Table2[[#This Row],[200D EMA]]</f>
        <v>0.1164903472097495</v>
      </c>
      <c r="V202">
        <v>0.61231036291616803</v>
      </c>
      <c r="W202">
        <v>288.2</v>
      </c>
      <c r="X202">
        <v>301.85000000000002</v>
      </c>
      <c r="Y202">
        <v>282.05</v>
      </c>
      <c r="Z202">
        <v>308.3</v>
      </c>
      <c r="AA202">
        <v>282.05</v>
      </c>
      <c r="AB202">
        <v>315.89999999999998</v>
      </c>
      <c r="AC202" s="1">
        <f>(Table2[[#This Row],[Close Price]]/Table2[[#This Row],[Day Low]])-1</f>
        <v>2.2553782095766861E-2</v>
      </c>
      <c r="AD202" s="1">
        <f>(Table2[[#This Row],[Day High]]/Table2[[#This Row],[Close Price]])-1</f>
        <v>2.4261961316593306E-2</v>
      </c>
      <c r="AE202" s="1">
        <f>(Table2[[#This Row],[Close Price]]/Table2[[#This Row],[Current Week Low]])-1</f>
        <v>4.4850203864562843E-2</v>
      </c>
      <c r="AF202" s="1">
        <f>(Table2[[#This Row],[Current Week High]]/Table2[[#This Row],[Close Price]])-1</f>
        <v>4.6148625721072367E-2</v>
      </c>
      <c r="AG202" s="1">
        <f>(Table2[[#This Row],[Close Price]]/Table2[[#This Row],[Current Month Low]])-1</f>
        <v>4.4850203864562843E-2</v>
      </c>
      <c r="AH202" s="1">
        <f>(Table2[[#This Row],[Current Month High]]/Table2[[#This Row],[Close Price]])-1</f>
        <v>7.1937563624024481E-2</v>
      </c>
      <c r="AI202">
        <v>25.415676959619901</v>
      </c>
      <c r="AJ202">
        <v>71.936989498249602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-0.13</v>
      </c>
      <c r="AM202" t="s">
        <v>3172</v>
      </c>
      <c r="AN202">
        <v>1.45</v>
      </c>
      <c r="AO202" t="s">
        <v>3173</v>
      </c>
      <c r="AP202">
        <v>6.4619614131958006E-2</v>
      </c>
      <c r="AQ202">
        <f>(Table2[[#This Row],[Sharpe Ratio]]-AVERAGE(Table2[Sharpe Ratio]))/_xlfn.STDEV.P(Table2[Sharpe Ratio])</f>
        <v>3.2561492339592817E-2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237</v>
      </c>
      <c r="AT202">
        <f>_xlfn.RANK.AVG(Table2[[#This Row],[6M Return vs Nifty Z-Score]],Table2[6M Return vs Nifty Z-Score])</f>
        <v>157</v>
      </c>
      <c r="AU202">
        <f>_xlfn.RANK.AVG(Table2[[#This Row],[Sharpe Ratio Z-Score]],Table2[Sharpe Ratio Z-Score])</f>
        <v>331</v>
      </c>
      <c r="AV202">
        <f>(Table2[[#This Row],[Rank 1Y]]+Table2[[#This Row],[Rank 6M]]+Table2[[#This Row],[Rank Sharpe]])/3</f>
        <v>241.66666666666666</v>
      </c>
    </row>
    <row r="203" spans="1:48" x14ac:dyDescent="0.3">
      <c r="A203" t="s">
        <v>115</v>
      </c>
      <c r="B203" t="s">
        <v>116</v>
      </c>
      <c r="C203" t="s">
        <v>3132</v>
      </c>
      <c r="D203" t="s">
        <v>57</v>
      </c>
      <c r="E203">
        <v>248926.83925213999</v>
      </c>
      <c r="F203">
        <v>645.4</v>
      </c>
      <c r="G203">
        <v>57.623485338018398</v>
      </c>
      <c r="H203">
        <f>(Table2[[#This Row],[1Y Return vs Nifty]]-AVERAGE(Table2[1Y Return vs Nifty]))/_xlfn.STDEV.P(Table2[1Y Return vs Nifty])</f>
        <v>0.53927034500043569</v>
      </c>
      <c r="I203">
        <v>-0.88263999359050305</v>
      </c>
      <c r="J203">
        <f>(Table2[[#This Row],[1M Return vs Nifty]]-AVERAGE(Table2[1M Return vs Nifty]))/_xlfn.STDEV.P(Table2[1M Return vs Nifty])</f>
        <v>-2.8048268150574183E-2</v>
      </c>
      <c r="K203">
        <v>-5.4059345486209303</v>
      </c>
      <c r="L203">
        <f>(Table2[[#This Row],[6M Return vs Nifty]]-AVERAGE(Table2[6M Return vs Nifty]))/_xlfn.STDEV.P(Table2[6M Return vs Nifty])</f>
        <v>-0.48359426185646581</v>
      </c>
      <c r="M203">
        <v>-8.7190946450091594E-2</v>
      </c>
      <c r="N203">
        <f>(Table2[[#This Row],[1W Return vs Nifty]]-AVERAGE(Table2[1W Return vs Nifty]))/_xlfn.STDEV.P(Table2[1W Return vs Nifty])</f>
        <v>5.0414007015101729E-2</v>
      </c>
      <c r="O203">
        <v>649.91999999999996</v>
      </c>
      <c r="P203">
        <v>662.39171180763299</v>
      </c>
      <c r="Q203">
        <v>611.82300678275499</v>
      </c>
      <c r="R203">
        <v>48.547681131686304</v>
      </c>
      <c r="S203" s="1">
        <f>(Table2[[#This Row],[Close Price]]-Table2[[#This Row],[20D EMA]])/Table2[[#This Row],[20D EMA]]</f>
        <v>-6.9547021171836258E-3</v>
      </c>
      <c r="T203" s="1">
        <f>(Table2[[#This Row],[Close Price]]-Table2[[#This Row],[50D EMA]])/Table2[[#This Row],[50D EMA]]</f>
        <v>-2.5652059808030359E-2</v>
      </c>
      <c r="U203" s="1">
        <f>(Table2[[#This Row],[Close Price]]-Table2[[#This Row],[200D EMA]])/Table2[[#This Row],[200D EMA]]</f>
        <v>5.4880239619964875E-2</v>
      </c>
      <c r="V203">
        <v>0.33088288946628502</v>
      </c>
      <c r="W203">
        <v>631.04999999999995</v>
      </c>
      <c r="X203">
        <v>648.4</v>
      </c>
      <c r="Y203">
        <v>613.20000000000005</v>
      </c>
      <c r="Z203">
        <v>649</v>
      </c>
      <c r="AA203">
        <v>613.20000000000005</v>
      </c>
      <c r="AB203">
        <v>660.8</v>
      </c>
      <c r="AC203" s="1">
        <f>(Table2[[#This Row],[Close Price]]/Table2[[#This Row],[Day Low]])-1</f>
        <v>2.273987798114252E-2</v>
      </c>
      <c r="AD203" s="1">
        <f>(Table2[[#This Row],[Day High]]/Table2[[#This Row],[Close Price]])-1</f>
        <v>4.6482801363496584E-3</v>
      </c>
      <c r="AE203" s="1">
        <f>(Table2[[#This Row],[Close Price]]/Table2[[#This Row],[Current Week Low]])-1</f>
        <v>5.2511415525114069E-2</v>
      </c>
      <c r="AF203" s="1">
        <f>(Table2[[#This Row],[Current Week High]]/Table2[[#This Row],[Close Price]])-1</f>
        <v>5.5779361636194569E-3</v>
      </c>
      <c r="AG203" s="1">
        <f>(Table2[[#This Row],[Close Price]]/Table2[[#This Row],[Current Month Low]])-1</f>
        <v>5.2511415525114069E-2</v>
      </c>
      <c r="AH203" s="1">
        <f>(Table2[[#This Row],[Current Month High]]/Table2[[#This Row],[Close Price]])-1</f>
        <v>2.386117136659438E-2</v>
      </c>
      <c r="AI203">
        <v>38.805392004958101</v>
      </c>
      <c r="AJ203">
        <v>123.05166753067201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-7.0000000000000007E-2</v>
      </c>
      <c r="AM203" t="s">
        <v>3172</v>
      </c>
      <c r="AN203">
        <v>-3.96</v>
      </c>
      <c r="AO203" t="s">
        <v>3172</v>
      </c>
      <c r="AP203">
        <v>0.16491351245597599</v>
      </c>
      <c r="AQ203">
        <f>(Table2[[#This Row],[Sharpe Ratio]]-AVERAGE(Table2[Sharpe Ratio]))/_xlfn.STDEV.P(Table2[Sharpe Ratio])</f>
        <v>1.1966480221256004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158</v>
      </c>
      <c r="AT203">
        <f>_xlfn.RANK.AVG(Table2[[#This Row],[6M Return vs Nifty Z-Score]],Table2[6M Return vs Nifty Z-Score])</f>
        <v>480</v>
      </c>
      <c r="AU203">
        <f>_xlfn.RANK.AVG(Table2[[#This Row],[Sharpe Ratio Z-Score]],Table2[Sharpe Ratio Z-Score])</f>
        <v>90</v>
      </c>
      <c r="AV203">
        <f>(Table2[[#This Row],[Rank 1Y]]+Table2[[#This Row],[Rank 6M]]+Table2[[#This Row],[Rank Sharpe]])/3</f>
        <v>242.66666666666666</v>
      </c>
    </row>
    <row r="204" spans="1:48" x14ac:dyDescent="0.3">
      <c r="A204" t="s">
        <v>686</v>
      </c>
      <c r="B204" t="s">
        <v>687</v>
      </c>
      <c r="C204" t="s">
        <v>3130</v>
      </c>
      <c r="D204" t="s">
        <v>48</v>
      </c>
      <c r="E204">
        <v>27084.519</v>
      </c>
      <c r="F204">
        <v>1017.45</v>
      </c>
      <c r="G204">
        <v>26.084929634300298</v>
      </c>
      <c r="H204">
        <f>(Table2[[#This Row],[1Y Return vs Nifty]]-AVERAGE(Table2[1Y Return vs Nifty]))/_xlfn.STDEV.P(Table2[1Y Return vs Nifty])</f>
        <v>2.6518258177763449E-3</v>
      </c>
      <c r="I204">
        <v>2.40302918355802</v>
      </c>
      <c r="J204">
        <f>(Table2[[#This Row],[1M Return vs Nifty]]-AVERAGE(Table2[1M Return vs Nifty]))/_xlfn.STDEV.P(Table2[1M Return vs Nifty])</f>
        <v>0.32410681368202782</v>
      </c>
      <c r="K204">
        <v>23.239449968941301</v>
      </c>
      <c r="L204">
        <f>(Table2[[#This Row],[6M Return vs Nifty]]-AVERAGE(Table2[6M Return vs Nifty]))/_xlfn.STDEV.P(Table2[6M Return vs Nifty])</f>
        <v>0.43824564496842805</v>
      </c>
      <c r="M204">
        <v>-0.677357594565409</v>
      </c>
      <c r="N204">
        <f>(Table2[[#This Row],[1W Return vs Nifty]]-AVERAGE(Table2[1W Return vs Nifty]))/_xlfn.STDEV.P(Table2[1W Return vs Nifty])</f>
        <v>-8.9892004681768417E-2</v>
      </c>
      <c r="O204">
        <v>997.49</v>
      </c>
      <c r="P204">
        <v>950.58297569044498</v>
      </c>
      <c r="Q204">
        <v>813.73229002793096</v>
      </c>
      <c r="R204">
        <v>54.262249811573099</v>
      </c>
      <c r="S204" s="1">
        <f>(Table2[[#This Row],[Close Price]]-Table2[[#This Row],[20D EMA]])/Table2[[#This Row],[20D EMA]]</f>
        <v>2.0010225666422757E-2</v>
      </c>
      <c r="T204" s="1">
        <f>(Table2[[#This Row],[Close Price]]-Table2[[#This Row],[50D EMA]])/Table2[[#This Row],[50D EMA]]</f>
        <v>7.0343174682869714E-2</v>
      </c>
      <c r="U204" s="1">
        <f>(Table2[[#This Row],[Close Price]]-Table2[[#This Row],[200D EMA]])/Table2[[#This Row],[200D EMA]]</f>
        <v>0.25034979251600864</v>
      </c>
      <c r="V204">
        <v>0.62786553982237603</v>
      </c>
      <c r="W204">
        <v>1007.05</v>
      </c>
      <c r="X204">
        <v>1024.75</v>
      </c>
      <c r="Y204">
        <v>968.15</v>
      </c>
      <c r="Z204">
        <v>1027.5</v>
      </c>
      <c r="AA204">
        <v>968.15</v>
      </c>
      <c r="AB204">
        <v>1061</v>
      </c>
      <c r="AC204" s="1">
        <f>(Table2[[#This Row],[Close Price]]/Table2[[#This Row],[Day Low]])-1</f>
        <v>1.0327193287324343E-2</v>
      </c>
      <c r="AD204" s="1">
        <f>(Table2[[#This Row],[Day High]]/Table2[[#This Row],[Close Price]])-1</f>
        <v>7.1747997444591149E-3</v>
      </c>
      <c r="AE204" s="1">
        <f>(Table2[[#This Row],[Close Price]]/Table2[[#This Row],[Current Week Low]])-1</f>
        <v>5.0921861281826297E-2</v>
      </c>
      <c r="AF204" s="1">
        <f>(Table2[[#This Row],[Current Week High]]/Table2[[#This Row],[Close Price]])-1</f>
        <v>9.8776352646321453E-3</v>
      </c>
      <c r="AG204" s="1">
        <f>(Table2[[#This Row],[Close Price]]/Table2[[#This Row],[Current Month Low]])-1</f>
        <v>5.0921861281826297E-2</v>
      </c>
      <c r="AH204" s="1">
        <f>(Table2[[#This Row],[Current Month High]]/Table2[[#This Row],[Close Price]])-1</f>
        <v>4.2803086146739444E-2</v>
      </c>
      <c r="AI204">
        <v>4.9683031107179598</v>
      </c>
      <c r="AJ204">
        <v>84.974093264248694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0.15</v>
      </c>
      <c r="AM204" t="s">
        <v>3173</v>
      </c>
      <c r="AN204">
        <v>7.66</v>
      </c>
      <c r="AO204" t="s">
        <v>3173</v>
      </c>
      <c r="AP204">
        <v>8.8895040624723004E-2</v>
      </c>
      <c r="AQ204">
        <f>(Table2[[#This Row],[Sharpe Ratio]]-AVERAGE(Table2[Sharpe Ratio]))/_xlfn.STDEV.P(Table2[Sharpe Ratio])</f>
        <v>0.314320377548573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0.98943265733503671</v>
      </c>
      <c r="AS204">
        <f>_xlfn.RANK.AVG(Table2[[#This Row],[1Y Return vs Nifty Z-Score]],Table2[1Y Return vs Nifty Z-Score])</f>
        <v>290</v>
      </c>
      <c r="AT204">
        <f>_xlfn.RANK.AVG(Table2[[#This Row],[6M Return vs Nifty Z-Score]],Table2[6M Return vs Nifty Z-Score])</f>
        <v>183</v>
      </c>
      <c r="AU204">
        <f>_xlfn.RANK.AVG(Table2[[#This Row],[Sharpe Ratio Z-Score]],Table2[Sharpe Ratio Z-Score])</f>
        <v>255</v>
      </c>
      <c r="AV204">
        <f>(Table2[[#This Row],[Rank 1Y]]+Table2[[#This Row],[Rank 6M]]+Table2[[#This Row],[Rank Sharpe]])/3</f>
        <v>242.66666666666666</v>
      </c>
    </row>
    <row r="205" spans="1:48" x14ac:dyDescent="0.3">
      <c r="A205" t="s">
        <v>827</v>
      </c>
      <c r="B205" t="s">
        <v>828</v>
      </c>
      <c r="C205" t="s">
        <v>3129</v>
      </c>
      <c r="D205" t="s">
        <v>37</v>
      </c>
      <c r="E205">
        <v>19643.826410779999</v>
      </c>
      <c r="F205">
        <v>534.95000000000005</v>
      </c>
      <c r="G205">
        <v>19.580470401427199</v>
      </c>
      <c r="H205">
        <f>(Table2[[#This Row],[1Y Return vs Nifty]]-AVERAGE(Table2[1Y Return vs Nifty]))/_xlfn.STDEV.P(Table2[1Y Return vs Nifty])</f>
        <v>-0.10801948438482915</v>
      </c>
      <c r="I205">
        <v>-2.6283586627042701</v>
      </c>
      <c r="J205">
        <f>(Table2[[#This Row],[1M Return vs Nifty]]-AVERAGE(Table2[1M Return vs Nifty]))/_xlfn.STDEV.P(Table2[1M Return vs Nifty])</f>
        <v>-0.21515283274097036</v>
      </c>
      <c r="K205">
        <v>11.9499239990669</v>
      </c>
      <c r="L205">
        <f>(Table2[[#This Row],[6M Return vs Nifty]]-AVERAGE(Table2[6M Return vs Nifty]))/_xlfn.STDEV.P(Table2[6M Return vs Nifty])</f>
        <v>7.4936311076061732E-2</v>
      </c>
      <c r="M205">
        <v>-1.5964737319579101</v>
      </c>
      <c r="N205">
        <f>(Table2[[#This Row],[1W Return vs Nifty]]-AVERAGE(Table2[1W Return vs Nifty]))/_xlfn.STDEV.P(Table2[1W Return vs Nifty])</f>
        <v>-0.30840235245488812</v>
      </c>
      <c r="O205">
        <v>541.41999999999996</v>
      </c>
      <c r="P205">
        <v>535.16727569415104</v>
      </c>
      <c r="Q205">
        <v>474.95747029588802</v>
      </c>
      <c r="R205">
        <v>44.621891997062697</v>
      </c>
      <c r="S205" s="1">
        <f>(Table2[[#This Row],[Close Price]]-Table2[[#This Row],[20D EMA]])/Table2[[#This Row],[20D EMA]]</f>
        <v>-1.1950057256842958E-2</v>
      </c>
      <c r="T205" s="1">
        <f>(Table2[[#This Row],[Close Price]]-Table2[[#This Row],[50D EMA]])/Table2[[#This Row],[50D EMA]]</f>
        <v>-4.0599585217383918E-4</v>
      </c>
      <c r="U205" s="1">
        <f>(Table2[[#This Row],[Close Price]]-Table2[[#This Row],[200D EMA]])/Table2[[#This Row],[200D EMA]]</f>
        <v>0.1263113719776594</v>
      </c>
      <c r="V205">
        <v>0.53755603687350995</v>
      </c>
      <c r="W205">
        <v>528.1</v>
      </c>
      <c r="X205">
        <v>536.29999999999995</v>
      </c>
      <c r="Y205">
        <v>519.9</v>
      </c>
      <c r="Z205">
        <v>548.85</v>
      </c>
      <c r="AA205">
        <v>519.9</v>
      </c>
      <c r="AB205">
        <v>573.20000000000005</v>
      </c>
      <c r="AC205" s="1">
        <f>(Table2[[#This Row],[Close Price]]/Table2[[#This Row],[Day Low]])-1</f>
        <v>1.2971028214353364E-2</v>
      </c>
      <c r="AD205" s="1">
        <f>(Table2[[#This Row],[Day High]]/Table2[[#This Row],[Close Price]])-1</f>
        <v>2.5236003364799142E-3</v>
      </c>
      <c r="AE205" s="1">
        <f>(Table2[[#This Row],[Close Price]]/Table2[[#This Row],[Current Week Low]])-1</f>
        <v>2.8947874591267686E-2</v>
      </c>
      <c r="AF205" s="1">
        <f>(Table2[[#This Row],[Current Week High]]/Table2[[#This Row],[Close Price]])-1</f>
        <v>2.5983736797831503E-2</v>
      </c>
      <c r="AG205" s="1">
        <f>(Table2[[#This Row],[Close Price]]/Table2[[#This Row],[Current Month Low]])-1</f>
        <v>2.8947874591267686E-2</v>
      </c>
      <c r="AH205" s="1">
        <f>(Table2[[#This Row],[Current Month High]]/Table2[[#This Row],[Close Price]])-1</f>
        <v>7.1502009533601196E-2</v>
      </c>
      <c r="AI205">
        <v>11.384241517898801</v>
      </c>
      <c r="AJ205">
        <v>60.645645645645601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7.0000000000000007E-2</v>
      </c>
      <c r="AM205" t="s">
        <v>3173</v>
      </c>
      <c r="AN205">
        <v>-1.07</v>
      </c>
      <c r="AO205" t="s">
        <v>3172</v>
      </c>
      <c r="AP205">
        <v>0.148307324919939</v>
      </c>
      <c r="AQ205">
        <f>(Table2[[#This Row],[Sharpe Ratio]]-AVERAGE(Table2[Sharpe Ratio]))/_xlfn.STDEV.P(Table2[Sharpe Ratio])</f>
        <v>1.0039041010612455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0.44726574255661966</v>
      </c>
      <c r="AS205">
        <f>_xlfn.RANK.AVG(Table2[[#This Row],[1Y Return vs Nifty Z-Score]],Table2[1Y Return vs Nifty Z-Score])</f>
        <v>330</v>
      </c>
      <c r="AT205">
        <f>_xlfn.RANK.AVG(Table2[[#This Row],[6M Return vs Nifty Z-Score]],Table2[6M Return vs Nifty Z-Score])</f>
        <v>287</v>
      </c>
      <c r="AU205">
        <f>_xlfn.RANK.AVG(Table2[[#This Row],[Sharpe Ratio Z-Score]],Table2[Sharpe Ratio Z-Score])</f>
        <v>111</v>
      </c>
      <c r="AV205">
        <f>(Table2[[#This Row],[Rank 1Y]]+Table2[[#This Row],[Rank 6M]]+Table2[[#This Row],[Rank Sharpe]])/3</f>
        <v>242.66666666666666</v>
      </c>
    </row>
    <row r="206" spans="1:48" x14ac:dyDescent="0.3">
      <c r="A206" t="s">
        <v>762</v>
      </c>
      <c r="B206" t="s">
        <v>763</v>
      </c>
      <c r="C206" t="s">
        <v>3131</v>
      </c>
      <c r="D206" t="s">
        <v>278</v>
      </c>
      <c r="E206">
        <v>21657.519856874998</v>
      </c>
      <c r="F206">
        <v>541.25</v>
      </c>
      <c r="G206">
        <v>13.626967975959101</v>
      </c>
      <c r="H206">
        <f>(Table2[[#This Row],[1Y Return vs Nifty]]-AVERAGE(Table2[1Y Return vs Nifty]))/_xlfn.STDEV.P(Table2[1Y Return vs Nifty])</f>
        <v>-0.20931643930938296</v>
      </c>
      <c r="I206">
        <v>2.2756032432810298</v>
      </c>
      <c r="J206">
        <f>(Table2[[#This Row],[1M Return vs Nifty]]-AVERAGE(Table2[1M Return vs Nifty]))/_xlfn.STDEV.P(Table2[1M Return vs Nifty])</f>
        <v>0.31044941544548854</v>
      </c>
      <c r="K206">
        <v>24.111142881588101</v>
      </c>
      <c r="L206">
        <f>(Table2[[#This Row],[6M Return vs Nifty]]-AVERAGE(Table2[6M Return vs Nifty]))/_xlfn.STDEV.P(Table2[6M Return vs Nifty])</f>
        <v>0.46629767942031647</v>
      </c>
      <c r="M206">
        <v>0.69842824394819303</v>
      </c>
      <c r="N206">
        <f>(Table2[[#This Row],[1W Return vs Nifty]]-AVERAGE(Table2[1W Return vs Nifty]))/_xlfn.STDEV.P(Table2[1W Return vs Nifty])</f>
        <v>0.23718683748479175</v>
      </c>
      <c r="O206">
        <v>539.42999999999995</v>
      </c>
      <c r="P206">
        <v>511.58049031118901</v>
      </c>
      <c r="Q206">
        <v>442.92223356966599</v>
      </c>
      <c r="R206">
        <v>48.908977853515601</v>
      </c>
      <c r="S206" s="1">
        <f>(Table2[[#This Row],[Close Price]]-Table2[[#This Row],[20D EMA]])/Table2[[#This Row],[20D EMA]]</f>
        <v>3.3739317427656048E-3</v>
      </c>
      <c r="T206" s="1">
        <f>(Table2[[#This Row],[Close Price]]-Table2[[#This Row],[50D EMA]])/Table2[[#This Row],[50D EMA]]</f>
        <v>5.7995780235409959E-2</v>
      </c>
      <c r="U206" s="1">
        <f>(Table2[[#This Row],[Close Price]]-Table2[[#This Row],[200D EMA]])/Table2[[#This Row],[200D EMA]]</f>
        <v>0.22199781130397536</v>
      </c>
      <c r="V206">
        <v>0.79724684105977095</v>
      </c>
      <c r="W206">
        <v>527.1</v>
      </c>
      <c r="X206">
        <v>543.29999999999995</v>
      </c>
      <c r="Y206">
        <v>527.1</v>
      </c>
      <c r="Z206">
        <v>558</v>
      </c>
      <c r="AA206">
        <v>519.70000000000005</v>
      </c>
      <c r="AB206">
        <v>566</v>
      </c>
      <c r="AC206" s="1">
        <f>(Table2[[#This Row],[Close Price]]/Table2[[#This Row],[Day Low]])-1</f>
        <v>2.684500094858655E-2</v>
      </c>
      <c r="AD206" s="1">
        <f>(Table2[[#This Row],[Day High]]/Table2[[#This Row],[Close Price]])-1</f>
        <v>3.7875288683602015E-3</v>
      </c>
      <c r="AE206" s="1">
        <f>(Table2[[#This Row],[Close Price]]/Table2[[#This Row],[Current Week Low]])-1</f>
        <v>2.684500094858655E-2</v>
      </c>
      <c r="AF206" s="1">
        <f>(Table2[[#This Row],[Current Week High]]/Table2[[#This Row],[Close Price]])-1</f>
        <v>3.0946882217089966E-2</v>
      </c>
      <c r="AG206" s="1">
        <f>(Table2[[#This Row],[Close Price]]/Table2[[#This Row],[Current Month Low]])-1</f>
        <v>4.1466230517606117E-2</v>
      </c>
      <c r="AH206" s="1">
        <f>(Table2[[#This Row],[Current Month High]]/Table2[[#This Row],[Close Price]])-1</f>
        <v>4.5727482678983744E-2</v>
      </c>
      <c r="AI206">
        <v>7.1593533487297902</v>
      </c>
      <c r="AJ206">
        <v>54.642857142857103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0.14000000000000001</v>
      </c>
      <c r="AM206" t="s">
        <v>3173</v>
      </c>
      <c r="AN206">
        <v>-0.54</v>
      </c>
      <c r="AO206" t="s">
        <v>3172</v>
      </c>
      <c r="AP206">
        <v>0.110672894848696</v>
      </c>
      <c r="AQ206">
        <f>(Table2[[#This Row],[Sharpe Ratio]]-AVERAGE(Table2[Sharpe Ratio]))/_xlfn.STDEV.P(Table2[Sharpe Ratio])</f>
        <v>0.56709055772312544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1.3717080507643393</v>
      </c>
      <c r="AS206">
        <f>_xlfn.RANK.AVG(Table2[[#This Row],[1Y Return vs Nifty Z-Score]],Table2[1Y Return vs Nifty Z-Score])</f>
        <v>366</v>
      </c>
      <c r="AT206">
        <f>_xlfn.RANK.AVG(Table2[[#This Row],[6M Return vs Nifty Z-Score]],Table2[6M Return vs Nifty Z-Score])</f>
        <v>176</v>
      </c>
      <c r="AU206">
        <f>_xlfn.RANK.AVG(Table2[[#This Row],[Sharpe Ratio Z-Score]],Table2[Sharpe Ratio Z-Score])</f>
        <v>193</v>
      </c>
      <c r="AV206">
        <f>(Table2[[#This Row],[Rank 1Y]]+Table2[[#This Row],[Rank 6M]]+Table2[[#This Row],[Rank Sharpe]])/3</f>
        <v>245</v>
      </c>
    </row>
    <row r="207" spans="1:48" x14ac:dyDescent="0.3">
      <c r="A207" t="s">
        <v>997</v>
      </c>
      <c r="B207" t="s">
        <v>998</v>
      </c>
      <c r="C207" t="s">
        <v>3139</v>
      </c>
      <c r="D207" t="s">
        <v>48</v>
      </c>
      <c r="E207">
        <v>14368.669088959999</v>
      </c>
      <c r="F207">
        <v>781.7</v>
      </c>
      <c r="G207">
        <v>4.1293285563542002</v>
      </c>
      <c r="H207">
        <f>(Table2[[#This Row],[1Y Return vs Nifty]]-AVERAGE(Table2[1Y Return vs Nifty]))/_xlfn.STDEV.P(Table2[1Y Return vs Nifty])</f>
        <v>-0.37091576075447985</v>
      </c>
      <c r="I207">
        <v>4.6981337067372104</v>
      </c>
      <c r="J207">
        <f>(Table2[[#This Row],[1M Return vs Nifty]]-AVERAGE(Table2[1M Return vs Nifty]))/_xlfn.STDEV.P(Table2[1M Return vs Nifty])</f>
        <v>0.57009406242749339</v>
      </c>
      <c r="K207">
        <v>40.4764333432936</v>
      </c>
      <c r="L207">
        <f>(Table2[[#This Row],[6M Return vs Nifty]]-AVERAGE(Table2[6M Return vs Nifty]))/_xlfn.STDEV.P(Table2[6M Return vs Nifty])</f>
        <v>0.99295068437934286</v>
      </c>
      <c r="M207">
        <v>1.22513399261226</v>
      </c>
      <c r="N207">
        <f>(Table2[[#This Row],[1W Return vs Nifty]]-AVERAGE(Table2[1W Return vs Nifty]))/_xlfn.STDEV.P(Table2[1W Return vs Nifty])</f>
        <v>0.36240567722923867</v>
      </c>
      <c r="O207">
        <v>758.51</v>
      </c>
      <c r="P207">
        <v>737.76727781215504</v>
      </c>
      <c r="Q207">
        <v>635.74236116516295</v>
      </c>
      <c r="R207">
        <v>60.3103415605731</v>
      </c>
      <c r="S207" s="1">
        <f>(Table2[[#This Row],[Close Price]]-Table2[[#This Row],[20D EMA]])/Table2[[#This Row],[20D EMA]]</f>
        <v>3.0573097256463403E-2</v>
      </c>
      <c r="T207" s="1">
        <f>(Table2[[#This Row],[Close Price]]-Table2[[#This Row],[50D EMA]])/Table2[[#This Row],[50D EMA]]</f>
        <v>5.9548211894307992E-2</v>
      </c>
      <c r="U207" s="1">
        <f>(Table2[[#This Row],[Close Price]]-Table2[[#This Row],[200D EMA]])/Table2[[#This Row],[200D EMA]]</f>
        <v>0.22958614644984773</v>
      </c>
      <c r="V207">
        <v>1.6726107113547199</v>
      </c>
      <c r="W207">
        <v>765.75</v>
      </c>
      <c r="X207">
        <v>794</v>
      </c>
      <c r="Y207">
        <v>710.75</v>
      </c>
      <c r="Z207">
        <v>794</v>
      </c>
      <c r="AA207">
        <v>710.75</v>
      </c>
      <c r="AB207">
        <v>812</v>
      </c>
      <c r="AC207" s="1">
        <f>(Table2[[#This Row],[Close Price]]/Table2[[#This Row],[Day Low]])-1</f>
        <v>2.0829252366960649E-2</v>
      </c>
      <c r="AD207" s="1">
        <f>(Table2[[#This Row],[Day High]]/Table2[[#This Row],[Close Price]])-1</f>
        <v>1.5734936676474298E-2</v>
      </c>
      <c r="AE207" s="1">
        <f>(Table2[[#This Row],[Close Price]]/Table2[[#This Row],[Current Week Low]])-1</f>
        <v>9.9824129440731602E-2</v>
      </c>
      <c r="AF207" s="1">
        <f>(Table2[[#This Row],[Current Week High]]/Table2[[#This Row],[Close Price]])-1</f>
        <v>1.5734936676474298E-2</v>
      </c>
      <c r="AG207" s="1">
        <f>(Table2[[#This Row],[Close Price]]/Table2[[#This Row],[Current Month Low]])-1</f>
        <v>9.9824129440731602E-2</v>
      </c>
      <c r="AH207" s="1">
        <f>(Table2[[#This Row],[Current Month High]]/Table2[[#This Row],[Close Price]])-1</f>
        <v>3.8761673276192843E-2</v>
      </c>
      <c r="AI207">
        <v>5.7566841499296402</v>
      </c>
      <c r="AJ207">
        <v>74.486607142857096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0.1</v>
      </c>
      <c r="AM207" t="s">
        <v>3173</v>
      </c>
      <c r="AN207">
        <v>3.19</v>
      </c>
      <c r="AO207" t="s">
        <v>3173</v>
      </c>
      <c r="AP207">
        <v>0.100243161434022</v>
      </c>
      <c r="AQ207">
        <f>(Table2[[#This Row],[Sharpe Ratio]]-AVERAGE(Table2[Sharpe Ratio]))/_xlfn.STDEV.P(Table2[Sharpe Ratio])</f>
        <v>0.44603521557203152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2.0005698788536268</v>
      </c>
      <c r="AS207">
        <f>_xlfn.RANK.AVG(Table2[[#This Row],[1Y Return vs Nifty Z-Score]],Table2[1Y Return vs Nifty Z-Score])</f>
        <v>420</v>
      </c>
      <c r="AT207">
        <f>_xlfn.RANK.AVG(Table2[[#This Row],[6M Return vs Nifty Z-Score]],Table2[6M Return vs Nifty Z-Score])</f>
        <v>94</v>
      </c>
      <c r="AU207">
        <f>_xlfn.RANK.AVG(Table2[[#This Row],[Sharpe Ratio Z-Score]],Table2[Sharpe Ratio Z-Score])</f>
        <v>223</v>
      </c>
      <c r="AV207">
        <f>(Table2[[#This Row],[Rank 1Y]]+Table2[[#This Row],[Rank 6M]]+Table2[[#This Row],[Rank Sharpe]])/3</f>
        <v>245.66666666666666</v>
      </c>
    </row>
    <row r="208" spans="1:48" x14ac:dyDescent="0.3">
      <c r="A208" t="s">
        <v>1887</v>
      </c>
      <c r="B208" t="s">
        <v>1888</v>
      </c>
      <c r="C208" t="s">
        <v>3141</v>
      </c>
      <c r="D208" t="s">
        <v>266</v>
      </c>
      <c r="E208">
        <v>3951.8723448000001</v>
      </c>
      <c r="F208">
        <v>158.80000000000001</v>
      </c>
      <c r="G208">
        <v>45.9294832248546</v>
      </c>
      <c r="H208">
        <f>(Table2[[#This Row],[1Y Return vs Nifty]]-AVERAGE(Table2[1Y Return vs Nifty]))/_xlfn.STDEV.P(Table2[1Y Return vs Nifty])</f>
        <v>0.34030060915596716</v>
      </c>
      <c r="I208">
        <v>-9.9160997591564506</v>
      </c>
      <c r="J208">
        <f>(Table2[[#This Row],[1M Return vs Nifty]]-AVERAGE(Table2[1M Return vs Nifty]))/_xlfn.STDEV.P(Table2[1M Return vs Nifty])</f>
        <v>-0.99624640115165397</v>
      </c>
      <c r="K208">
        <v>41.3731496026409</v>
      </c>
      <c r="L208">
        <f>(Table2[[#This Row],[6M Return vs Nifty]]-AVERAGE(Table2[6M Return vs Nifty]))/_xlfn.STDEV.P(Table2[6M Return vs Nifty])</f>
        <v>1.0218079975865817</v>
      </c>
      <c r="M208">
        <v>-1.25154154735562</v>
      </c>
      <c r="N208">
        <f>(Table2[[#This Row],[1W Return vs Nifty]]-AVERAGE(Table2[1W Return vs Nifty]))/_xlfn.STDEV.P(Table2[1W Return vs Nifty])</f>
        <v>-0.2263982960040746</v>
      </c>
      <c r="O208">
        <v>152.97</v>
      </c>
      <c r="P208">
        <v>151.35500911237</v>
      </c>
      <c r="Q208">
        <v>125.996061709662</v>
      </c>
      <c r="R208">
        <v>60.907195578325101</v>
      </c>
      <c r="S208" s="1">
        <f>(Table2[[#This Row],[Close Price]]-Table2[[#This Row],[20D EMA]])/Table2[[#This Row],[20D EMA]]</f>
        <v>3.8112048114009367E-2</v>
      </c>
      <c r="T208" s="1">
        <f>(Table2[[#This Row],[Close Price]]-Table2[[#This Row],[50D EMA]])/Table2[[#This Row],[50D EMA]]</f>
        <v>4.9188929598640851E-2</v>
      </c>
      <c r="U208" s="1">
        <f>(Table2[[#This Row],[Close Price]]-Table2[[#This Row],[200D EMA]])/Table2[[#This Row],[200D EMA]]</f>
        <v>0.26035685437477796</v>
      </c>
      <c r="V208">
        <v>0.74377470733976603</v>
      </c>
      <c r="W208">
        <v>146</v>
      </c>
      <c r="X208">
        <v>162.9</v>
      </c>
      <c r="Y208">
        <v>138.12</v>
      </c>
      <c r="Z208">
        <v>162.9</v>
      </c>
      <c r="AA208">
        <v>138.12</v>
      </c>
      <c r="AB208">
        <v>162.9</v>
      </c>
      <c r="AC208" s="1">
        <f>(Table2[[#This Row],[Close Price]]/Table2[[#This Row],[Day Low]])-1</f>
        <v>8.7671232876712413E-2</v>
      </c>
      <c r="AD208" s="1">
        <f>(Table2[[#This Row],[Day High]]/Table2[[#This Row],[Close Price]])-1</f>
        <v>2.581863979848853E-2</v>
      </c>
      <c r="AE208" s="1">
        <f>(Table2[[#This Row],[Close Price]]/Table2[[#This Row],[Current Week Low]])-1</f>
        <v>0.14972487691862146</v>
      </c>
      <c r="AF208" s="1">
        <f>(Table2[[#This Row],[Current Week High]]/Table2[[#This Row],[Close Price]])-1</f>
        <v>2.581863979848853E-2</v>
      </c>
      <c r="AG208" s="1">
        <f>(Table2[[#This Row],[Close Price]]/Table2[[#This Row],[Current Month Low]])-1</f>
        <v>0.14972487691862146</v>
      </c>
      <c r="AH208" s="1">
        <f>(Table2[[#This Row],[Current Month High]]/Table2[[#This Row],[Close Price]])-1</f>
        <v>2.581863979848853E-2</v>
      </c>
      <c r="AI208">
        <v>11.4609571788413</v>
      </c>
      <c r="AJ208">
        <v>94.607843137254903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0.09</v>
      </c>
      <c r="AM208" t="s">
        <v>3173</v>
      </c>
      <c r="AN208">
        <v>-3.01</v>
      </c>
      <c r="AO208" t="s">
        <v>3172</v>
      </c>
      <c r="AP208">
        <v>2.5659398925865998E-2</v>
      </c>
      <c r="AQ208">
        <f>(Table2[[#This Row],[Sharpe Ratio]]-AVERAGE(Table2[Sharpe Ratio]))/_xlfn.STDEV.P(Table2[Sharpe Ratio])</f>
        <v>-0.41964011191408002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-0.2801762023272597</v>
      </c>
      <c r="AS208">
        <f>_xlfn.RANK.AVG(Table2[[#This Row],[1Y Return vs Nifty Z-Score]],Table2[1Y Return vs Nifty Z-Score])</f>
        <v>209</v>
      </c>
      <c r="AT208">
        <f>_xlfn.RANK.AVG(Table2[[#This Row],[6M Return vs Nifty Z-Score]],Table2[6M Return vs Nifty Z-Score])</f>
        <v>89</v>
      </c>
      <c r="AU208">
        <f>_xlfn.RANK.AVG(Table2[[#This Row],[Sharpe Ratio Z-Score]],Table2[Sharpe Ratio Z-Score])</f>
        <v>440</v>
      </c>
      <c r="AV208">
        <f>(Table2[[#This Row],[Rank 1Y]]+Table2[[#This Row],[Rank 6M]]+Table2[[#This Row],[Rank Sharpe]])/3</f>
        <v>246</v>
      </c>
    </row>
    <row r="209" spans="1:48" x14ac:dyDescent="0.3">
      <c r="A209" t="s">
        <v>242</v>
      </c>
      <c r="B209" t="s">
        <v>243</v>
      </c>
      <c r="C209" t="s">
        <v>3133</v>
      </c>
      <c r="D209" t="s">
        <v>77</v>
      </c>
      <c r="E209">
        <v>109111.15218198</v>
      </c>
      <c r="F209">
        <v>5456.1</v>
      </c>
      <c r="G209">
        <v>56.326323489257497</v>
      </c>
      <c r="H209">
        <f>(Table2[[#This Row],[1Y Return vs Nifty]]-AVERAGE(Table2[1Y Return vs Nifty]))/_xlfn.STDEV.P(Table2[1Y Return vs Nifty])</f>
        <v>0.51719954768931298</v>
      </c>
      <c r="I209">
        <v>-3.9747756090243902</v>
      </c>
      <c r="J209">
        <f>(Table2[[#This Row],[1M Return vs Nifty]]-AVERAGE(Table2[1M Return vs Nifty]))/_xlfn.STDEV.P(Table2[1M Return vs Nifty])</f>
        <v>-0.35946059604526454</v>
      </c>
      <c r="K209">
        <v>11.5192898314081</v>
      </c>
      <c r="L209">
        <f>(Table2[[#This Row],[6M Return vs Nifty]]-AVERAGE(Table2[6M Return vs Nifty]))/_xlfn.STDEV.P(Table2[6M Return vs Nifty])</f>
        <v>6.1078031018874102E-2</v>
      </c>
      <c r="M209">
        <v>-1.8465701297591901</v>
      </c>
      <c r="N209">
        <f>(Table2[[#This Row],[1W Return vs Nifty]]-AVERAGE(Table2[1W Return vs Nifty]))/_xlfn.STDEV.P(Table2[1W Return vs Nifty])</f>
        <v>-0.36786018225145595</v>
      </c>
      <c r="O209">
        <v>5698.95</v>
      </c>
      <c r="P209">
        <v>5622.1726078922502</v>
      </c>
      <c r="Q209">
        <v>4979.48586261122</v>
      </c>
      <c r="R209">
        <v>25.929954992627501</v>
      </c>
      <c r="S209" s="1">
        <f>(Table2[[#This Row],[Close Price]]-Table2[[#This Row],[20D EMA]])/Table2[[#This Row],[20D EMA]]</f>
        <v>-4.2613112941857614E-2</v>
      </c>
      <c r="T209" s="1">
        <f>(Table2[[#This Row],[Close Price]]-Table2[[#This Row],[50D EMA]])/Table2[[#This Row],[50D EMA]]</f>
        <v>-2.953886681798451E-2</v>
      </c>
      <c r="U209" s="1">
        <f>(Table2[[#This Row],[Close Price]]-Table2[[#This Row],[200D EMA]])/Table2[[#This Row],[200D EMA]]</f>
        <v>9.571553179163883E-2</v>
      </c>
      <c r="V209">
        <v>1.1950817828373801</v>
      </c>
      <c r="W209">
        <v>5445</v>
      </c>
      <c r="X209">
        <v>5594.95</v>
      </c>
      <c r="Y209">
        <v>5411</v>
      </c>
      <c r="Z209">
        <v>5608.45</v>
      </c>
      <c r="AA209">
        <v>5411</v>
      </c>
      <c r="AB209">
        <v>5794</v>
      </c>
      <c r="AC209" s="1">
        <f>(Table2[[#This Row],[Close Price]]/Table2[[#This Row],[Day Low]])-1</f>
        <v>2.0385674931129305E-3</v>
      </c>
      <c r="AD209" s="1">
        <f>(Table2[[#This Row],[Day High]]/Table2[[#This Row],[Close Price]])-1</f>
        <v>2.5448580487894112E-2</v>
      </c>
      <c r="AE209" s="1">
        <f>(Table2[[#This Row],[Close Price]]/Table2[[#This Row],[Current Week Low]])-1</f>
        <v>8.3348734060249008E-3</v>
      </c>
      <c r="AF209" s="1">
        <f>(Table2[[#This Row],[Current Week High]]/Table2[[#This Row],[Close Price]])-1</f>
        <v>2.7922875313868722E-2</v>
      </c>
      <c r="AG209" s="1">
        <f>(Table2[[#This Row],[Close Price]]/Table2[[#This Row],[Current Month Low]])-1</f>
        <v>8.3348734060249008E-3</v>
      </c>
      <c r="AH209" s="1">
        <f>(Table2[[#This Row],[Current Month High]]/Table2[[#This Row],[Close Price]])-1</f>
        <v>6.1930683088653016E-2</v>
      </c>
      <c r="AI209">
        <v>14.481955975880201</v>
      </c>
      <c r="AJ209">
        <v>83.954821308159097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-0.06</v>
      </c>
      <c r="AM209" t="s">
        <v>3172</v>
      </c>
      <c r="AN209">
        <v>-11.86</v>
      </c>
      <c r="AO209" t="s">
        <v>3172</v>
      </c>
      <c r="AP209">
        <v>8.0246836219606002E-2</v>
      </c>
      <c r="AQ209">
        <f>(Table2[[#This Row],[Sharpe Ratio]]-AVERAGE(Table2[Sharpe Ratio]))/_xlfn.STDEV.P(Table2[Sharpe Ratio])</f>
        <v>0.21394280300950611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6.4899603420972674E-2</v>
      </c>
      <c r="AS209">
        <f>_xlfn.RANK.AVG(Table2[[#This Row],[1Y Return vs Nifty Z-Score]],Table2[1Y Return vs Nifty Z-Score])</f>
        <v>164</v>
      </c>
      <c r="AT209">
        <f>_xlfn.RANK.AVG(Table2[[#This Row],[6M Return vs Nifty Z-Score]],Table2[6M Return vs Nifty Z-Score])</f>
        <v>289</v>
      </c>
      <c r="AU209">
        <f>_xlfn.RANK.AVG(Table2[[#This Row],[Sharpe Ratio Z-Score]],Table2[Sharpe Ratio Z-Score])</f>
        <v>287</v>
      </c>
      <c r="AV209">
        <f>(Table2[[#This Row],[Rank 1Y]]+Table2[[#This Row],[Rank 6M]]+Table2[[#This Row],[Rank Sharpe]])/3</f>
        <v>246.66666666666666</v>
      </c>
    </row>
    <row r="210" spans="1:48" x14ac:dyDescent="0.3">
      <c r="A210" t="s">
        <v>1818</v>
      </c>
      <c r="B210" t="s">
        <v>1819</v>
      </c>
      <c r="C210" t="s">
        <v>3139</v>
      </c>
      <c r="D210" t="s">
        <v>98</v>
      </c>
      <c r="E210">
        <v>4368.2362226499999</v>
      </c>
      <c r="F210">
        <v>1084.0999999999999</v>
      </c>
      <c r="G210">
        <v>24.048790710252302</v>
      </c>
      <c r="H210">
        <f>(Table2[[#This Row],[1Y Return vs Nifty]]-AVERAGE(Table2[1Y Return vs Nifty]))/_xlfn.STDEV.P(Table2[1Y Return vs Nifty])</f>
        <v>-3.1992431976945637E-2</v>
      </c>
      <c r="I210">
        <v>-7.95345497583524</v>
      </c>
      <c r="J210">
        <f>(Table2[[#This Row],[1M Return vs Nifty]]-AVERAGE(Table2[1M Return vs Nifty]))/_xlfn.STDEV.P(Table2[1M Return vs Nifty])</f>
        <v>-0.78589188978279134</v>
      </c>
      <c r="K210">
        <v>44.940137900173198</v>
      </c>
      <c r="L210">
        <f>(Table2[[#This Row],[6M Return vs Nifty]]-AVERAGE(Table2[6M Return vs Nifty]))/_xlfn.STDEV.P(Table2[6M Return vs Nifty])</f>
        <v>1.1365975951158696</v>
      </c>
      <c r="M210">
        <v>1.5948032322996699</v>
      </c>
      <c r="N210">
        <f>(Table2[[#This Row],[1W Return vs Nifty]]-AVERAGE(Table2[1W Return vs Nifty]))/_xlfn.STDEV.P(Table2[1W Return vs Nifty])</f>
        <v>0.45029071247003077</v>
      </c>
      <c r="O210">
        <v>1109.3</v>
      </c>
      <c r="P210">
        <v>1155.5421427824101</v>
      </c>
      <c r="Q210">
        <v>1011.8846763957901</v>
      </c>
      <c r="R210">
        <v>46.931353070292197</v>
      </c>
      <c r="S210" s="1">
        <f>(Table2[[#This Row],[Close Price]]-Table2[[#This Row],[20D EMA]])/Table2[[#This Row],[20D EMA]]</f>
        <v>-2.2717028756873744E-2</v>
      </c>
      <c r="T210" s="1">
        <f>(Table2[[#This Row],[Close Price]]-Table2[[#This Row],[50D EMA]])/Table2[[#This Row],[50D EMA]]</f>
        <v>-6.1825648877146006E-2</v>
      </c>
      <c r="U210" s="1">
        <f>(Table2[[#This Row],[Close Price]]-Table2[[#This Row],[200D EMA]])/Table2[[#This Row],[200D EMA]]</f>
        <v>7.136714814323708E-2</v>
      </c>
      <c r="V210">
        <v>0.72115778125616803</v>
      </c>
      <c r="W210">
        <v>1075.0999999999999</v>
      </c>
      <c r="X210">
        <v>1135.0999999999999</v>
      </c>
      <c r="Y210">
        <v>972.05</v>
      </c>
      <c r="Z210">
        <v>1135.0999999999999</v>
      </c>
      <c r="AA210">
        <v>972.05</v>
      </c>
      <c r="AB210">
        <v>1140</v>
      </c>
      <c r="AC210" s="1">
        <f>(Table2[[#This Row],[Close Price]]/Table2[[#This Row],[Day Low]])-1</f>
        <v>8.3713142963446341E-3</v>
      </c>
      <c r="AD210" s="1">
        <f>(Table2[[#This Row],[Day High]]/Table2[[#This Row],[Close Price]])-1</f>
        <v>4.7043630661378177E-2</v>
      </c>
      <c r="AE210" s="1">
        <f>(Table2[[#This Row],[Close Price]]/Table2[[#This Row],[Current Week Low]])-1</f>
        <v>0.11527184815595892</v>
      </c>
      <c r="AF210" s="1">
        <f>(Table2[[#This Row],[Current Week High]]/Table2[[#This Row],[Close Price]])-1</f>
        <v>4.7043630661378177E-2</v>
      </c>
      <c r="AG210" s="1">
        <f>(Table2[[#This Row],[Close Price]]/Table2[[#This Row],[Current Month Low]])-1</f>
        <v>0.11527184815595892</v>
      </c>
      <c r="AH210" s="1">
        <f>(Table2[[#This Row],[Current Month High]]/Table2[[#This Row],[Close Price]])-1</f>
        <v>5.1563508901393051E-2</v>
      </c>
      <c r="AI210">
        <v>46.914491283091898</v>
      </c>
      <c r="AJ210">
        <v>77.721311475409806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0</v>
      </c>
      <c r="AM210">
        <v>0</v>
      </c>
      <c r="AN210">
        <v>-2.2999999999999998</v>
      </c>
      <c r="AO210" t="s">
        <v>3172</v>
      </c>
      <c r="AP210">
        <v>5.2979066934335003E-2</v>
      </c>
      <c r="AQ210">
        <f>(Table2[[#This Row],[Sharpe Ratio]]-AVERAGE(Table2[Sharpe Ratio]))/_xlfn.STDEV.P(Table2[Sharpe Ratio])</f>
        <v>-0.1025474666153524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302</v>
      </c>
      <c r="AT210">
        <f>_xlfn.RANK.AVG(Table2[[#This Row],[6M Return vs Nifty Z-Score]],Table2[6M Return vs Nifty Z-Score])</f>
        <v>75</v>
      </c>
      <c r="AU210">
        <f>_xlfn.RANK.AVG(Table2[[#This Row],[Sharpe Ratio Z-Score]],Table2[Sharpe Ratio Z-Score])</f>
        <v>364</v>
      </c>
      <c r="AV210">
        <f>(Table2[[#This Row],[Rank 1Y]]+Table2[[#This Row],[Rank 6M]]+Table2[[#This Row],[Rank Sharpe]])/3</f>
        <v>247</v>
      </c>
    </row>
    <row r="211" spans="1:48" x14ac:dyDescent="0.3">
      <c r="A211" t="s">
        <v>901</v>
      </c>
      <c r="B211" t="s">
        <v>902</v>
      </c>
      <c r="C211" t="s">
        <v>3137</v>
      </c>
      <c r="D211" t="s">
        <v>310</v>
      </c>
      <c r="E211">
        <v>17276.61194526</v>
      </c>
      <c r="F211">
        <v>5117.1000000000004</v>
      </c>
      <c r="G211">
        <v>53.215306098410103</v>
      </c>
      <c r="H211">
        <f>(Table2[[#This Row],[1Y Return vs Nifty]]-AVERAGE(Table2[1Y Return vs Nifty]))/_xlfn.STDEV.P(Table2[1Y Return vs Nifty])</f>
        <v>0.46426657380455072</v>
      </c>
      <c r="I211">
        <v>14.7060370574529</v>
      </c>
      <c r="J211">
        <f>(Table2[[#This Row],[1M Return vs Nifty]]-AVERAGE(Table2[1M Return vs Nifty]))/_xlfn.STDEV.P(Table2[1M Return vs Nifty])</f>
        <v>1.6427321867874931</v>
      </c>
      <c r="K211">
        <v>28.72909848518</v>
      </c>
      <c r="L211">
        <f>(Table2[[#This Row],[6M Return vs Nifty]]-AVERAGE(Table2[6M Return vs Nifty]))/_xlfn.STDEV.P(Table2[6M Return vs Nifty])</f>
        <v>0.61490855810224565</v>
      </c>
      <c r="M211">
        <v>8.3704344287197596</v>
      </c>
      <c r="N211">
        <f>(Table2[[#This Row],[1W Return vs Nifty]]-AVERAGE(Table2[1W Return vs Nifty]))/_xlfn.STDEV.P(Table2[1W Return vs Nifty])</f>
        <v>2.0611268939697989</v>
      </c>
      <c r="O211">
        <v>4816.79</v>
      </c>
      <c r="P211">
        <v>4587.4446294044201</v>
      </c>
      <c r="Q211">
        <v>4011.7646605262098</v>
      </c>
      <c r="R211">
        <v>64.193237487391499</v>
      </c>
      <c r="S211" s="1">
        <f>(Table2[[#This Row],[Close Price]]-Table2[[#This Row],[20D EMA]])/Table2[[#This Row],[20D EMA]]</f>
        <v>6.2346500470230257E-2</v>
      </c>
      <c r="T211" s="1">
        <f>(Table2[[#This Row],[Close Price]]-Table2[[#This Row],[50D EMA]])/Table2[[#This Row],[50D EMA]]</f>
        <v>0.11545760513393805</v>
      </c>
      <c r="U211" s="1">
        <f>(Table2[[#This Row],[Close Price]]-Table2[[#This Row],[200D EMA]])/Table2[[#This Row],[200D EMA]]</f>
        <v>0.27552347483134948</v>
      </c>
      <c r="V211">
        <v>1.61347306064206</v>
      </c>
      <c r="W211">
        <v>5087.8500000000004</v>
      </c>
      <c r="X211">
        <v>5223.25</v>
      </c>
      <c r="Y211">
        <v>4800</v>
      </c>
      <c r="Z211">
        <v>5223.25</v>
      </c>
      <c r="AA211">
        <v>4703.8</v>
      </c>
      <c r="AB211">
        <v>5235</v>
      </c>
      <c r="AC211" s="1">
        <f>(Table2[[#This Row],[Close Price]]/Table2[[#This Row],[Day Low]])-1</f>
        <v>5.7489902414575855E-3</v>
      </c>
      <c r="AD211" s="1">
        <f>(Table2[[#This Row],[Day High]]/Table2[[#This Row],[Close Price]])-1</f>
        <v>2.0744171503390474E-2</v>
      </c>
      <c r="AE211" s="1">
        <f>(Table2[[#This Row],[Close Price]]/Table2[[#This Row],[Current Week Low]])-1</f>
        <v>6.6062500000000135E-2</v>
      </c>
      <c r="AF211" s="1">
        <f>(Table2[[#This Row],[Current Week High]]/Table2[[#This Row],[Close Price]])-1</f>
        <v>2.0744171503390474E-2</v>
      </c>
      <c r="AG211" s="1">
        <f>(Table2[[#This Row],[Close Price]]/Table2[[#This Row],[Current Month Low]])-1</f>
        <v>8.786513032016674E-2</v>
      </c>
      <c r="AH211" s="1">
        <f>(Table2[[#This Row],[Current Month High]]/Table2[[#This Row],[Close Price]])-1</f>
        <v>2.3040393973148721E-2</v>
      </c>
      <c r="AI211">
        <v>4.7693029254851096</v>
      </c>
      <c r="AJ211">
        <v>88.056081292148207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0.13</v>
      </c>
      <c r="AM211" t="s">
        <v>3173</v>
      </c>
      <c r="AN211">
        <v>2.4500000000000002</v>
      </c>
      <c r="AO211" t="s">
        <v>3173</v>
      </c>
      <c r="AP211">
        <v>2.9064492541763E-2</v>
      </c>
      <c r="AQ211">
        <f>(Table2[[#This Row],[Sharpe Ratio]]-AVERAGE(Table2[Sharpe Ratio]))/_xlfn.STDEV.P(Table2[Sharpe Ratio])</f>
        <v>-0.38011803053959636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4.4029161821244918</v>
      </c>
      <c r="AS211">
        <f>_xlfn.RANK.AVG(Table2[[#This Row],[1Y Return vs Nifty Z-Score]],Table2[1Y Return vs Nifty Z-Score])</f>
        <v>172</v>
      </c>
      <c r="AT211">
        <f>_xlfn.RANK.AVG(Table2[[#This Row],[6M Return vs Nifty Z-Score]],Table2[6M Return vs Nifty Z-Score])</f>
        <v>143</v>
      </c>
      <c r="AU211">
        <f>_xlfn.RANK.AVG(Table2[[#This Row],[Sharpe Ratio Z-Score]],Table2[Sharpe Ratio Z-Score])</f>
        <v>432</v>
      </c>
      <c r="AV211">
        <f>(Table2[[#This Row],[Rank 1Y]]+Table2[[#This Row],[Rank 6M]]+Table2[[#This Row],[Rank Sharpe]])/3</f>
        <v>249</v>
      </c>
    </row>
    <row r="212" spans="1:48" x14ac:dyDescent="0.3">
      <c r="A212" t="s">
        <v>1055</v>
      </c>
      <c r="B212" t="s">
        <v>1056</v>
      </c>
      <c r="C212" t="s">
        <v>3139</v>
      </c>
      <c r="D212" t="s">
        <v>119</v>
      </c>
      <c r="E212">
        <v>12941.3202143</v>
      </c>
      <c r="F212">
        <v>193.45</v>
      </c>
      <c r="G212">
        <v>34.1532507159557</v>
      </c>
      <c r="H212">
        <f>(Table2[[#This Row],[1Y Return vs Nifty]]-AVERAGE(Table2[1Y Return vs Nifty]))/_xlfn.STDEV.P(Table2[1Y Return vs Nifty])</f>
        <v>0.13993174921698684</v>
      </c>
      <c r="I212">
        <v>5.6741579818443801</v>
      </c>
      <c r="J212">
        <f>(Table2[[#This Row],[1M Return vs Nifty]]-AVERAGE(Table2[1M Return vs Nifty]))/_xlfn.STDEV.P(Table2[1M Return vs Nifty])</f>
        <v>0.67470347072138093</v>
      </c>
      <c r="K212">
        <v>9.9480111340241901</v>
      </c>
      <c r="L212">
        <f>(Table2[[#This Row],[6M Return vs Nifty]]-AVERAGE(Table2[6M Return vs Nifty]))/_xlfn.STDEV.P(Table2[6M Return vs Nifty])</f>
        <v>1.0512558347202274E-2</v>
      </c>
      <c r="M212">
        <v>-7.9319417122534803</v>
      </c>
      <c r="N212">
        <f>(Table2[[#This Row],[1W Return vs Nifty]]-AVERAGE(Table2[1W Return vs Nifty]))/_xlfn.STDEV.P(Table2[1W Return vs Nifty])</f>
        <v>-1.8145942855083574</v>
      </c>
      <c r="O212">
        <v>198.97</v>
      </c>
      <c r="P212">
        <v>199.360651952257</v>
      </c>
      <c r="Q212">
        <v>180.20598142816601</v>
      </c>
      <c r="R212">
        <v>39.463620215249499</v>
      </c>
      <c r="S212" s="1">
        <f>(Table2[[#This Row],[Close Price]]-Table2[[#This Row],[20D EMA]])/Table2[[#This Row],[20D EMA]]</f>
        <v>-2.7742875810423735E-2</v>
      </c>
      <c r="T212" s="1">
        <f>(Table2[[#This Row],[Close Price]]-Table2[[#This Row],[50D EMA]])/Table2[[#This Row],[50D EMA]]</f>
        <v>-2.9648036833630032E-2</v>
      </c>
      <c r="U212" s="1">
        <f>(Table2[[#This Row],[Close Price]]-Table2[[#This Row],[200D EMA]])/Table2[[#This Row],[200D EMA]]</f>
        <v>7.3493778990423392E-2</v>
      </c>
      <c r="V212">
        <v>1.1871814614204801</v>
      </c>
      <c r="W212">
        <v>191.5</v>
      </c>
      <c r="X212">
        <v>198.4</v>
      </c>
      <c r="Y212">
        <v>183.5</v>
      </c>
      <c r="Z212">
        <v>204.4</v>
      </c>
      <c r="AA212">
        <v>183.5</v>
      </c>
      <c r="AB212">
        <v>224</v>
      </c>
      <c r="AC212" s="1">
        <f>(Table2[[#This Row],[Close Price]]/Table2[[#This Row],[Day Low]])-1</f>
        <v>1.0182767624020927E-2</v>
      </c>
      <c r="AD212" s="1">
        <f>(Table2[[#This Row],[Day High]]/Table2[[#This Row],[Close Price]])-1</f>
        <v>2.5588007237012267E-2</v>
      </c>
      <c r="AE212" s="1">
        <f>(Table2[[#This Row],[Close Price]]/Table2[[#This Row],[Current Week Low]])-1</f>
        <v>5.4223433242506669E-2</v>
      </c>
      <c r="AF212" s="1">
        <f>(Table2[[#This Row],[Current Week High]]/Table2[[#This Row],[Close Price]])-1</f>
        <v>5.6603773584905648E-2</v>
      </c>
      <c r="AG212" s="1">
        <f>(Table2[[#This Row],[Close Price]]/Table2[[#This Row],[Current Month Low]])-1</f>
        <v>5.4223433242506669E-2</v>
      </c>
      <c r="AH212" s="1">
        <f>(Table2[[#This Row],[Current Month High]]/Table2[[#This Row],[Close Price]])-1</f>
        <v>0.15792194365469125</v>
      </c>
      <c r="AI212">
        <v>26.539157405014201</v>
      </c>
      <c r="AJ212">
        <v>68.848738762328693</v>
      </c>
      <c r="AK212" t="str">
        <f>IF(AND(Table2[[#This Row],[20D EMA]]&gt;Table2[[#This Row],[50D EMA]],Table2[[#This Row],[50D EMA]]&gt;Table2[[#This Row],[200D EMA]]),"Uptrend","Downtrend/NoTrend")</f>
        <v>Downtrend/NoTrend</v>
      </c>
      <c r="AL212">
        <v>-0.14000000000000001</v>
      </c>
      <c r="AM212" t="s">
        <v>3172</v>
      </c>
      <c r="AN212">
        <v>-2.16</v>
      </c>
      <c r="AO212" t="s">
        <v>3172</v>
      </c>
      <c r="AP212">
        <v>0.112096145567085</v>
      </c>
      <c r="AQ212">
        <f>(Table2[[#This Row],[Sharpe Ratio]]-AVERAGE(Table2[Sharpe Ratio]))/_xlfn.STDEV.P(Table2[Sharpe Ratio])</f>
        <v>0.58360987761666805</v>
      </c>
      <c r="AR2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2">
        <f>_xlfn.RANK.AVG(Table2[[#This Row],[1Y Return vs Nifty Z-Score]],Table2[1Y Return vs Nifty Z-Score])</f>
        <v>254</v>
      </c>
      <c r="AT212">
        <f>_xlfn.RANK.AVG(Table2[[#This Row],[6M Return vs Nifty Z-Score]],Table2[6M Return vs Nifty Z-Score])</f>
        <v>308</v>
      </c>
      <c r="AU212">
        <f>_xlfn.RANK.AVG(Table2[[#This Row],[Sharpe Ratio Z-Score]],Table2[Sharpe Ratio Z-Score])</f>
        <v>185</v>
      </c>
      <c r="AV212">
        <f>(Table2[[#This Row],[Rank 1Y]]+Table2[[#This Row],[Rank 6M]]+Table2[[#This Row],[Rank Sharpe]])/3</f>
        <v>249</v>
      </c>
    </row>
    <row r="213" spans="1:48" x14ac:dyDescent="0.3">
      <c r="A213" t="s">
        <v>401</v>
      </c>
      <c r="B213" t="s">
        <v>402</v>
      </c>
      <c r="C213" t="s">
        <v>3137</v>
      </c>
      <c r="D213" t="s">
        <v>310</v>
      </c>
      <c r="E213">
        <v>58788.291755799997</v>
      </c>
      <c r="F213">
        <v>1776.7</v>
      </c>
      <c r="G213">
        <v>80.767183227419594</v>
      </c>
      <c r="H213">
        <f>(Table2[[#This Row],[1Y Return vs Nifty]]-AVERAGE(Table2[1Y Return vs Nifty]))/_xlfn.STDEV.P(Table2[1Y Return vs Nifty])</f>
        <v>0.93305302187670069</v>
      </c>
      <c r="I213">
        <v>-2.1400012637597001</v>
      </c>
      <c r="J213">
        <f>(Table2[[#This Row],[1M Return vs Nifty]]-AVERAGE(Table2[1M Return vs Nifty]))/_xlfn.STDEV.P(Table2[1M Return vs Nifty])</f>
        <v>-0.16281112378713927</v>
      </c>
      <c r="K213">
        <v>22.4530584606171</v>
      </c>
      <c r="L213">
        <f>(Table2[[#This Row],[6M Return vs Nifty]]-AVERAGE(Table2[6M Return vs Nifty]))/_xlfn.STDEV.P(Table2[6M Return vs Nifty])</f>
        <v>0.41293870331026938</v>
      </c>
      <c r="M213">
        <v>-1.3804194640099201</v>
      </c>
      <c r="N213">
        <f>(Table2[[#This Row],[1W Return vs Nifty]]-AVERAGE(Table2[1W Return vs Nifty]))/_xlfn.STDEV.P(Table2[1W Return vs Nifty])</f>
        <v>-0.25703768665637938</v>
      </c>
      <c r="O213">
        <v>1822.5</v>
      </c>
      <c r="P213">
        <v>1746.9771422587201</v>
      </c>
      <c r="Q213">
        <v>1422.9093489297099</v>
      </c>
      <c r="R213">
        <v>35.434500910072799</v>
      </c>
      <c r="S213" s="1">
        <f>(Table2[[#This Row],[Close Price]]-Table2[[#This Row],[20D EMA]])/Table2[[#This Row],[20D EMA]]</f>
        <v>-2.5130315500685847E-2</v>
      </c>
      <c r="T213" s="1">
        <f>(Table2[[#This Row],[Close Price]]-Table2[[#This Row],[50D EMA]])/Table2[[#This Row],[50D EMA]]</f>
        <v>1.7013879015526444E-2</v>
      </c>
      <c r="U213" s="1">
        <f>(Table2[[#This Row],[Close Price]]-Table2[[#This Row],[200D EMA]])/Table2[[#This Row],[200D EMA]]</f>
        <v>0.24863892512647123</v>
      </c>
      <c r="V213">
        <v>0.75561768080410596</v>
      </c>
      <c r="W213">
        <v>1764.95</v>
      </c>
      <c r="X213">
        <v>1812.55</v>
      </c>
      <c r="Y213">
        <v>1750</v>
      </c>
      <c r="Z213">
        <v>1818.5</v>
      </c>
      <c r="AA213">
        <v>1750</v>
      </c>
      <c r="AB213">
        <v>1864.65</v>
      </c>
      <c r="AC213" s="1">
        <f>(Table2[[#This Row],[Close Price]]/Table2[[#This Row],[Day Low]])-1</f>
        <v>6.6574123912859218E-3</v>
      </c>
      <c r="AD213" s="1">
        <f>(Table2[[#This Row],[Day High]]/Table2[[#This Row],[Close Price]])-1</f>
        <v>2.0177857826307211E-2</v>
      </c>
      <c r="AE213" s="1">
        <f>(Table2[[#This Row],[Close Price]]/Table2[[#This Row],[Current Week Low]])-1</f>
        <v>1.5257142857142858E-2</v>
      </c>
      <c r="AF213" s="1">
        <f>(Table2[[#This Row],[Current Week High]]/Table2[[#This Row],[Close Price]])-1</f>
        <v>2.3526763100129466E-2</v>
      </c>
      <c r="AG213" s="1">
        <f>(Table2[[#This Row],[Close Price]]/Table2[[#This Row],[Current Month Low]])-1</f>
        <v>1.5257142857142858E-2</v>
      </c>
      <c r="AH213" s="1">
        <f>(Table2[[#This Row],[Current Month High]]/Table2[[#This Row],[Close Price]])-1</f>
        <v>4.9501885518095312E-2</v>
      </c>
      <c r="AI213">
        <v>9.4669893623009003</v>
      </c>
      <c r="AJ213">
        <v>120.242965166728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0.12</v>
      </c>
      <c r="AM213" t="s">
        <v>3173</v>
      </c>
      <c r="AN213">
        <v>-5.62</v>
      </c>
      <c r="AO213" t="s">
        <v>3172</v>
      </c>
      <c r="AP213">
        <v>2.2253523625307001E-2</v>
      </c>
      <c r="AQ213">
        <f>(Table2[[#This Row],[Sharpe Ratio]]-AVERAGE(Table2[Sharpe Ratio]))/_xlfn.STDEV.P(Table2[Sharpe Ratio])</f>
        <v>-0.4591712661095505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0.46697164863390095</v>
      </c>
      <c r="AS213">
        <f>_xlfn.RANK.AVG(Table2[[#This Row],[1Y Return vs Nifty Z-Score]],Table2[1Y Return vs Nifty Z-Score])</f>
        <v>107</v>
      </c>
      <c r="AT213">
        <f>_xlfn.RANK.AVG(Table2[[#This Row],[6M Return vs Nifty Z-Score]],Table2[6M Return vs Nifty Z-Score])</f>
        <v>190</v>
      </c>
      <c r="AU213">
        <f>_xlfn.RANK.AVG(Table2[[#This Row],[Sharpe Ratio Z-Score]],Table2[Sharpe Ratio Z-Score])</f>
        <v>451</v>
      </c>
      <c r="AV213">
        <f>(Table2[[#This Row],[Rank 1Y]]+Table2[[#This Row],[Rank 6M]]+Table2[[#This Row],[Rank Sharpe]])/3</f>
        <v>249.33333333333334</v>
      </c>
    </row>
    <row r="214" spans="1:48" x14ac:dyDescent="0.3">
      <c r="A214" t="s">
        <v>1008</v>
      </c>
      <c r="B214" t="s">
        <v>1009</v>
      </c>
      <c r="C214" t="s">
        <v>3131</v>
      </c>
      <c r="D214" t="s">
        <v>51</v>
      </c>
      <c r="E214">
        <v>14018.606533439999</v>
      </c>
      <c r="F214">
        <v>578.4</v>
      </c>
      <c r="G214">
        <v>34.693456371097298</v>
      </c>
      <c r="H214">
        <f>(Table2[[#This Row],[1Y Return vs Nifty]]-AVERAGE(Table2[1Y Return vs Nifty]))/_xlfn.STDEV.P(Table2[1Y Return vs Nifty])</f>
        <v>0.14912317705025341</v>
      </c>
      <c r="I214">
        <v>-14.465096672736699</v>
      </c>
      <c r="J214">
        <f>(Table2[[#This Row],[1M Return vs Nifty]]-AVERAGE(Table2[1M Return vs Nifty]))/_xlfn.STDEV.P(Table2[1M Return vs Nifty])</f>
        <v>-1.4838038191350325</v>
      </c>
      <c r="K214">
        <v>25.6552043176853</v>
      </c>
      <c r="L214">
        <f>(Table2[[#This Row],[6M Return vs Nifty]]-AVERAGE(Table2[6M Return vs Nifty]))/_xlfn.STDEV.P(Table2[6M Return vs Nifty])</f>
        <v>0.51598727075783524</v>
      </c>
      <c r="M214">
        <v>1.36405163915934</v>
      </c>
      <c r="N214">
        <f>(Table2[[#This Row],[1W Return vs Nifty]]-AVERAGE(Table2[1W Return vs Nifty]))/_xlfn.STDEV.P(Table2[1W Return vs Nifty])</f>
        <v>0.39543190974098807</v>
      </c>
      <c r="O214">
        <v>578.73</v>
      </c>
      <c r="P214">
        <v>589.43599156429195</v>
      </c>
      <c r="Q214">
        <v>506.01230276084902</v>
      </c>
      <c r="R214">
        <v>53.7475081842544</v>
      </c>
      <c r="S214" s="1">
        <f>(Table2[[#This Row],[Close Price]]-Table2[[#This Row],[20D EMA]])/Table2[[#This Row],[20D EMA]]</f>
        <v>-5.7021408947184507E-4</v>
      </c>
      <c r="T214" s="1">
        <f>(Table2[[#This Row],[Close Price]]-Table2[[#This Row],[50D EMA]])/Table2[[#This Row],[50D EMA]]</f>
        <v>-1.8722968604281843E-2</v>
      </c>
      <c r="U214" s="1">
        <f>(Table2[[#This Row],[Close Price]]-Table2[[#This Row],[200D EMA]])/Table2[[#This Row],[200D EMA]]</f>
        <v>0.14305521198634324</v>
      </c>
      <c r="V214">
        <v>1.4885518413022001</v>
      </c>
      <c r="W214">
        <v>563.29999999999995</v>
      </c>
      <c r="X214">
        <v>589</v>
      </c>
      <c r="Y214">
        <v>537.95000000000005</v>
      </c>
      <c r="Z214">
        <v>589</v>
      </c>
      <c r="AA214">
        <v>537.95000000000005</v>
      </c>
      <c r="AB214">
        <v>607.5</v>
      </c>
      <c r="AC214" s="1">
        <f>(Table2[[#This Row],[Close Price]]/Table2[[#This Row],[Day Low]])-1</f>
        <v>2.6806319900585907E-2</v>
      </c>
      <c r="AD214" s="1">
        <f>(Table2[[#This Row],[Day High]]/Table2[[#This Row],[Close Price]])-1</f>
        <v>1.8326417704011E-2</v>
      </c>
      <c r="AE214" s="1">
        <f>(Table2[[#This Row],[Close Price]]/Table2[[#This Row],[Current Week Low]])-1</f>
        <v>7.5192861790128962E-2</v>
      </c>
      <c r="AF214" s="1">
        <f>(Table2[[#This Row],[Current Week High]]/Table2[[#This Row],[Close Price]])-1</f>
        <v>1.8326417704011E-2</v>
      </c>
      <c r="AG214" s="1">
        <f>(Table2[[#This Row],[Close Price]]/Table2[[#This Row],[Current Month Low]])-1</f>
        <v>7.5192861790128962E-2</v>
      </c>
      <c r="AH214" s="1">
        <f>(Table2[[#This Row],[Current Month High]]/Table2[[#This Row],[Close Price]])-1</f>
        <v>5.0311203319502118E-2</v>
      </c>
      <c r="AI214">
        <v>24.6542185338865</v>
      </c>
      <c r="AJ214">
        <v>81.345038407273805</v>
      </c>
      <c r="AK214" t="str">
        <f>IF(AND(Table2[[#This Row],[20D EMA]]&gt;Table2[[#This Row],[50D EMA]],Table2[[#This Row],[50D EMA]]&gt;Table2[[#This Row],[200D EMA]]),"Uptrend","Downtrend/NoTrend")</f>
        <v>Downtrend/NoTrend</v>
      </c>
      <c r="AL214">
        <v>-0.02</v>
      </c>
      <c r="AM214" t="s">
        <v>3172</v>
      </c>
      <c r="AN214">
        <v>3.25</v>
      </c>
      <c r="AO214" t="s">
        <v>3173</v>
      </c>
      <c r="AP214">
        <v>6.3126879882996006E-2</v>
      </c>
      <c r="AQ214">
        <f>(Table2[[#This Row],[Sharpe Ratio]]-AVERAGE(Table2[Sharpe Ratio]))/_xlfn.STDEV.P(Table2[Sharpe Ratio])</f>
        <v>1.5235694252125662E-2</v>
      </c>
      <c r="AR2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4">
        <f>_xlfn.RANK.AVG(Table2[[#This Row],[1Y Return vs Nifty Z-Score]],Table2[1Y Return vs Nifty Z-Score])</f>
        <v>250</v>
      </c>
      <c r="AT214">
        <f>_xlfn.RANK.AVG(Table2[[#This Row],[6M Return vs Nifty Z-Score]],Table2[6M Return vs Nifty Z-Score])</f>
        <v>164</v>
      </c>
      <c r="AU214">
        <f>_xlfn.RANK.AVG(Table2[[#This Row],[Sharpe Ratio Z-Score]],Table2[Sharpe Ratio Z-Score])</f>
        <v>338</v>
      </c>
      <c r="AV214">
        <f>(Table2[[#This Row],[Rank 1Y]]+Table2[[#This Row],[Rank 6M]]+Table2[[#This Row],[Rank Sharpe]])/3</f>
        <v>250.66666666666666</v>
      </c>
    </row>
    <row r="215" spans="1:48" x14ac:dyDescent="0.3">
      <c r="A215" t="s">
        <v>796</v>
      </c>
      <c r="B215" t="s">
        <v>797</v>
      </c>
      <c r="C215" t="s">
        <v>3128</v>
      </c>
      <c r="D215" t="s">
        <v>726</v>
      </c>
      <c r="E215">
        <v>20356.032419939998</v>
      </c>
      <c r="F215">
        <v>1188.5999999999999</v>
      </c>
      <c r="G215">
        <v>8.28382309513038</v>
      </c>
      <c r="H215">
        <f>(Table2[[#This Row],[1Y Return vs Nifty]]-AVERAGE(Table2[1Y Return vs Nifty]))/_xlfn.STDEV.P(Table2[1Y Return vs Nifty])</f>
        <v>-0.30022835425768529</v>
      </c>
      <c r="I215">
        <v>-8.7598371428600998</v>
      </c>
      <c r="J215">
        <f>(Table2[[#This Row],[1M Return vs Nifty]]-AVERAGE(Table2[1M Return vs Nifty]))/_xlfn.STDEV.P(Table2[1M Return vs Nifty])</f>
        <v>-0.87231920875695401</v>
      </c>
      <c r="K215">
        <v>38.099700200472398</v>
      </c>
      <c r="L215">
        <f>(Table2[[#This Row],[6M Return vs Nifty]]-AVERAGE(Table2[6M Return vs Nifty]))/_xlfn.STDEV.P(Table2[6M Return vs Nifty])</f>
        <v>0.91646480381513984</v>
      </c>
      <c r="M215">
        <v>1.9769799025416701</v>
      </c>
      <c r="N215">
        <f>(Table2[[#This Row],[1W Return vs Nifty]]-AVERAGE(Table2[1W Return vs Nifty]))/_xlfn.STDEV.P(Table2[1W Return vs Nifty])</f>
        <v>0.5411492598591191</v>
      </c>
      <c r="O215">
        <v>1210.44</v>
      </c>
      <c r="P215">
        <v>1241.09485693806</v>
      </c>
      <c r="Q215">
        <v>1109.5227030374199</v>
      </c>
      <c r="R215">
        <v>47.625848463274799</v>
      </c>
      <c r="S215" s="1">
        <f>(Table2[[#This Row],[Close Price]]-Table2[[#This Row],[20D EMA]])/Table2[[#This Row],[20D EMA]]</f>
        <v>-1.8043025676613582E-2</v>
      </c>
      <c r="T215" s="1">
        <f>(Table2[[#This Row],[Close Price]]-Table2[[#This Row],[50D EMA]])/Table2[[#This Row],[50D EMA]]</f>
        <v>-4.2297215756394058E-2</v>
      </c>
      <c r="U215" s="1">
        <f>(Table2[[#This Row],[Close Price]]-Table2[[#This Row],[200D EMA]])/Table2[[#This Row],[200D EMA]]</f>
        <v>7.1271454604848267E-2</v>
      </c>
      <c r="V215">
        <v>0.84235174046782701</v>
      </c>
      <c r="W215">
        <v>1181.3</v>
      </c>
      <c r="X215">
        <v>1233.95</v>
      </c>
      <c r="Y215">
        <v>1105.3</v>
      </c>
      <c r="Z215">
        <v>1233.95</v>
      </c>
      <c r="AA215">
        <v>1105.3</v>
      </c>
      <c r="AB215">
        <v>1233.95</v>
      </c>
      <c r="AC215" s="1">
        <f>(Table2[[#This Row],[Close Price]]/Table2[[#This Row],[Day Low]])-1</f>
        <v>6.1796326081435815E-3</v>
      </c>
      <c r="AD215" s="1">
        <f>(Table2[[#This Row],[Day High]]/Table2[[#This Row],[Close Price]])-1</f>
        <v>3.8154130910314832E-2</v>
      </c>
      <c r="AE215" s="1">
        <f>(Table2[[#This Row],[Close Price]]/Table2[[#This Row],[Current Week Low]])-1</f>
        <v>7.5364154528182459E-2</v>
      </c>
      <c r="AF215" s="1">
        <f>(Table2[[#This Row],[Current Week High]]/Table2[[#This Row],[Close Price]])-1</f>
        <v>3.8154130910314832E-2</v>
      </c>
      <c r="AG215" s="1">
        <f>(Table2[[#This Row],[Close Price]]/Table2[[#This Row],[Current Month Low]])-1</f>
        <v>7.5364154528182459E-2</v>
      </c>
      <c r="AH215" s="1">
        <f>(Table2[[#This Row],[Current Month High]]/Table2[[#This Row],[Close Price]])-1</f>
        <v>3.8154130910314832E-2</v>
      </c>
      <c r="AI215">
        <v>25.778226484940198</v>
      </c>
      <c r="AJ215">
        <v>82.510556621880895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-0.1</v>
      </c>
      <c r="AM215" t="s">
        <v>3172</v>
      </c>
      <c r="AN215">
        <v>-3.7</v>
      </c>
      <c r="AO215" t="s">
        <v>3172</v>
      </c>
      <c r="AP215">
        <v>8.7140987811915996E-2</v>
      </c>
      <c r="AQ215">
        <f>(Table2[[#This Row],[Sharpe Ratio]]-AVERAGE(Table2[Sharpe Ratio]))/_xlfn.STDEV.P(Table2[Sharpe Ratio])</f>
        <v>0.29396151937232329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392</v>
      </c>
      <c r="AT215">
        <f>_xlfn.RANK.AVG(Table2[[#This Row],[6M Return vs Nifty Z-Score]],Table2[6M Return vs Nifty Z-Score])</f>
        <v>98</v>
      </c>
      <c r="AU215">
        <f>_xlfn.RANK.AVG(Table2[[#This Row],[Sharpe Ratio Z-Score]],Table2[Sharpe Ratio Z-Score])</f>
        <v>264</v>
      </c>
      <c r="AV215">
        <f>(Table2[[#This Row],[Rank 1Y]]+Table2[[#This Row],[Rank 6M]]+Table2[[#This Row],[Rank Sharpe]])/3</f>
        <v>251.33333333333334</v>
      </c>
    </row>
    <row r="216" spans="1:48" x14ac:dyDescent="0.3">
      <c r="A216" t="s">
        <v>1511</v>
      </c>
      <c r="B216" t="s">
        <v>1512</v>
      </c>
      <c r="C216" t="s">
        <v>3141</v>
      </c>
      <c r="D216" t="s">
        <v>395</v>
      </c>
      <c r="E216">
        <v>6741.2379625800004</v>
      </c>
      <c r="F216">
        <v>1495.45</v>
      </c>
      <c r="G216">
        <v>50.046653608970303</v>
      </c>
      <c r="H216">
        <f>(Table2[[#This Row],[1Y Return vs Nifty]]-AVERAGE(Table2[1Y Return vs Nifty]))/_xlfn.STDEV.P(Table2[1Y Return vs Nifty])</f>
        <v>0.41035295700290447</v>
      </c>
      <c r="I216">
        <v>-6.6884412423709803</v>
      </c>
      <c r="J216">
        <f>(Table2[[#This Row],[1M Return vs Nifty]]-AVERAGE(Table2[1M Return vs Nifty]))/_xlfn.STDEV.P(Table2[1M Return vs Nifty])</f>
        <v>-0.65030884997898386</v>
      </c>
      <c r="K216">
        <v>16.991736724472698</v>
      </c>
      <c r="L216">
        <f>(Table2[[#This Row],[6M Return vs Nifty]]-AVERAGE(Table2[6M Return vs Nifty]))/_xlfn.STDEV.P(Table2[6M Return vs Nifty])</f>
        <v>0.23718737704332618</v>
      </c>
      <c r="M216">
        <v>-2.7080170055152801</v>
      </c>
      <c r="N216">
        <f>(Table2[[#This Row],[1W Return vs Nifty]]-AVERAGE(Table2[1W Return vs Nifty]))/_xlfn.STDEV.P(Table2[1W Return vs Nifty])</f>
        <v>-0.57266026001262627</v>
      </c>
      <c r="O216">
        <v>1549.37</v>
      </c>
      <c r="P216">
        <v>1604.1683914878899</v>
      </c>
      <c r="Q216">
        <v>1409.4147728362</v>
      </c>
      <c r="R216">
        <v>41.6526672094096</v>
      </c>
      <c r="S216" s="1">
        <f>(Table2[[#This Row],[Close Price]]-Table2[[#This Row],[20D EMA]])/Table2[[#This Row],[20D EMA]]</f>
        <v>-3.4801241795052083E-2</v>
      </c>
      <c r="T216" s="1">
        <f>(Table2[[#This Row],[Close Price]]-Table2[[#This Row],[50D EMA]])/Table2[[#This Row],[50D EMA]]</f>
        <v>-6.7772430914844292E-2</v>
      </c>
      <c r="U216" s="1">
        <f>(Table2[[#This Row],[Close Price]]-Table2[[#This Row],[200D EMA]])/Table2[[#This Row],[200D EMA]]</f>
        <v>6.1043227885762309E-2</v>
      </c>
      <c r="V216">
        <v>0.35511680146747499</v>
      </c>
      <c r="W216">
        <v>1492</v>
      </c>
      <c r="X216">
        <v>1523.3</v>
      </c>
      <c r="Y216">
        <v>1444.55</v>
      </c>
      <c r="Z216">
        <v>1550.8</v>
      </c>
      <c r="AA216">
        <v>1444.55</v>
      </c>
      <c r="AB216">
        <v>1580</v>
      </c>
      <c r="AC216" s="1">
        <f>(Table2[[#This Row],[Close Price]]/Table2[[#This Row],[Day Low]])-1</f>
        <v>2.3123324396783218E-3</v>
      </c>
      <c r="AD216" s="1">
        <f>(Table2[[#This Row],[Day High]]/Table2[[#This Row],[Close Price]])-1</f>
        <v>1.8623156909291394E-2</v>
      </c>
      <c r="AE216" s="1">
        <f>(Table2[[#This Row],[Close Price]]/Table2[[#This Row],[Current Week Low]])-1</f>
        <v>3.5235886608286471E-2</v>
      </c>
      <c r="AF216" s="1">
        <f>(Table2[[#This Row],[Current Week High]]/Table2[[#This Row],[Close Price]])-1</f>
        <v>3.7012270554013682E-2</v>
      </c>
      <c r="AG216" s="1">
        <f>(Table2[[#This Row],[Close Price]]/Table2[[#This Row],[Current Month Low]])-1</f>
        <v>3.5235886608286471E-2</v>
      </c>
      <c r="AH216" s="1">
        <f>(Table2[[#This Row],[Current Month High]]/Table2[[#This Row],[Close Price]])-1</f>
        <v>5.653816576950077E-2</v>
      </c>
      <c r="AI216">
        <v>28.777291116386301</v>
      </c>
      <c r="AJ216">
        <v>95.585927282238998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-0.12</v>
      </c>
      <c r="AM216" t="s">
        <v>3172</v>
      </c>
      <c r="AN216">
        <v>0.12</v>
      </c>
      <c r="AO216" t="s">
        <v>3173</v>
      </c>
      <c r="AP216">
        <v>6.5196827778888994E-2</v>
      </c>
      <c r="AQ216">
        <f>(Table2[[#This Row],[Sharpe Ratio]]-AVERAGE(Table2[Sharpe Ratio]))/_xlfn.STDEV.P(Table2[Sharpe Ratio])</f>
        <v>3.9261068708937204E-2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187</v>
      </c>
      <c r="AT216">
        <f>_xlfn.RANK.AVG(Table2[[#This Row],[6M Return vs Nifty Z-Score]],Table2[6M Return vs Nifty Z-Score])</f>
        <v>240</v>
      </c>
      <c r="AU216">
        <f>_xlfn.RANK.AVG(Table2[[#This Row],[Sharpe Ratio Z-Score]],Table2[Sharpe Ratio Z-Score])</f>
        <v>328</v>
      </c>
      <c r="AV216">
        <f>(Table2[[#This Row],[Rank 1Y]]+Table2[[#This Row],[Rank 6M]]+Table2[[#This Row],[Rank Sharpe]])/3</f>
        <v>251.66666666666666</v>
      </c>
    </row>
    <row r="217" spans="1:48" x14ac:dyDescent="0.3">
      <c r="A217" t="s">
        <v>1164</v>
      </c>
      <c r="B217" t="s">
        <v>1165</v>
      </c>
      <c r="C217" t="s">
        <v>3138</v>
      </c>
      <c r="D217" t="s">
        <v>125</v>
      </c>
      <c r="E217">
        <v>10801.81661964</v>
      </c>
      <c r="F217">
        <v>1270.2</v>
      </c>
      <c r="G217">
        <v>45.1643835097181</v>
      </c>
      <c r="H217">
        <f>(Table2[[#This Row],[1Y Return vs Nifty]]-AVERAGE(Table2[1Y Return vs Nifty]))/_xlfn.STDEV.P(Table2[1Y Return vs Nifty])</f>
        <v>0.3272826802431596</v>
      </c>
      <c r="I217">
        <v>-0.58849625272524697</v>
      </c>
      <c r="J217">
        <f>(Table2[[#This Row],[1M Return vs Nifty]]-AVERAGE(Table2[1M Return vs Nifty]))/_xlfn.STDEV.P(Table2[1M Return vs Nifty])</f>
        <v>3.477794745644656E-3</v>
      </c>
      <c r="K217">
        <v>36.1518379028834</v>
      </c>
      <c r="L217">
        <f>(Table2[[#This Row],[6M Return vs Nifty]]-AVERAGE(Table2[6M Return vs Nifty]))/_xlfn.STDEV.P(Table2[6M Return vs Nifty])</f>
        <v>0.85378045765751409</v>
      </c>
      <c r="M217">
        <v>6.8947758914724302</v>
      </c>
      <c r="N217">
        <f>(Table2[[#This Row],[1W Return vs Nifty]]-AVERAGE(Table2[1W Return vs Nifty]))/_xlfn.STDEV.P(Table2[1W Return vs Nifty])</f>
        <v>1.7103043514747274</v>
      </c>
      <c r="O217">
        <v>1201.47</v>
      </c>
      <c r="P217">
        <v>1194.4988171999501</v>
      </c>
      <c r="Q217">
        <v>1042.64306347302</v>
      </c>
      <c r="R217">
        <v>69.924593663908794</v>
      </c>
      <c r="S217" s="1">
        <f>(Table2[[#This Row],[Close Price]]-Table2[[#This Row],[20D EMA]])/Table2[[#This Row],[20D EMA]]</f>
        <v>5.7204923968139046E-2</v>
      </c>
      <c r="T217" s="1">
        <f>(Table2[[#This Row],[Close Price]]-Table2[[#This Row],[50D EMA]])/Table2[[#This Row],[50D EMA]]</f>
        <v>6.3374849526852392E-2</v>
      </c>
      <c r="U217" s="1">
        <f>(Table2[[#This Row],[Close Price]]-Table2[[#This Row],[200D EMA]])/Table2[[#This Row],[200D EMA]]</f>
        <v>0.21825008432798962</v>
      </c>
      <c r="V217">
        <v>0.58263588346669803</v>
      </c>
      <c r="W217">
        <v>1237.5999999999999</v>
      </c>
      <c r="X217">
        <v>1285.4000000000001</v>
      </c>
      <c r="Y217">
        <v>1127.3</v>
      </c>
      <c r="Z217">
        <v>1285.4000000000001</v>
      </c>
      <c r="AA217">
        <v>1127.3</v>
      </c>
      <c r="AB217">
        <v>1285.4000000000001</v>
      </c>
      <c r="AC217" s="1">
        <f>(Table2[[#This Row],[Close Price]]/Table2[[#This Row],[Day Low]])-1</f>
        <v>2.6341305753070587E-2</v>
      </c>
      <c r="AD217" s="1">
        <f>(Table2[[#This Row],[Day High]]/Table2[[#This Row],[Close Price]])-1</f>
        <v>1.1966619430010983E-2</v>
      </c>
      <c r="AE217" s="1">
        <f>(Table2[[#This Row],[Close Price]]/Table2[[#This Row],[Current Week Low]])-1</f>
        <v>0.12676306218397948</v>
      </c>
      <c r="AF217" s="1">
        <f>(Table2[[#This Row],[Current Week High]]/Table2[[#This Row],[Close Price]])-1</f>
        <v>1.1966619430010983E-2</v>
      </c>
      <c r="AG217" s="1">
        <f>(Table2[[#This Row],[Close Price]]/Table2[[#This Row],[Current Month Low]])-1</f>
        <v>0.12676306218397948</v>
      </c>
      <c r="AH217" s="1">
        <f>(Table2[[#This Row],[Current Month High]]/Table2[[#This Row],[Close Price]])-1</f>
        <v>1.1966619430010983E-2</v>
      </c>
      <c r="AI217">
        <v>8.9552826326562798</v>
      </c>
      <c r="AJ217">
        <v>82.5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-0.02</v>
      </c>
      <c r="AM217" t="s">
        <v>3172</v>
      </c>
      <c r="AN217">
        <v>6.74</v>
      </c>
      <c r="AO217" t="s">
        <v>3173</v>
      </c>
      <c r="AP217">
        <v>2.5905005593921001E-2</v>
      </c>
      <c r="AQ217">
        <f>(Table2[[#This Row],[Sharpe Ratio]]-AVERAGE(Table2[Sharpe Ratio]))/_xlfn.STDEV.P(Table2[Sharpe Ratio])</f>
        <v>-0.41678941592273694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2.4780558681983087</v>
      </c>
      <c r="AS217">
        <f>_xlfn.RANK.AVG(Table2[[#This Row],[1Y Return vs Nifty Z-Score]],Table2[1Y Return vs Nifty Z-Score])</f>
        <v>212</v>
      </c>
      <c r="AT217">
        <f>_xlfn.RANK.AVG(Table2[[#This Row],[6M Return vs Nifty Z-Score]],Table2[6M Return vs Nifty Z-Score])</f>
        <v>108</v>
      </c>
      <c r="AU217">
        <f>_xlfn.RANK.AVG(Table2[[#This Row],[Sharpe Ratio Z-Score]],Table2[Sharpe Ratio Z-Score])</f>
        <v>438</v>
      </c>
      <c r="AV217">
        <f>(Table2[[#This Row],[Rank 1Y]]+Table2[[#This Row],[Rank 6M]]+Table2[[#This Row],[Rank Sharpe]])/3</f>
        <v>252.66666666666666</v>
      </c>
    </row>
    <row r="218" spans="1:48" x14ac:dyDescent="0.3">
      <c r="A218" t="s">
        <v>1855</v>
      </c>
      <c r="B218" t="s">
        <v>1856</v>
      </c>
      <c r="C218" t="s">
        <v>3139</v>
      </c>
      <c r="D218" t="s">
        <v>119</v>
      </c>
      <c r="E218">
        <v>4128.3113614499998</v>
      </c>
      <c r="F218">
        <v>2026.95</v>
      </c>
      <c r="G218">
        <v>32.046549311974701</v>
      </c>
      <c r="H218">
        <f>(Table2[[#This Row],[1Y Return vs Nifty]]-AVERAGE(Table2[1Y Return vs Nifty]))/_xlfn.STDEV.P(Table2[1Y Return vs Nifty])</f>
        <v>0.10408689321329108</v>
      </c>
      <c r="I218">
        <v>-9.2956346122115505</v>
      </c>
      <c r="J218">
        <f>(Table2[[#This Row],[1M Return vs Nifty]]-AVERAGE(Table2[1M Return vs Nifty]))/_xlfn.STDEV.P(Table2[1M Return vs Nifty])</f>
        <v>-0.92974550199957162</v>
      </c>
      <c r="K218">
        <v>-6.2005463105425198</v>
      </c>
      <c r="L218">
        <f>(Table2[[#This Row],[6M Return vs Nifty]]-AVERAGE(Table2[6M Return vs Nifty]))/_xlfn.STDEV.P(Table2[6M Return vs Nifty])</f>
        <v>-0.50916574029560735</v>
      </c>
      <c r="M218">
        <v>-3.2738580369113901</v>
      </c>
      <c r="N218">
        <f>(Table2[[#This Row],[1W Return vs Nifty]]-AVERAGE(Table2[1W Return vs Nifty]))/_xlfn.STDEV.P(Table2[1W Return vs Nifty])</f>
        <v>-0.7071831081321609</v>
      </c>
      <c r="O218">
        <v>2141.48</v>
      </c>
      <c r="P218">
        <v>2172.9424771998601</v>
      </c>
      <c r="Q218">
        <v>1941.0981771792301</v>
      </c>
      <c r="R218">
        <v>31.278377812044699</v>
      </c>
      <c r="S218" s="1">
        <f>(Table2[[#This Row],[Close Price]]-Table2[[#This Row],[20D EMA]])/Table2[[#This Row],[20D EMA]]</f>
        <v>-5.348170424192613E-2</v>
      </c>
      <c r="T218" s="1">
        <f>(Table2[[#This Row],[Close Price]]-Table2[[#This Row],[50D EMA]])/Table2[[#This Row],[50D EMA]]</f>
        <v>-6.7186535645431256E-2</v>
      </c>
      <c r="U218" s="1">
        <f>(Table2[[#This Row],[Close Price]]-Table2[[#This Row],[200D EMA]])/Table2[[#This Row],[200D EMA]]</f>
        <v>4.4228480470538747E-2</v>
      </c>
      <c r="V218">
        <v>0.62840586192380499</v>
      </c>
      <c r="W218">
        <v>2008.15</v>
      </c>
      <c r="X218">
        <v>2066.0500000000002</v>
      </c>
      <c r="Y218">
        <v>1970.15</v>
      </c>
      <c r="Z218">
        <v>2159.9499999999998</v>
      </c>
      <c r="AA218">
        <v>1970.15</v>
      </c>
      <c r="AB218">
        <v>2189.15</v>
      </c>
      <c r="AC218" s="1">
        <f>(Table2[[#This Row],[Close Price]]/Table2[[#This Row],[Day Low]])-1</f>
        <v>9.361850459377985E-3</v>
      </c>
      <c r="AD218" s="1">
        <f>(Table2[[#This Row],[Day High]]/Table2[[#This Row],[Close Price]])-1</f>
        <v>1.929006635585484E-2</v>
      </c>
      <c r="AE218" s="1">
        <f>(Table2[[#This Row],[Close Price]]/Table2[[#This Row],[Current Week Low]])-1</f>
        <v>2.8830292109737865E-2</v>
      </c>
      <c r="AF218" s="1">
        <f>(Table2[[#This Row],[Current Week High]]/Table2[[#This Row],[Close Price]])-1</f>
        <v>6.5615826734749083E-2</v>
      </c>
      <c r="AG218" s="1">
        <f>(Table2[[#This Row],[Close Price]]/Table2[[#This Row],[Current Month Low]])-1</f>
        <v>2.8830292109737865E-2</v>
      </c>
      <c r="AH218" s="1">
        <f>(Table2[[#This Row],[Current Month High]]/Table2[[#This Row],[Close Price]])-1</f>
        <v>8.0021707491551464E-2</v>
      </c>
      <c r="AI218">
        <v>20.888527097362999</v>
      </c>
      <c r="AJ218">
        <v>64.792682926829201</v>
      </c>
      <c r="AK218" t="str">
        <f>IF(AND(Table2[[#This Row],[20D EMA]]&gt;Table2[[#This Row],[50D EMA]],Table2[[#This Row],[50D EMA]]&gt;Table2[[#This Row],[200D EMA]]),"Uptrend","Downtrend/NoTrend")</f>
        <v>Downtrend/NoTrend</v>
      </c>
      <c r="AL218">
        <v>-0.1</v>
      </c>
      <c r="AM218" t="s">
        <v>3172</v>
      </c>
      <c r="AN218">
        <v>-8.16</v>
      </c>
      <c r="AO218" t="s">
        <v>3172</v>
      </c>
      <c r="AP218">
        <v>0.26647018805269901</v>
      </c>
      <c r="AQ218">
        <f>(Table2[[#This Row],[Sharpe Ratio]]-AVERAGE(Table2[Sharpe Ratio]))/_xlfn.STDEV.P(Table2[Sharpe Ratio])</f>
        <v>2.3753912961187855</v>
      </c>
      <c r="AR2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8">
        <f>_xlfn.RANK.AVG(Table2[[#This Row],[1Y Return vs Nifty Z-Score]],Table2[1Y Return vs Nifty Z-Score])</f>
        <v>262</v>
      </c>
      <c r="AT218">
        <f>_xlfn.RANK.AVG(Table2[[#This Row],[6M Return vs Nifty Z-Score]],Table2[6M Return vs Nifty Z-Score])</f>
        <v>492</v>
      </c>
      <c r="AU218">
        <f>_xlfn.RANK.AVG(Table2[[#This Row],[Sharpe Ratio Z-Score]],Table2[Sharpe Ratio Z-Score])</f>
        <v>5</v>
      </c>
      <c r="AV218">
        <f>(Table2[[#This Row],[Rank 1Y]]+Table2[[#This Row],[Rank 6M]]+Table2[[#This Row],[Rank Sharpe]])/3</f>
        <v>253</v>
      </c>
    </row>
    <row r="219" spans="1:48" x14ac:dyDescent="0.3">
      <c r="A219" t="s">
        <v>387</v>
      </c>
      <c r="B219" t="s">
        <v>388</v>
      </c>
      <c r="C219" t="s">
        <v>3134</v>
      </c>
      <c r="D219" t="s">
        <v>119</v>
      </c>
      <c r="E219">
        <v>62255.77202574</v>
      </c>
      <c r="F219">
        <v>756.05</v>
      </c>
      <c r="G219">
        <v>35.980711098261402</v>
      </c>
      <c r="H219">
        <f>(Table2[[#This Row],[1Y Return vs Nifty]]-AVERAGE(Table2[1Y Return vs Nifty]))/_xlfn.STDEV.P(Table2[1Y Return vs Nifty])</f>
        <v>0.17102540783060094</v>
      </c>
      <c r="I219">
        <v>2.5876753658307901</v>
      </c>
      <c r="J219">
        <f>(Table2[[#This Row],[1M Return vs Nifty]]-AVERAGE(Table2[1M Return vs Nifty]))/_xlfn.STDEV.P(Table2[1M Return vs Nifty])</f>
        <v>0.34389702624529511</v>
      </c>
      <c r="K219">
        <v>-1.61036373396518</v>
      </c>
      <c r="L219">
        <f>(Table2[[#This Row],[6M Return vs Nifty]]-AVERAGE(Table2[6M Return vs Nifty]))/_xlfn.STDEV.P(Table2[6M Return vs Nifty])</f>
        <v>-0.36144862809880435</v>
      </c>
      <c r="M219">
        <v>-1.6290905560759801</v>
      </c>
      <c r="N219">
        <f>(Table2[[#This Row],[1W Return vs Nifty]]-AVERAGE(Table2[1W Return vs Nifty]))/_xlfn.STDEV.P(Table2[1W Return vs Nifty])</f>
        <v>-0.31615666476792564</v>
      </c>
      <c r="O219">
        <v>760.58</v>
      </c>
      <c r="P219">
        <v>752.854666612762</v>
      </c>
      <c r="Q219">
        <v>685.67880064834503</v>
      </c>
      <c r="R219">
        <v>45.696107666516397</v>
      </c>
      <c r="S219" s="1">
        <f>(Table2[[#This Row],[Close Price]]-Table2[[#This Row],[20D EMA]])/Table2[[#This Row],[20D EMA]]</f>
        <v>-5.9559809618976124E-3</v>
      </c>
      <c r="T219" s="1">
        <f>(Table2[[#This Row],[Close Price]]-Table2[[#This Row],[50D EMA]])/Table2[[#This Row],[50D EMA]]</f>
        <v>4.2442898064434815E-3</v>
      </c>
      <c r="U219" s="1">
        <f>(Table2[[#This Row],[Close Price]]-Table2[[#This Row],[200D EMA]])/Table2[[#This Row],[200D EMA]]</f>
        <v>0.102629976725422</v>
      </c>
      <c r="V219">
        <v>0.62458062513262103</v>
      </c>
      <c r="W219">
        <v>739.3</v>
      </c>
      <c r="X219">
        <v>760.85</v>
      </c>
      <c r="Y219">
        <v>735.1</v>
      </c>
      <c r="Z219">
        <v>782.7</v>
      </c>
      <c r="AA219">
        <v>735.1</v>
      </c>
      <c r="AB219">
        <v>793.7</v>
      </c>
      <c r="AC219" s="1">
        <f>(Table2[[#This Row],[Close Price]]/Table2[[#This Row],[Day Low]])-1</f>
        <v>2.2656567022859564E-2</v>
      </c>
      <c r="AD219" s="1">
        <f>(Table2[[#This Row],[Day High]]/Table2[[#This Row],[Close Price]])-1</f>
        <v>6.3487864559224061E-3</v>
      </c>
      <c r="AE219" s="1">
        <f>(Table2[[#This Row],[Close Price]]/Table2[[#This Row],[Current Week Low]])-1</f>
        <v>2.8499523874302657E-2</v>
      </c>
      <c r="AF219" s="1">
        <f>(Table2[[#This Row],[Current Week High]]/Table2[[#This Row],[Close Price]])-1</f>
        <v>3.5248991468818325E-2</v>
      </c>
      <c r="AG219" s="1">
        <f>(Table2[[#This Row],[Close Price]]/Table2[[#This Row],[Current Month Low]])-1</f>
        <v>2.8499523874302657E-2</v>
      </c>
      <c r="AH219" s="1">
        <f>(Table2[[#This Row],[Current Month High]]/Table2[[#This Row],[Close Price]])-1</f>
        <v>4.9798293763640089E-2</v>
      </c>
      <c r="AI219">
        <v>12.161894054626</v>
      </c>
      <c r="AJ219">
        <v>76.998712396113703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-0.03</v>
      </c>
      <c r="AM219" t="s">
        <v>3172</v>
      </c>
      <c r="AN219">
        <v>-2.12</v>
      </c>
      <c r="AO219" t="s">
        <v>3172</v>
      </c>
      <c r="AP219">
        <v>0.17329154111018499</v>
      </c>
      <c r="AQ219">
        <f>(Table2[[#This Row],[Sharpe Ratio]]-AVERAGE(Table2[Sharpe Ratio]))/_xlfn.STDEV.P(Table2[Sharpe Ratio])</f>
        <v>1.2938897333912032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1.1312068746003692</v>
      </c>
      <c r="AS219">
        <f>_xlfn.RANK.AVG(Table2[[#This Row],[1Y Return vs Nifty Z-Score]],Table2[1Y Return vs Nifty Z-Score])</f>
        <v>243</v>
      </c>
      <c r="AT219">
        <f>_xlfn.RANK.AVG(Table2[[#This Row],[6M Return vs Nifty Z-Score]],Table2[6M Return vs Nifty Z-Score])</f>
        <v>442</v>
      </c>
      <c r="AU219">
        <f>_xlfn.RANK.AVG(Table2[[#This Row],[Sharpe Ratio Z-Score]],Table2[Sharpe Ratio Z-Score])</f>
        <v>75</v>
      </c>
      <c r="AV219">
        <f>(Table2[[#This Row],[Rank 1Y]]+Table2[[#This Row],[Rank 6M]]+Table2[[#This Row],[Rank Sharpe]])/3</f>
        <v>253.33333333333334</v>
      </c>
    </row>
    <row r="220" spans="1:48" x14ac:dyDescent="0.3">
      <c r="A220" t="s">
        <v>465</v>
      </c>
      <c r="B220" t="s">
        <v>466</v>
      </c>
      <c r="C220" t="s">
        <v>3141</v>
      </c>
      <c r="D220" t="s">
        <v>395</v>
      </c>
      <c r="E220">
        <v>47951.203950795003</v>
      </c>
      <c r="F220">
        <v>1628.05</v>
      </c>
      <c r="G220">
        <v>11.974725979581599</v>
      </c>
      <c r="H220">
        <f>(Table2[[#This Row],[1Y Return vs Nifty]]-AVERAGE(Table2[1Y Return vs Nifty]))/_xlfn.STDEV.P(Table2[1Y Return vs Nifty])</f>
        <v>-0.23742881267729121</v>
      </c>
      <c r="I220">
        <v>-5.6867602340402197</v>
      </c>
      <c r="J220">
        <f>(Table2[[#This Row],[1M Return vs Nifty]]-AVERAGE(Table2[1M Return vs Nifty]))/_xlfn.STDEV.P(Table2[1M Return vs Nifty])</f>
        <v>-0.54294957598018923</v>
      </c>
      <c r="K220">
        <v>30.037950299924201</v>
      </c>
      <c r="L220">
        <f>(Table2[[#This Row],[6M Return vs Nifty]]-AVERAGE(Table2[6M Return vs Nifty]))/_xlfn.STDEV.P(Table2[6M Return vs Nifty])</f>
        <v>0.65702884572525388</v>
      </c>
      <c r="M220">
        <v>-5.7921540322713296</v>
      </c>
      <c r="N220">
        <f>(Table2[[#This Row],[1W Return vs Nifty]]-AVERAGE(Table2[1W Return vs Nifty]))/_xlfn.STDEV.P(Table2[1W Return vs Nifty])</f>
        <v>-1.3058819138161317</v>
      </c>
      <c r="O220">
        <v>1652.23</v>
      </c>
      <c r="P220">
        <v>1652.3467327259</v>
      </c>
      <c r="Q220">
        <v>1432.9590000440201</v>
      </c>
      <c r="R220">
        <v>46.588492529825203</v>
      </c>
      <c r="S220" s="1">
        <f>(Table2[[#This Row],[Close Price]]-Table2[[#This Row],[20D EMA]])/Table2[[#This Row],[20D EMA]]</f>
        <v>-1.4634766346089869E-2</v>
      </c>
      <c r="T220" s="1">
        <f>(Table2[[#This Row],[Close Price]]-Table2[[#This Row],[50D EMA]])/Table2[[#This Row],[50D EMA]]</f>
        <v>-1.4704379077760127E-2</v>
      </c>
      <c r="U220" s="1">
        <f>(Table2[[#This Row],[Close Price]]-Table2[[#This Row],[200D EMA]])/Table2[[#This Row],[200D EMA]]</f>
        <v>0.13614555611848403</v>
      </c>
      <c r="V220">
        <v>0.94605553058508096</v>
      </c>
      <c r="W220">
        <v>1610.55</v>
      </c>
      <c r="X220">
        <v>1647</v>
      </c>
      <c r="Y220">
        <v>1545.65</v>
      </c>
      <c r="Z220">
        <v>1647</v>
      </c>
      <c r="AA220">
        <v>1545.65</v>
      </c>
      <c r="AB220">
        <v>1739.4</v>
      </c>
      <c r="AC220" s="1">
        <f>(Table2[[#This Row],[Close Price]]/Table2[[#This Row],[Day Low]])-1</f>
        <v>1.08658532799355E-2</v>
      </c>
      <c r="AD220" s="1">
        <f>(Table2[[#This Row],[Day High]]/Table2[[#This Row],[Close Price]])-1</f>
        <v>1.163969165566181E-2</v>
      </c>
      <c r="AE220" s="1">
        <f>(Table2[[#This Row],[Close Price]]/Table2[[#This Row],[Current Week Low]])-1</f>
        <v>5.3310904797334357E-2</v>
      </c>
      <c r="AF220" s="1">
        <f>(Table2[[#This Row],[Current Week High]]/Table2[[#This Row],[Close Price]])-1</f>
        <v>1.163969165566181E-2</v>
      </c>
      <c r="AG220" s="1">
        <f>(Table2[[#This Row],[Close Price]]/Table2[[#This Row],[Current Month Low]])-1</f>
        <v>5.3310904797334357E-2</v>
      </c>
      <c r="AH220" s="1">
        <f>(Table2[[#This Row],[Current Month High]]/Table2[[#This Row],[Close Price]])-1</f>
        <v>6.8394705322318172E-2</v>
      </c>
      <c r="AI220">
        <v>9.8860600104419394</v>
      </c>
      <c r="AJ220">
        <v>59.761542613218197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0.01</v>
      </c>
      <c r="AM220" t="s">
        <v>3173</v>
      </c>
      <c r="AN220">
        <v>-2.65</v>
      </c>
      <c r="AO220" t="s">
        <v>3172</v>
      </c>
      <c r="AP220">
        <v>9.1665305048948001E-2</v>
      </c>
      <c r="AQ220">
        <f>(Table2[[#This Row],[Sharpe Ratio]]-AVERAGE(Table2[Sharpe Ratio]))/_xlfn.STDEV.P(Table2[Sharpe Ratio])</f>
        <v>0.34647415314285002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376</v>
      </c>
      <c r="AT220">
        <f>_xlfn.RANK.AVG(Table2[[#This Row],[6M Return vs Nifty Z-Score]],Table2[6M Return vs Nifty Z-Score])</f>
        <v>135</v>
      </c>
      <c r="AU220">
        <f>_xlfn.RANK.AVG(Table2[[#This Row],[Sharpe Ratio Z-Score]],Table2[Sharpe Ratio Z-Score])</f>
        <v>249</v>
      </c>
      <c r="AV220">
        <f>(Table2[[#This Row],[Rank 1Y]]+Table2[[#This Row],[Rank 6M]]+Table2[[#This Row],[Rank Sharpe]])/3</f>
        <v>253.33333333333334</v>
      </c>
    </row>
    <row r="221" spans="1:48" x14ac:dyDescent="0.3">
      <c r="A221" t="s">
        <v>664</v>
      </c>
      <c r="B221" t="s">
        <v>665</v>
      </c>
      <c r="C221" t="s">
        <v>3129</v>
      </c>
      <c r="D221" t="s">
        <v>239</v>
      </c>
      <c r="E221">
        <v>28284.166473699999</v>
      </c>
      <c r="F221">
        <v>2114.5</v>
      </c>
      <c r="G221">
        <v>47.337215059166802</v>
      </c>
      <c r="H221">
        <f>(Table2[[#This Row],[1Y Return vs Nifty]]-AVERAGE(Table2[1Y Return vs Nifty]))/_xlfn.STDEV.P(Table2[1Y Return vs Nifty])</f>
        <v>0.36425271969113177</v>
      </c>
      <c r="I221">
        <v>6.8386667681235203</v>
      </c>
      <c r="J221">
        <f>(Table2[[#This Row],[1M Return vs Nifty]]-AVERAGE(Table2[1M Return vs Nifty]))/_xlfn.STDEV.P(Table2[1M Return vs Nifty])</f>
        <v>0.79951448023476424</v>
      </c>
      <c r="K221">
        <v>13.508646756167099</v>
      </c>
      <c r="L221">
        <f>(Table2[[#This Row],[6M Return vs Nifty]]-AVERAGE(Table2[6M Return vs Nifty]))/_xlfn.STDEV.P(Table2[6M Return vs Nifty])</f>
        <v>0.12509771981156476</v>
      </c>
      <c r="M221">
        <v>3.9495388426071201</v>
      </c>
      <c r="N221">
        <f>(Table2[[#This Row],[1W Return vs Nifty]]-AVERAGE(Table2[1W Return vs Nifty]))/_xlfn.STDEV.P(Table2[1W Return vs Nifty])</f>
        <v>1.0101047296428167</v>
      </c>
      <c r="O221">
        <v>2056.67</v>
      </c>
      <c r="P221">
        <v>1962.59228737393</v>
      </c>
      <c r="Q221">
        <v>1735.7494424522499</v>
      </c>
      <c r="R221">
        <v>59.5008548533173</v>
      </c>
      <c r="S221" s="1">
        <f>(Table2[[#This Row],[Close Price]]-Table2[[#This Row],[20D EMA]])/Table2[[#This Row],[20D EMA]]</f>
        <v>2.811826885207638E-2</v>
      </c>
      <c r="T221" s="1">
        <f>(Table2[[#This Row],[Close Price]]-Table2[[#This Row],[50D EMA]])/Table2[[#This Row],[50D EMA]]</f>
        <v>7.7401564045343249E-2</v>
      </c>
      <c r="U221" s="1">
        <f>(Table2[[#This Row],[Close Price]]-Table2[[#This Row],[200D EMA]])/Table2[[#This Row],[200D EMA]]</f>
        <v>0.21820577802557434</v>
      </c>
      <c r="V221">
        <v>0.695684134003966</v>
      </c>
      <c r="W221">
        <v>2089</v>
      </c>
      <c r="X221">
        <v>2140</v>
      </c>
      <c r="Y221">
        <v>1927.75</v>
      </c>
      <c r="Z221">
        <v>2170</v>
      </c>
      <c r="AA221">
        <v>1927.75</v>
      </c>
      <c r="AB221">
        <v>2170</v>
      </c>
      <c r="AC221" s="1">
        <f>(Table2[[#This Row],[Close Price]]/Table2[[#This Row],[Day Low]])-1</f>
        <v>1.2206797510770695E-2</v>
      </c>
      <c r="AD221" s="1">
        <f>(Table2[[#This Row],[Day High]]/Table2[[#This Row],[Close Price]])-1</f>
        <v>1.205958855521394E-2</v>
      </c>
      <c r="AE221" s="1">
        <f>(Table2[[#This Row],[Close Price]]/Table2[[#This Row],[Current Week Low]])-1</f>
        <v>9.6874594734794428E-2</v>
      </c>
      <c r="AF221" s="1">
        <f>(Table2[[#This Row],[Current Week High]]/Table2[[#This Row],[Close Price]])-1</f>
        <v>2.6247339796642288E-2</v>
      </c>
      <c r="AG221" s="1">
        <f>(Table2[[#This Row],[Close Price]]/Table2[[#This Row],[Current Month Low]])-1</f>
        <v>9.6874594734794428E-2</v>
      </c>
      <c r="AH221" s="1">
        <f>(Table2[[#This Row],[Current Month High]]/Table2[[#This Row],[Close Price]])-1</f>
        <v>2.6247339796642288E-2</v>
      </c>
      <c r="AI221">
        <v>10.3192244029321</v>
      </c>
      <c r="AJ221">
        <v>85.279299014238703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0.16</v>
      </c>
      <c r="AM221" t="s">
        <v>3173</v>
      </c>
      <c r="AN221">
        <v>-1.54</v>
      </c>
      <c r="AO221" t="s">
        <v>3172</v>
      </c>
      <c r="AP221">
        <v>7.9856929590503001E-2</v>
      </c>
      <c r="AQ221">
        <f>(Table2[[#This Row],[Sharpe Ratio]]-AVERAGE(Table2[Sharpe Ratio]))/_xlfn.STDEV.P(Table2[Sharpe Ratio])</f>
        <v>0.20941725297707331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2.5083869023573508</v>
      </c>
      <c r="AS221">
        <f>_xlfn.RANK.AVG(Table2[[#This Row],[1Y Return vs Nifty Z-Score]],Table2[1Y Return vs Nifty Z-Score])</f>
        <v>199</v>
      </c>
      <c r="AT221">
        <f>_xlfn.RANK.AVG(Table2[[#This Row],[6M Return vs Nifty Z-Score]],Table2[6M Return vs Nifty Z-Score])</f>
        <v>273</v>
      </c>
      <c r="AU221">
        <f>_xlfn.RANK.AVG(Table2[[#This Row],[Sharpe Ratio Z-Score]],Table2[Sharpe Ratio Z-Score])</f>
        <v>288</v>
      </c>
      <c r="AV221">
        <f>(Table2[[#This Row],[Rank 1Y]]+Table2[[#This Row],[Rank 6M]]+Table2[[#This Row],[Rank Sharpe]])/3</f>
        <v>253.33333333333334</v>
      </c>
    </row>
    <row r="222" spans="1:48" x14ac:dyDescent="0.3">
      <c r="A222" t="s">
        <v>81</v>
      </c>
      <c r="B222" t="s">
        <v>82</v>
      </c>
      <c r="C222" t="s">
        <v>3132</v>
      </c>
      <c r="D222" t="s">
        <v>83</v>
      </c>
      <c r="E222">
        <v>310965.68868826499</v>
      </c>
      <c r="F222">
        <v>334.35</v>
      </c>
      <c r="G222">
        <v>39.621371074221898</v>
      </c>
      <c r="H222">
        <f>(Table2[[#This Row],[1Y Return vs Nifty]]-AVERAGE(Table2[1Y Return vs Nifty]))/_xlfn.STDEV.P(Table2[1Y Return vs Nifty])</f>
        <v>0.23297008226339944</v>
      </c>
      <c r="I222">
        <v>0.36782835005272202</v>
      </c>
      <c r="J222">
        <f>(Table2[[#This Row],[1M Return vs Nifty]]-AVERAGE(Table2[1M Return vs Nifty]))/_xlfn.STDEV.P(Table2[1M Return vs Nifty])</f>
        <v>0.10597580978989722</v>
      </c>
      <c r="K222">
        <v>8.46809276482883</v>
      </c>
      <c r="L222">
        <f>(Table2[[#This Row],[6M Return vs Nifty]]-AVERAGE(Table2[6M Return vs Nifty]))/_xlfn.STDEV.P(Table2[6M Return vs Nifty])</f>
        <v>-3.7112838712177097E-2</v>
      </c>
      <c r="M222">
        <v>-3.42366013875451</v>
      </c>
      <c r="N222">
        <f>(Table2[[#This Row],[1W Return vs Nifty]]-AVERAGE(Table2[1W Return vs Nifty]))/_xlfn.STDEV.P(Table2[1W Return vs Nifty])</f>
        <v>-0.74279700722411635</v>
      </c>
      <c r="O222">
        <v>339.86</v>
      </c>
      <c r="P222">
        <v>338.32383317449899</v>
      </c>
      <c r="Q222">
        <v>303.22421189249798</v>
      </c>
      <c r="R222">
        <v>41.826005666857903</v>
      </c>
      <c r="S222" s="1">
        <f>(Table2[[#This Row],[Close Price]]-Table2[[#This Row],[20D EMA]])/Table2[[#This Row],[20D EMA]]</f>
        <v>-1.6212558112163804E-2</v>
      </c>
      <c r="T222" s="1">
        <f>(Table2[[#This Row],[Close Price]]-Table2[[#This Row],[50D EMA]])/Table2[[#This Row],[50D EMA]]</f>
        <v>-1.1745649537049789E-2</v>
      </c>
      <c r="U222" s="1">
        <f>(Table2[[#This Row],[Close Price]]-Table2[[#This Row],[200D EMA]])/Table2[[#This Row],[200D EMA]]</f>
        <v>0.10264941547127202</v>
      </c>
      <c r="V222">
        <v>1.2315329564178801</v>
      </c>
      <c r="W222">
        <v>330.1</v>
      </c>
      <c r="X222">
        <v>338.1</v>
      </c>
      <c r="Y222">
        <v>322.35000000000002</v>
      </c>
      <c r="Z222">
        <v>340</v>
      </c>
      <c r="AA222">
        <v>322.35000000000002</v>
      </c>
      <c r="AB222">
        <v>356</v>
      </c>
      <c r="AC222" s="1">
        <f>(Table2[[#This Row],[Close Price]]/Table2[[#This Row],[Day Low]])-1</f>
        <v>1.2874886398061225E-2</v>
      </c>
      <c r="AD222" s="1">
        <f>(Table2[[#This Row],[Day High]]/Table2[[#This Row],[Close Price]])-1</f>
        <v>1.1215791834903621E-2</v>
      </c>
      <c r="AE222" s="1">
        <f>(Table2[[#This Row],[Close Price]]/Table2[[#This Row],[Current Week Low]])-1</f>
        <v>3.7226617031177245E-2</v>
      </c>
      <c r="AF222" s="1">
        <f>(Table2[[#This Row],[Current Week High]]/Table2[[#This Row],[Close Price]])-1</f>
        <v>1.6898459697921364E-2</v>
      </c>
      <c r="AG222" s="1">
        <f>(Table2[[#This Row],[Close Price]]/Table2[[#This Row],[Current Month Low]])-1</f>
        <v>3.7226617031177245E-2</v>
      </c>
      <c r="AH222" s="1">
        <f>(Table2[[#This Row],[Current Month High]]/Table2[[#This Row],[Close Price]])-1</f>
        <v>6.4752504860176474E-2</v>
      </c>
      <c r="AI222">
        <v>9.5409002542245993</v>
      </c>
      <c r="AJ222">
        <v>70.8482370975983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0.01</v>
      </c>
      <c r="AM222" t="s">
        <v>3173</v>
      </c>
      <c r="AN222">
        <v>-1.99</v>
      </c>
      <c r="AO222" t="s">
        <v>3172</v>
      </c>
      <c r="AP222">
        <v>0.107272870025994</v>
      </c>
      <c r="AQ222">
        <f>(Table2[[#This Row],[Sharpe Ratio]]-AVERAGE(Table2[Sharpe Ratio]))/_xlfn.STDEV.P(Table2[Sharpe Ratio])</f>
        <v>0.52762730858050411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8.66633546975073E-2</v>
      </c>
      <c r="AS222">
        <f>_xlfn.RANK.AVG(Table2[[#This Row],[1Y Return vs Nifty Z-Score]],Table2[1Y Return vs Nifty Z-Score])</f>
        <v>235</v>
      </c>
      <c r="AT222">
        <f>_xlfn.RANK.AVG(Table2[[#This Row],[6M Return vs Nifty Z-Score]],Table2[6M Return vs Nifty Z-Score])</f>
        <v>323</v>
      </c>
      <c r="AU222">
        <f>_xlfn.RANK.AVG(Table2[[#This Row],[Sharpe Ratio Z-Score]],Table2[Sharpe Ratio Z-Score])</f>
        <v>205</v>
      </c>
      <c r="AV222">
        <f>(Table2[[#This Row],[Rank 1Y]]+Table2[[#This Row],[Rank 6M]]+Table2[[#This Row],[Rank Sharpe]])/3</f>
        <v>254.33333333333334</v>
      </c>
    </row>
    <row r="223" spans="1:48" x14ac:dyDescent="0.3">
      <c r="A223" t="s">
        <v>557</v>
      </c>
      <c r="B223" t="s">
        <v>558</v>
      </c>
      <c r="C223" t="s">
        <v>3143</v>
      </c>
      <c r="D223" t="s">
        <v>167</v>
      </c>
      <c r="E223">
        <v>37027.575945994999</v>
      </c>
      <c r="F223">
        <v>1099.55</v>
      </c>
      <c r="G223">
        <v>35.453967223153199</v>
      </c>
      <c r="H223">
        <f>(Table2[[#This Row],[1Y Return vs Nifty]]-AVERAGE(Table2[1Y Return vs Nifty]))/_xlfn.STDEV.P(Table2[1Y Return vs Nifty])</f>
        <v>0.1620630279136355</v>
      </c>
      <c r="I223">
        <v>-8.0398539262137305</v>
      </c>
      <c r="J223">
        <f>(Table2[[#This Row],[1M Return vs Nifty]]-AVERAGE(Table2[1M Return vs Nifty]))/_xlfn.STDEV.P(Table2[1M Return vs Nifty])</f>
        <v>-0.79515205195992</v>
      </c>
      <c r="K223">
        <v>19.341869875709001</v>
      </c>
      <c r="L223">
        <f>(Table2[[#This Row],[6M Return vs Nifty]]-AVERAGE(Table2[6M Return vs Nifty]))/_xlfn.STDEV.P(Table2[6M Return vs Nifty])</f>
        <v>0.31281724068972055</v>
      </c>
      <c r="M223">
        <v>-3.15564892118896</v>
      </c>
      <c r="N223">
        <f>(Table2[[#This Row],[1W Return vs Nifty]]-AVERAGE(Table2[1W Return vs Nifty]))/_xlfn.STDEV.P(Table2[1W Return vs Nifty])</f>
        <v>-0.67908011446724748</v>
      </c>
      <c r="O223">
        <v>1150.1199999999999</v>
      </c>
      <c r="P223">
        <v>1089.9938708469001</v>
      </c>
      <c r="Q223">
        <v>899.30090089913404</v>
      </c>
      <c r="R223">
        <v>31.8546985326686</v>
      </c>
      <c r="S223" s="1">
        <f>(Table2[[#This Row],[Close Price]]-Table2[[#This Row],[20D EMA]])/Table2[[#This Row],[20D EMA]]</f>
        <v>-4.3969324940006209E-2</v>
      </c>
      <c r="T223" s="1">
        <f>(Table2[[#This Row],[Close Price]]-Table2[[#This Row],[50D EMA]])/Table2[[#This Row],[50D EMA]]</f>
        <v>8.767140264444747E-3</v>
      </c>
      <c r="U223" s="1">
        <f>(Table2[[#This Row],[Close Price]]-Table2[[#This Row],[200D EMA]])/Table2[[#This Row],[200D EMA]]</f>
        <v>0.22267196541297132</v>
      </c>
      <c r="V223">
        <v>0.47087042626466602</v>
      </c>
      <c r="W223">
        <v>1093.4000000000001</v>
      </c>
      <c r="X223">
        <v>1134.0999999999999</v>
      </c>
      <c r="Y223">
        <v>1062</v>
      </c>
      <c r="Z223">
        <v>1140.0999999999999</v>
      </c>
      <c r="AA223">
        <v>1062</v>
      </c>
      <c r="AB223">
        <v>1245.7</v>
      </c>
      <c r="AC223" s="1">
        <f>(Table2[[#This Row],[Close Price]]/Table2[[#This Row],[Day Low]])-1</f>
        <v>5.6246570331075496E-3</v>
      </c>
      <c r="AD223" s="1">
        <f>(Table2[[#This Row],[Day High]]/Table2[[#This Row],[Close Price]])-1</f>
        <v>3.1421945341275848E-2</v>
      </c>
      <c r="AE223" s="1">
        <f>(Table2[[#This Row],[Close Price]]/Table2[[#This Row],[Current Week Low]])-1</f>
        <v>3.5357815442561114E-2</v>
      </c>
      <c r="AF223" s="1">
        <f>(Table2[[#This Row],[Current Week High]]/Table2[[#This Row],[Close Price]])-1</f>
        <v>3.6878723114001088E-2</v>
      </c>
      <c r="AG223" s="1">
        <f>(Table2[[#This Row],[Close Price]]/Table2[[#This Row],[Current Month Low]])-1</f>
        <v>3.5357815442561114E-2</v>
      </c>
      <c r="AH223" s="1">
        <f>(Table2[[#This Row],[Current Month High]]/Table2[[#This Row],[Close Price]])-1</f>
        <v>0.1329180119139648</v>
      </c>
      <c r="AI223">
        <v>19.503433222681998</v>
      </c>
      <c r="AJ223">
        <v>82.528220451527204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0.21</v>
      </c>
      <c r="AM223" t="s">
        <v>3173</v>
      </c>
      <c r="AN223">
        <v>-11.19</v>
      </c>
      <c r="AO223" t="s">
        <v>3172</v>
      </c>
      <c r="AP223">
        <v>7.4896449721002997E-2</v>
      </c>
      <c r="AQ223">
        <f>(Table2[[#This Row],[Sharpe Ratio]]-AVERAGE(Table2[Sharpe Ratio]))/_xlfn.STDEV.P(Table2[Sharpe Ratio])</f>
        <v>0.15184218715697476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-0.84750971066683667</v>
      </c>
      <c r="AS223">
        <f>_xlfn.RANK.AVG(Table2[[#This Row],[1Y Return vs Nifty Z-Score]],Table2[1Y Return vs Nifty Z-Score])</f>
        <v>247</v>
      </c>
      <c r="AT223">
        <f>_xlfn.RANK.AVG(Table2[[#This Row],[6M Return vs Nifty Z-Score]],Table2[6M Return vs Nifty Z-Score])</f>
        <v>215</v>
      </c>
      <c r="AU223">
        <f>_xlfn.RANK.AVG(Table2[[#This Row],[Sharpe Ratio Z-Score]],Table2[Sharpe Ratio Z-Score])</f>
        <v>302</v>
      </c>
      <c r="AV223">
        <f>(Table2[[#This Row],[Rank 1Y]]+Table2[[#This Row],[Rank 6M]]+Table2[[#This Row],[Rank Sharpe]])/3</f>
        <v>254.66666666666666</v>
      </c>
    </row>
    <row r="224" spans="1:48" x14ac:dyDescent="0.3">
      <c r="A224" t="s">
        <v>577</v>
      </c>
      <c r="B224" t="s">
        <v>578</v>
      </c>
      <c r="C224" t="s">
        <v>3127</v>
      </c>
      <c r="D224" t="s">
        <v>220</v>
      </c>
      <c r="E224">
        <v>35028.388303200001</v>
      </c>
      <c r="F224">
        <v>6923.25</v>
      </c>
      <c r="G224">
        <v>88.622446870392196</v>
      </c>
      <c r="H224">
        <f>(Table2[[#This Row],[1Y Return vs Nifty]]-AVERAGE(Table2[1Y Return vs Nifty]))/_xlfn.STDEV.P(Table2[1Y Return vs Nifty])</f>
        <v>1.0667078405526365</v>
      </c>
      <c r="I224">
        <v>-7.32341168668591</v>
      </c>
      <c r="J224">
        <f>(Table2[[#This Row],[1M Return vs Nifty]]-AVERAGE(Table2[1M Return vs Nifty]))/_xlfn.STDEV.P(Table2[1M Return vs Nifty])</f>
        <v>-0.71836441392138495</v>
      </c>
      <c r="K224">
        <v>-9.6013704260061505</v>
      </c>
      <c r="L224">
        <f>(Table2[[#This Row],[6M Return vs Nifty]]-AVERAGE(Table2[6M Return vs Nifty]))/_xlfn.STDEV.P(Table2[6M Return vs Nifty])</f>
        <v>-0.61860799211124617</v>
      </c>
      <c r="M224">
        <v>-1.98485176516353</v>
      </c>
      <c r="N224">
        <f>(Table2[[#This Row],[1W Return vs Nifty]]-AVERAGE(Table2[1W Return vs Nifty]))/_xlfn.STDEV.P(Table2[1W Return vs Nifty])</f>
        <v>-0.40073520969745385</v>
      </c>
      <c r="O224">
        <v>6755.94</v>
      </c>
      <c r="P224">
        <v>6706.3767183545797</v>
      </c>
      <c r="Q224">
        <v>6046.84399451431</v>
      </c>
      <c r="R224">
        <v>62.1104645982835</v>
      </c>
      <c r="S224" s="1">
        <f>(Table2[[#This Row],[Close Price]]-Table2[[#This Row],[20D EMA]])/Table2[[#This Row],[20D EMA]]</f>
        <v>2.4764873577918161E-2</v>
      </c>
      <c r="T224" s="1">
        <f>(Table2[[#This Row],[Close Price]]-Table2[[#This Row],[50D EMA]])/Table2[[#This Row],[50D EMA]]</f>
        <v>3.2338368504093003E-2</v>
      </c>
      <c r="U224" s="1">
        <f>(Table2[[#This Row],[Close Price]]-Table2[[#This Row],[200D EMA]])/Table2[[#This Row],[200D EMA]]</f>
        <v>0.14493610324340508</v>
      </c>
      <c r="V224">
        <v>1.4534695396122199</v>
      </c>
      <c r="W224">
        <v>6460.45</v>
      </c>
      <c r="X224">
        <v>7545</v>
      </c>
      <c r="Y224">
        <v>6351.5</v>
      </c>
      <c r="Z224">
        <v>7545</v>
      </c>
      <c r="AA224">
        <v>6351.5</v>
      </c>
      <c r="AB224">
        <v>7545</v>
      </c>
      <c r="AC224" s="1">
        <f>(Table2[[#This Row],[Close Price]]/Table2[[#This Row],[Day Low]])-1</f>
        <v>7.1635876757810912E-2</v>
      </c>
      <c r="AD224" s="1">
        <f>(Table2[[#This Row],[Day High]]/Table2[[#This Row],[Close Price]])-1</f>
        <v>8.9806088181128896E-2</v>
      </c>
      <c r="AE224" s="1">
        <f>(Table2[[#This Row],[Close Price]]/Table2[[#This Row],[Current Week Low]])-1</f>
        <v>9.0018105959222217E-2</v>
      </c>
      <c r="AF224" s="1">
        <f>(Table2[[#This Row],[Current Week High]]/Table2[[#This Row],[Close Price]])-1</f>
        <v>8.9806088181128896E-2</v>
      </c>
      <c r="AG224" s="1">
        <f>(Table2[[#This Row],[Close Price]]/Table2[[#This Row],[Current Month Low]])-1</f>
        <v>9.0018105959222217E-2</v>
      </c>
      <c r="AH224" s="1">
        <f>(Table2[[#This Row],[Current Month High]]/Table2[[#This Row],[Close Price]])-1</f>
        <v>8.9806088181128896E-2</v>
      </c>
      <c r="AI224">
        <v>40.928754558913802</v>
      </c>
      <c r="AJ224">
        <v>139.97400346620401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0.09</v>
      </c>
      <c r="AM224" t="s">
        <v>3173</v>
      </c>
      <c r="AN224">
        <v>-0.33</v>
      </c>
      <c r="AO224" t="s">
        <v>3172</v>
      </c>
      <c r="AP224">
        <v>0.13310991581227699</v>
      </c>
      <c r="AQ224">
        <f>(Table2[[#This Row],[Sharpe Ratio]]-AVERAGE(Table2[Sharpe Ratio]))/_xlfn.STDEV.P(Table2[Sharpe Ratio])</f>
        <v>0.82751152359135627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0.15651174841390786</v>
      </c>
      <c r="AS224">
        <f>_xlfn.RANK.AVG(Table2[[#This Row],[1Y Return vs Nifty Z-Score]],Table2[1Y Return vs Nifty Z-Score])</f>
        <v>93</v>
      </c>
      <c r="AT224">
        <f>_xlfn.RANK.AVG(Table2[[#This Row],[6M Return vs Nifty Z-Score]],Table2[6M Return vs Nifty Z-Score])</f>
        <v>532</v>
      </c>
      <c r="AU224">
        <f>_xlfn.RANK.AVG(Table2[[#This Row],[Sharpe Ratio Z-Score]],Table2[Sharpe Ratio Z-Score])</f>
        <v>141</v>
      </c>
      <c r="AV224">
        <f>(Table2[[#This Row],[Rank 1Y]]+Table2[[#This Row],[Rank 6M]]+Table2[[#This Row],[Rank Sharpe]])/3</f>
        <v>255.33333333333334</v>
      </c>
    </row>
    <row r="225" spans="1:48" x14ac:dyDescent="0.3">
      <c r="A225" t="s">
        <v>862</v>
      </c>
      <c r="B225" t="s">
        <v>863</v>
      </c>
      <c r="C225" t="s">
        <v>3125</v>
      </c>
      <c r="D225" t="s">
        <v>181</v>
      </c>
      <c r="E225">
        <v>18466.5055971</v>
      </c>
      <c r="F225">
        <v>1869.5</v>
      </c>
      <c r="G225">
        <v>41.667412907855798</v>
      </c>
      <c r="H225">
        <f>(Table2[[#This Row],[1Y Return vs Nifty]]-AVERAGE(Table2[1Y Return vs Nifty]))/_xlfn.STDEV.P(Table2[1Y Return vs Nifty])</f>
        <v>0.26778283492286759</v>
      </c>
      <c r="I225">
        <v>-1.77694494722115</v>
      </c>
      <c r="J225">
        <f>(Table2[[#This Row],[1M Return vs Nifty]]-AVERAGE(Table2[1M Return vs Nifty]))/_xlfn.STDEV.P(Table2[1M Return vs Nifty])</f>
        <v>-0.12389907270492015</v>
      </c>
      <c r="K225">
        <v>18.512736767979099</v>
      </c>
      <c r="L225">
        <f>(Table2[[#This Row],[6M Return vs Nifty]]-AVERAGE(Table2[6M Return vs Nifty]))/_xlfn.STDEV.P(Table2[6M Return vs Nifty])</f>
        <v>0.2861348274616291</v>
      </c>
      <c r="M225">
        <v>-3.0870461188596199</v>
      </c>
      <c r="N225">
        <f>(Table2[[#This Row],[1W Return vs Nifty]]-AVERAGE(Table2[1W Return vs Nifty]))/_xlfn.STDEV.P(Table2[1W Return vs Nifty])</f>
        <v>-0.6627705083300709</v>
      </c>
      <c r="O225">
        <v>1878.67</v>
      </c>
      <c r="P225">
        <v>1828.6263576164099</v>
      </c>
      <c r="Q225">
        <v>1561.4993061837099</v>
      </c>
      <c r="R225">
        <v>47.084002372799297</v>
      </c>
      <c r="S225" s="1">
        <f>(Table2[[#This Row],[Close Price]]-Table2[[#This Row],[20D EMA]])/Table2[[#This Row],[20D EMA]]</f>
        <v>-4.881112702071185E-3</v>
      </c>
      <c r="T225" s="1">
        <f>(Table2[[#This Row],[Close Price]]-Table2[[#This Row],[50D EMA]])/Table2[[#This Row],[50D EMA]]</f>
        <v>2.2352101736556145E-2</v>
      </c>
      <c r="U225" s="1">
        <f>(Table2[[#This Row],[Close Price]]-Table2[[#This Row],[200D EMA]])/Table2[[#This Row],[200D EMA]]</f>
        <v>0.19724676956087864</v>
      </c>
      <c r="V225">
        <v>0.85626771606895502</v>
      </c>
      <c r="W225">
        <v>1826.5</v>
      </c>
      <c r="X225">
        <v>1909.8</v>
      </c>
      <c r="Y225">
        <v>1797.3</v>
      </c>
      <c r="Z225">
        <v>1923.75</v>
      </c>
      <c r="AA225">
        <v>1797.3</v>
      </c>
      <c r="AB225">
        <v>1958</v>
      </c>
      <c r="AC225" s="1">
        <f>(Table2[[#This Row],[Close Price]]/Table2[[#This Row],[Day Low]])-1</f>
        <v>2.3542294004927466E-2</v>
      </c>
      <c r="AD225" s="1">
        <f>(Table2[[#This Row],[Day High]]/Table2[[#This Row],[Close Price]])-1</f>
        <v>2.1556565926718285E-2</v>
      </c>
      <c r="AE225" s="1">
        <f>(Table2[[#This Row],[Close Price]]/Table2[[#This Row],[Current Week Low]])-1</f>
        <v>4.0171368163356203E-2</v>
      </c>
      <c r="AF225" s="1">
        <f>(Table2[[#This Row],[Current Week High]]/Table2[[#This Row],[Close Price]])-1</f>
        <v>2.9018454132120786E-2</v>
      </c>
      <c r="AG225" s="1">
        <f>(Table2[[#This Row],[Close Price]]/Table2[[#This Row],[Current Month Low]])-1</f>
        <v>4.0171368163356203E-2</v>
      </c>
      <c r="AH225" s="1">
        <f>(Table2[[#This Row],[Current Month High]]/Table2[[#This Row],[Close Price]])-1</f>
        <v>4.7338860657929915E-2</v>
      </c>
      <c r="AI225">
        <v>6.3385932067397697</v>
      </c>
      <c r="AJ225">
        <v>91.008939974457206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0.09</v>
      </c>
      <c r="AM225" t="s">
        <v>3173</v>
      </c>
      <c r="AN225">
        <v>-3.24</v>
      </c>
      <c r="AO225" t="s">
        <v>3172</v>
      </c>
      <c r="AP225">
        <v>6.8019668340916994E-2</v>
      </c>
      <c r="AQ225">
        <f>(Table2[[#This Row],[Sharpe Ratio]]-AVERAGE(Table2[Sharpe Ratio]))/_xlfn.STDEV.P(Table2[Sharpe Ratio])</f>
        <v>7.2025082561247816E-2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-0.16072683608924654</v>
      </c>
      <c r="AS225">
        <f>_xlfn.RANK.AVG(Table2[[#This Row],[1Y Return vs Nifty Z-Score]],Table2[1Y Return vs Nifty Z-Score])</f>
        <v>225</v>
      </c>
      <c r="AT225">
        <f>_xlfn.RANK.AVG(Table2[[#This Row],[6M Return vs Nifty Z-Score]],Table2[6M Return vs Nifty Z-Score])</f>
        <v>224</v>
      </c>
      <c r="AU225">
        <f>_xlfn.RANK.AVG(Table2[[#This Row],[Sharpe Ratio Z-Score]],Table2[Sharpe Ratio Z-Score])</f>
        <v>320</v>
      </c>
      <c r="AV225">
        <f>(Table2[[#This Row],[Rank 1Y]]+Table2[[#This Row],[Rank 6M]]+Table2[[#This Row],[Rank Sharpe]])/3</f>
        <v>256.33333333333331</v>
      </c>
    </row>
    <row r="226" spans="1:48" x14ac:dyDescent="0.3">
      <c r="A226" t="s">
        <v>973</v>
      </c>
      <c r="B226" t="s">
        <v>974</v>
      </c>
      <c r="C226" t="s">
        <v>3141</v>
      </c>
      <c r="D226" t="s">
        <v>446</v>
      </c>
      <c r="E226">
        <v>14992.53619766</v>
      </c>
      <c r="F226">
        <v>797.3</v>
      </c>
      <c r="G226">
        <v>22.626142779700199</v>
      </c>
      <c r="H226">
        <f>(Table2[[#This Row],[1Y Return vs Nifty]]-AVERAGE(Table2[1Y Return vs Nifty]))/_xlfn.STDEV.P(Table2[1Y Return vs Nifty])</f>
        <v>-5.6198335157259756E-2</v>
      </c>
      <c r="I226">
        <v>-8.9548248496389693</v>
      </c>
      <c r="J226">
        <f>(Table2[[#This Row],[1M Return vs Nifty]]-AVERAGE(Table2[1M Return vs Nifty]))/_xlfn.STDEV.P(Table2[1M Return vs Nifty])</f>
        <v>-0.89321781666143474</v>
      </c>
      <c r="K226">
        <v>14.383145372804901</v>
      </c>
      <c r="L226">
        <f>(Table2[[#This Row],[6M Return vs Nifty]]-AVERAGE(Table2[6M Return vs Nifty]))/_xlfn.STDEV.P(Table2[6M Return vs Nifty])</f>
        <v>0.15324004489662854</v>
      </c>
      <c r="M226">
        <v>-8.3491106605171002</v>
      </c>
      <c r="N226">
        <f>(Table2[[#This Row],[1W Return vs Nifty]]-AVERAGE(Table2[1W Return vs Nifty]))/_xlfn.STDEV.P(Table2[1W Return vs Nifty])</f>
        <v>-1.9137718847874168</v>
      </c>
      <c r="O226">
        <v>836.78</v>
      </c>
      <c r="P226">
        <v>842.62544398734997</v>
      </c>
      <c r="Q226">
        <v>738.67529548117102</v>
      </c>
      <c r="R226">
        <v>35.812850691791397</v>
      </c>
      <c r="S226" s="1">
        <f>(Table2[[#This Row],[Close Price]]-Table2[[#This Row],[20D EMA]])/Table2[[#This Row],[20D EMA]]</f>
        <v>-4.7180859963192261E-2</v>
      </c>
      <c r="T226" s="1">
        <f>(Table2[[#This Row],[Close Price]]-Table2[[#This Row],[50D EMA]])/Table2[[#This Row],[50D EMA]]</f>
        <v>-5.3790737403878429E-2</v>
      </c>
      <c r="U226" s="1">
        <f>(Table2[[#This Row],[Close Price]]-Table2[[#This Row],[200D EMA]])/Table2[[#This Row],[200D EMA]]</f>
        <v>7.9364647602896979E-2</v>
      </c>
      <c r="V226">
        <v>0.57067753026417001</v>
      </c>
      <c r="W226">
        <v>775.05</v>
      </c>
      <c r="X226">
        <v>810</v>
      </c>
      <c r="Y226">
        <v>759.5</v>
      </c>
      <c r="Z226">
        <v>830.8</v>
      </c>
      <c r="AA226">
        <v>759.5</v>
      </c>
      <c r="AB226">
        <v>878.45</v>
      </c>
      <c r="AC226" s="1">
        <f>(Table2[[#This Row],[Close Price]]/Table2[[#This Row],[Day Low]])-1</f>
        <v>2.8707825301593548E-2</v>
      </c>
      <c r="AD226" s="1">
        <f>(Table2[[#This Row],[Day High]]/Table2[[#This Row],[Close Price]])-1</f>
        <v>1.5928759563526906E-2</v>
      </c>
      <c r="AE226" s="1">
        <f>(Table2[[#This Row],[Close Price]]/Table2[[#This Row],[Current Week Low]])-1</f>
        <v>4.9769585253456095E-2</v>
      </c>
      <c r="AF226" s="1">
        <f>(Table2[[#This Row],[Current Week High]]/Table2[[#This Row],[Close Price]])-1</f>
        <v>4.2016806722689148E-2</v>
      </c>
      <c r="AG226" s="1">
        <f>(Table2[[#This Row],[Close Price]]/Table2[[#This Row],[Current Month Low]])-1</f>
        <v>4.9769585253456095E-2</v>
      </c>
      <c r="AH226" s="1">
        <f>(Table2[[#This Row],[Current Month High]]/Table2[[#This Row],[Close Price]])-1</f>
        <v>0.10178101091182756</v>
      </c>
      <c r="AI226">
        <v>16.217233161921399</v>
      </c>
      <c r="AJ226">
        <v>53.785321631786999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-0.12</v>
      </c>
      <c r="AM226" t="s">
        <v>3172</v>
      </c>
      <c r="AN226">
        <v>-7.98</v>
      </c>
      <c r="AO226" t="s">
        <v>3172</v>
      </c>
      <c r="AP226">
        <v>0.10885062180612801</v>
      </c>
      <c r="AQ226">
        <f>(Table2[[#This Row],[Sharpe Ratio]]-AVERAGE(Table2[Sharpe Ratio]))/_xlfn.STDEV.P(Table2[Sharpe Ratio])</f>
        <v>0.54593988417374995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309</v>
      </c>
      <c r="AT226">
        <f>_xlfn.RANK.AVG(Table2[[#This Row],[6M Return vs Nifty Z-Score]],Table2[6M Return vs Nifty Z-Score])</f>
        <v>263</v>
      </c>
      <c r="AU226">
        <f>_xlfn.RANK.AVG(Table2[[#This Row],[Sharpe Ratio Z-Score]],Table2[Sharpe Ratio Z-Score])</f>
        <v>199</v>
      </c>
      <c r="AV226">
        <f>(Table2[[#This Row],[Rank 1Y]]+Table2[[#This Row],[Rank 6M]]+Table2[[#This Row],[Rank Sharpe]])/3</f>
        <v>257</v>
      </c>
    </row>
    <row r="227" spans="1:48" x14ac:dyDescent="0.3">
      <c r="A227" t="s">
        <v>769</v>
      </c>
      <c r="B227" t="s">
        <v>770</v>
      </c>
      <c r="C227" t="s">
        <v>3129</v>
      </c>
      <c r="D227" t="s">
        <v>122</v>
      </c>
      <c r="E227">
        <v>21353.844221300002</v>
      </c>
      <c r="F227">
        <v>852.85</v>
      </c>
      <c r="G227">
        <v>54.245742355473602</v>
      </c>
      <c r="H227">
        <f>(Table2[[#This Row],[1Y Return vs Nifty]]-AVERAGE(Table2[1Y Return vs Nifty]))/_xlfn.STDEV.P(Table2[1Y Return vs Nifty])</f>
        <v>0.48179911979594342</v>
      </c>
      <c r="I227">
        <v>-2.3327877018548602</v>
      </c>
      <c r="J227">
        <f>(Table2[[#This Row],[1M Return vs Nifty]]-AVERAGE(Table2[1M Return vs Nifty]))/_xlfn.STDEV.P(Table2[1M Return vs Nifty])</f>
        <v>-0.18347380168416846</v>
      </c>
      <c r="K227">
        <v>45.722028732875501</v>
      </c>
      <c r="L227">
        <f>(Table2[[#This Row],[6M Return vs Nifty]]-AVERAGE(Table2[6M Return vs Nifty]))/_xlfn.STDEV.P(Table2[6M Return vs Nifty])</f>
        <v>1.1617597000938504</v>
      </c>
      <c r="M227">
        <v>-6.4286613400692003</v>
      </c>
      <c r="N227">
        <f>(Table2[[#This Row],[1W Return vs Nifty]]-AVERAGE(Table2[1W Return vs Nifty]))/_xlfn.STDEV.P(Table2[1W Return vs Nifty])</f>
        <v>-1.4572049376742695</v>
      </c>
      <c r="O227">
        <v>894.52</v>
      </c>
      <c r="P227">
        <v>854.34313176178705</v>
      </c>
      <c r="Q227">
        <v>688.99984586366998</v>
      </c>
      <c r="R227">
        <v>32.773433961807399</v>
      </c>
      <c r="S227" s="1">
        <f>(Table2[[#This Row],[Close Price]]-Table2[[#This Row],[20D EMA]])/Table2[[#This Row],[20D EMA]]</f>
        <v>-4.6583642623977059E-2</v>
      </c>
      <c r="T227" s="1">
        <f>(Table2[[#This Row],[Close Price]]-Table2[[#This Row],[50D EMA]])/Table2[[#This Row],[50D EMA]]</f>
        <v>-1.7476956345490351E-3</v>
      </c>
      <c r="U227" s="1">
        <f>(Table2[[#This Row],[Close Price]]-Table2[[#This Row],[200D EMA]])/Table2[[#This Row],[200D EMA]]</f>
        <v>0.23780869490753198</v>
      </c>
      <c r="V227">
        <v>0.818000995754817</v>
      </c>
      <c r="W227">
        <v>848.8</v>
      </c>
      <c r="X227">
        <v>867.95</v>
      </c>
      <c r="Y227">
        <v>833.85</v>
      </c>
      <c r="Z227">
        <v>907.7</v>
      </c>
      <c r="AA227">
        <v>833.85</v>
      </c>
      <c r="AB227">
        <v>965</v>
      </c>
      <c r="AC227" s="1">
        <f>(Table2[[#This Row],[Close Price]]/Table2[[#This Row],[Day Low]])-1</f>
        <v>4.7714420358153653E-3</v>
      </c>
      <c r="AD227" s="1">
        <f>(Table2[[#This Row],[Day High]]/Table2[[#This Row],[Close Price]])-1</f>
        <v>1.7705340915753043E-2</v>
      </c>
      <c r="AE227" s="1">
        <f>(Table2[[#This Row],[Close Price]]/Table2[[#This Row],[Current Week Low]])-1</f>
        <v>2.2785872758889436E-2</v>
      </c>
      <c r="AF227" s="1">
        <f>(Table2[[#This Row],[Current Week High]]/Table2[[#This Row],[Close Price]])-1</f>
        <v>6.4313771472122916E-2</v>
      </c>
      <c r="AG227" s="1">
        <f>(Table2[[#This Row],[Close Price]]/Table2[[#This Row],[Current Month Low]])-1</f>
        <v>2.2785872758889436E-2</v>
      </c>
      <c r="AH227" s="1">
        <f>(Table2[[#This Row],[Current Month High]]/Table2[[#This Row],[Close Price]])-1</f>
        <v>0.13150026382130497</v>
      </c>
      <c r="AI227">
        <v>18.186081960485399</v>
      </c>
      <c r="AJ227">
        <v>89.438027543314007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0.21</v>
      </c>
      <c r="AM227" t="s">
        <v>3173</v>
      </c>
      <c r="AN227">
        <v>-12.86</v>
      </c>
      <c r="AO227" t="s">
        <v>3172</v>
      </c>
      <c r="AQ227">
        <f>(Table2[[#This Row],[Sharpe Ratio]]-AVERAGE(Table2[Sharpe Ratio]))/_xlfn.STDEV.P(Table2[Sharpe Ratio])</f>
        <v>-0.71746242365139401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-0.7145823431200381</v>
      </c>
      <c r="AS227">
        <f>_xlfn.RANK.AVG(Table2[[#This Row],[1Y Return vs Nifty Z-Score]],Table2[1Y Return vs Nifty Z-Score])</f>
        <v>170</v>
      </c>
      <c r="AT227">
        <f>_xlfn.RANK.AVG(Table2[[#This Row],[6M Return vs Nifty Z-Score]],Table2[6M Return vs Nifty Z-Score])</f>
        <v>73</v>
      </c>
      <c r="AU227">
        <f>_xlfn.RANK.AVG(Table2[[#This Row],[Sharpe Ratio Z-Score]],Table2[Sharpe Ratio Z-Score])</f>
        <v>531</v>
      </c>
      <c r="AV227">
        <f>(Table2[[#This Row],[Rank 1Y]]+Table2[[#This Row],[Rank 6M]]+Table2[[#This Row],[Rank Sharpe]])/3</f>
        <v>258</v>
      </c>
    </row>
    <row r="228" spans="1:48" x14ac:dyDescent="0.3">
      <c r="A228" t="s">
        <v>1765</v>
      </c>
      <c r="B228" t="s">
        <v>1766</v>
      </c>
      <c r="C228" t="s">
        <v>609</v>
      </c>
      <c r="D228" t="s">
        <v>609</v>
      </c>
      <c r="E228">
        <v>4631.7516673999999</v>
      </c>
      <c r="F228">
        <v>224.26</v>
      </c>
      <c r="G228">
        <v>22.495748470861301</v>
      </c>
      <c r="H228">
        <f>(Table2[[#This Row],[1Y Return vs Nifty]]-AVERAGE(Table2[1Y Return vs Nifty]))/_xlfn.STDEV.P(Table2[1Y Return vs Nifty])</f>
        <v>-5.8416952952453437E-2</v>
      </c>
      <c r="I228">
        <v>7.0754225213500996</v>
      </c>
      <c r="J228">
        <f>(Table2[[#This Row],[1M Return vs Nifty]]-AVERAGE(Table2[1M Return vs Nifty]))/_xlfn.STDEV.P(Table2[1M Return vs Nifty])</f>
        <v>0.82488974997637665</v>
      </c>
      <c r="K228">
        <v>22.1303457123973</v>
      </c>
      <c r="L228">
        <f>(Table2[[#This Row],[6M Return vs Nifty]]-AVERAGE(Table2[6M Return vs Nifty]))/_xlfn.STDEV.P(Table2[6M Return vs Nifty])</f>
        <v>0.40255345295457046</v>
      </c>
      <c r="M228">
        <v>2.2522756061101701</v>
      </c>
      <c r="N228">
        <f>(Table2[[#This Row],[1W Return vs Nifty]]-AVERAGE(Table2[1W Return vs Nifty]))/_xlfn.STDEV.P(Table2[1W Return vs Nifty])</f>
        <v>0.60659796376051722</v>
      </c>
      <c r="O228">
        <v>218.71</v>
      </c>
      <c r="P228">
        <v>214.85405524494399</v>
      </c>
      <c r="Q228">
        <v>188.77464330452099</v>
      </c>
      <c r="R228">
        <v>56.396901665374301</v>
      </c>
      <c r="S228" s="1">
        <f>(Table2[[#This Row],[Close Price]]-Table2[[#This Row],[20D EMA]])/Table2[[#This Row],[20D EMA]]</f>
        <v>2.5376068766860146E-2</v>
      </c>
      <c r="T228" s="1">
        <f>(Table2[[#This Row],[Close Price]]-Table2[[#This Row],[50D EMA]])/Table2[[#This Row],[50D EMA]]</f>
        <v>4.3778297525419139E-2</v>
      </c>
      <c r="U228" s="1">
        <f>(Table2[[#This Row],[Close Price]]-Table2[[#This Row],[200D EMA]])/Table2[[#This Row],[200D EMA]]</f>
        <v>0.18797734735080893</v>
      </c>
      <c r="V228">
        <v>1.6607127228730001</v>
      </c>
      <c r="W228">
        <v>223.01</v>
      </c>
      <c r="X228">
        <v>228.2</v>
      </c>
      <c r="Y228">
        <v>208.91</v>
      </c>
      <c r="Z228">
        <v>232.11</v>
      </c>
      <c r="AA228">
        <v>208.91</v>
      </c>
      <c r="AB228">
        <v>237.86</v>
      </c>
      <c r="AC228" s="1">
        <f>(Table2[[#This Row],[Close Price]]/Table2[[#This Row],[Day Low]])-1</f>
        <v>5.605129814806542E-3</v>
      </c>
      <c r="AD228" s="1">
        <f>(Table2[[#This Row],[Day High]]/Table2[[#This Row],[Close Price]])-1</f>
        <v>1.7568893248907536E-2</v>
      </c>
      <c r="AE228" s="1">
        <f>(Table2[[#This Row],[Close Price]]/Table2[[#This Row],[Current Week Low]])-1</f>
        <v>7.3476616724905464E-2</v>
      </c>
      <c r="AF228" s="1">
        <f>(Table2[[#This Row],[Current Week High]]/Table2[[#This Row],[Close Price]])-1</f>
        <v>3.5004013198965511E-2</v>
      </c>
      <c r="AG228" s="1">
        <f>(Table2[[#This Row],[Close Price]]/Table2[[#This Row],[Current Month Low]])-1</f>
        <v>7.3476616724905464E-2</v>
      </c>
      <c r="AH228" s="1">
        <f>(Table2[[#This Row],[Current Month High]]/Table2[[#This Row],[Close Price]])-1</f>
        <v>6.0643895478462495E-2</v>
      </c>
      <c r="AI228">
        <v>8.4455542673682302</v>
      </c>
      <c r="AJ228">
        <v>67.233407904548798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-0.08</v>
      </c>
      <c r="AM228" t="s">
        <v>3172</v>
      </c>
      <c r="AN228">
        <v>5.03</v>
      </c>
      <c r="AO228" t="s">
        <v>3173</v>
      </c>
      <c r="AP228">
        <v>8.5846246136317E-2</v>
      </c>
      <c r="AQ228">
        <f>(Table2[[#This Row],[Sharpe Ratio]]-AVERAGE(Table2[Sharpe Ratio]))/_xlfn.STDEV.P(Table2[Sharpe Ratio])</f>
        <v>0.27893377222814414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2.054557985967155</v>
      </c>
      <c r="AS228">
        <f>_xlfn.RANK.AVG(Table2[[#This Row],[1Y Return vs Nifty Z-Score]],Table2[1Y Return vs Nifty Z-Score])</f>
        <v>311</v>
      </c>
      <c r="AT228">
        <f>_xlfn.RANK.AVG(Table2[[#This Row],[6M Return vs Nifty Z-Score]],Table2[6M Return vs Nifty Z-Score])</f>
        <v>195</v>
      </c>
      <c r="AU228">
        <f>_xlfn.RANK.AVG(Table2[[#This Row],[Sharpe Ratio Z-Score]],Table2[Sharpe Ratio Z-Score])</f>
        <v>268</v>
      </c>
      <c r="AV228">
        <f>(Table2[[#This Row],[Rank 1Y]]+Table2[[#This Row],[Rank 6M]]+Table2[[#This Row],[Rank Sharpe]])/3</f>
        <v>258</v>
      </c>
    </row>
    <row r="229" spans="1:48" x14ac:dyDescent="0.3">
      <c r="A229" t="s">
        <v>1742</v>
      </c>
      <c r="B229" t="s">
        <v>1743</v>
      </c>
      <c r="C229" t="s">
        <v>3131</v>
      </c>
      <c r="D229" t="s">
        <v>51</v>
      </c>
      <c r="E229">
        <v>4819.4412077899997</v>
      </c>
      <c r="F229">
        <v>193.42</v>
      </c>
      <c r="G229">
        <v>78.477031396025396</v>
      </c>
      <c r="H229">
        <f>(Table2[[#This Row],[1Y Return vs Nifty]]-AVERAGE(Table2[1Y Return vs Nifty]))/_xlfn.STDEV.P(Table2[1Y Return vs Nifty])</f>
        <v>0.89408681505318</v>
      </c>
      <c r="I229">
        <v>11.986303346947199</v>
      </c>
      <c r="J229">
        <f>(Table2[[#This Row],[1M Return vs Nifty]]-AVERAGE(Table2[1M Return vs Nifty]))/_xlfn.STDEV.P(Table2[1M Return vs Nifty])</f>
        <v>1.3512335617746052</v>
      </c>
      <c r="K229">
        <v>43.460460626931699</v>
      </c>
      <c r="L229">
        <f>(Table2[[#This Row],[6M Return vs Nifty]]-AVERAGE(Table2[6M Return vs Nifty]))/_xlfn.STDEV.P(Table2[6M Return vs Nifty])</f>
        <v>1.0889799567888439</v>
      </c>
      <c r="M229">
        <v>-8.3545762290611698</v>
      </c>
      <c r="N229">
        <f>(Table2[[#This Row],[1W Return vs Nifty]]-AVERAGE(Table2[1W Return vs Nifty]))/_xlfn.STDEV.P(Table2[1W Return vs Nifty])</f>
        <v>-1.9150712671339509</v>
      </c>
      <c r="O229">
        <v>195.05</v>
      </c>
      <c r="P229">
        <v>176.38719498629601</v>
      </c>
      <c r="Q229">
        <v>141.32926623076801</v>
      </c>
      <c r="R229">
        <v>43.934804064739097</v>
      </c>
      <c r="S229" s="1">
        <f>(Table2[[#This Row],[Close Price]]-Table2[[#This Row],[20D EMA]])/Table2[[#This Row],[20D EMA]]</f>
        <v>-8.3568315816458533E-3</v>
      </c>
      <c r="T229" s="1">
        <f>(Table2[[#This Row],[Close Price]]-Table2[[#This Row],[50D EMA]])/Table2[[#This Row],[50D EMA]]</f>
        <v>9.6564861270271363E-2</v>
      </c>
      <c r="U229" s="1">
        <f>(Table2[[#This Row],[Close Price]]-Table2[[#This Row],[200D EMA]])/Table2[[#This Row],[200D EMA]]</f>
        <v>0.36857711893993822</v>
      </c>
      <c r="V229">
        <v>2.7777947866259298</v>
      </c>
      <c r="W229">
        <v>192</v>
      </c>
      <c r="X229">
        <v>202.7</v>
      </c>
      <c r="Y229">
        <v>188.5</v>
      </c>
      <c r="Z229">
        <v>213.2</v>
      </c>
      <c r="AA229">
        <v>188.5</v>
      </c>
      <c r="AB229">
        <v>240.7</v>
      </c>
      <c r="AC229" s="1">
        <f>(Table2[[#This Row],[Close Price]]/Table2[[#This Row],[Day Low]])-1</f>
        <v>7.3958333333332682E-3</v>
      </c>
      <c r="AD229" s="1">
        <f>(Table2[[#This Row],[Day High]]/Table2[[#This Row],[Close Price]])-1</f>
        <v>4.7978492399958661E-2</v>
      </c>
      <c r="AE229" s="1">
        <f>(Table2[[#This Row],[Close Price]]/Table2[[#This Row],[Current Week Low]])-1</f>
        <v>2.610079575596802E-2</v>
      </c>
      <c r="AF229" s="1">
        <f>(Table2[[#This Row],[Current Week High]]/Table2[[#This Row],[Close Price]])-1</f>
        <v>0.10226450211973948</v>
      </c>
      <c r="AG229" s="1">
        <f>(Table2[[#This Row],[Close Price]]/Table2[[#This Row],[Current Month Low]])-1</f>
        <v>2.610079575596802E-2</v>
      </c>
      <c r="AH229" s="1">
        <f>(Table2[[#This Row],[Current Month High]]/Table2[[#This Row],[Close Price]])-1</f>
        <v>0.24444214662392727</v>
      </c>
      <c r="AI229">
        <v>24.444214662392699</v>
      </c>
      <c r="AJ229">
        <v>113.25248070562201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0.23</v>
      </c>
      <c r="AM229" t="s">
        <v>3173</v>
      </c>
      <c r="AN229">
        <v>8</v>
      </c>
      <c r="AO229" t="s">
        <v>3173</v>
      </c>
      <c r="AP229">
        <v>-5.7384598575380003E-3</v>
      </c>
      <c r="AQ229">
        <f>(Table2[[#This Row],[Sharpe Ratio]]-AVERAGE(Table2[Sharpe Ratio]))/_xlfn.STDEV.P(Table2[Sharpe Ratio])</f>
        <v>-0.78406731122188755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0.63516175526079066</v>
      </c>
      <c r="AS229">
        <f>_xlfn.RANK.AVG(Table2[[#This Row],[1Y Return vs Nifty Z-Score]],Table2[1Y Return vs Nifty Z-Score])</f>
        <v>114</v>
      </c>
      <c r="AT229">
        <f>_xlfn.RANK.AVG(Table2[[#This Row],[6M Return vs Nifty Z-Score]],Table2[6M Return vs Nifty Z-Score])</f>
        <v>81</v>
      </c>
      <c r="AU229">
        <f>_xlfn.RANK.AVG(Table2[[#This Row],[Sharpe Ratio Z-Score]],Table2[Sharpe Ratio Z-Score])</f>
        <v>580</v>
      </c>
      <c r="AV229">
        <f>(Table2[[#This Row],[Rank 1Y]]+Table2[[#This Row],[Rank 6M]]+Table2[[#This Row],[Rank Sharpe]])/3</f>
        <v>258.33333333333331</v>
      </c>
    </row>
    <row r="230" spans="1:48" x14ac:dyDescent="0.3">
      <c r="A230" t="s">
        <v>360</v>
      </c>
      <c r="B230" t="s">
        <v>361</v>
      </c>
      <c r="C230" t="s">
        <v>3140</v>
      </c>
      <c r="D230" t="s">
        <v>135</v>
      </c>
      <c r="E230">
        <v>68329.950388224999</v>
      </c>
      <c r="F230">
        <v>1879.25</v>
      </c>
      <c r="G230">
        <v>36.111618559751001</v>
      </c>
      <c r="H230">
        <f>(Table2[[#This Row],[1Y Return vs Nifty]]-AVERAGE(Table2[1Y Return vs Nifty]))/_xlfn.STDEV.P(Table2[1Y Return vs Nifty])</f>
        <v>0.17325275675534033</v>
      </c>
      <c r="I230">
        <v>5.4677631023754696</v>
      </c>
      <c r="J230">
        <f>(Table2[[#This Row],[1M Return vs Nifty]]-AVERAGE(Table2[1M Return vs Nifty]))/_xlfn.STDEV.P(Table2[1M Return vs Nifty])</f>
        <v>0.65258225225705502</v>
      </c>
      <c r="K230">
        <v>13.93689236975</v>
      </c>
      <c r="L230">
        <f>(Table2[[#This Row],[6M Return vs Nifty]]-AVERAGE(Table2[6M Return vs Nifty]))/_xlfn.STDEV.P(Table2[6M Return vs Nifty])</f>
        <v>0.13887913357759041</v>
      </c>
      <c r="M230">
        <v>-0.36627350948850002</v>
      </c>
      <c r="N230">
        <f>(Table2[[#This Row],[1W Return vs Nifty]]-AVERAGE(Table2[1W Return vs Nifty]))/_xlfn.STDEV.P(Table2[1W Return vs Nifty])</f>
        <v>-1.5934983526987051E-2</v>
      </c>
      <c r="O230">
        <v>1833.39</v>
      </c>
      <c r="P230">
        <v>1804.1153234922999</v>
      </c>
      <c r="Q230">
        <v>1624.2644723419701</v>
      </c>
      <c r="R230">
        <v>59.0204370880966</v>
      </c>
      <c r="S230" s="1">
        <f>(Table2[[#This Row],[Close Price]]-Table2[[#This Row],[20D EMA]])/Table2[[#This Row],[20D EMA]]</f>
        <v>2.5013772301583349E-2</v>
      </c>
      <c r="T230" s="1">
        <f>(Table2[[#This Row],[Close Price]]-Table2[[#This Row],[50D EMA]])/Table2[[#This Row],[50D EMA]]</f>
        <v>4.1646271460218411E-2</v>
      </c>
      <c r="U230" s="1">
        <f>(Table2[[#This Row],[Close Price]]-Table2[[#This Row],[200D EMA]])/Table2[[#This Row],[200D EMA]]</f>
        <v>0.15698522746752885</v>
      </c>
      <c r="V230">
        <v>0.92197100617567396</v>
      </c>
      <c r="W230">
        <v>1845.2</v>
      </c>
      <c r="X230">
        <v>1893.6</v>
      </c>
      <c r="Y230">
        <v>1714.05</v>
      </c>
      <c r="Z230">
        <v>1893.6</v>
      </c>
      <c r="AA230">
        <v>1714.05</v>
      </c>
      <c r="AB230">
        <v>1911.95</v>
      </c>
      <c r="AC230" s="1">
        <f>(Table2[[#This Row],[Close Price]]/Table2[[#This Row],[Day Low]])-1</f>
        <v>1.8453284196835007E-2</v>
      </c>
      <c r="AD230" s="1">
        <f>(Table2[[#This Row],[Day High]]/Table2[[#This Row],[Close Price]])-1</f>
        <v>7.6360250099773985E-3</v>
      </c>
      <c r="AE230" s="1">
        <f>(Table2[[#This Row],[Close Price]]/Table2[[#This Row],[Current Week Low]])-1</f>
        <v>9.6379918905516115E-2</v>
      </c>
      <c r="AF230" s="1">
        <f>(Table2[[#This Row],[Current Week High]]/Table2[[#This Row],[Close Price]])-1</f>
        <v>7.6360250099773985E-3</v>
      </c>
      <c r="AG230" s="1">
        <f>(Table2[[#This Row],[Close Price]]/Table2[[#This Row],[Current Month Low]])-1</f>
        <v>9.6379918905516115E-2</v>
      </c>
      <c r="AH230" s="1">
        <f>(Table2[[#This Row],[Current Month High]]/Table2[[#This Row],[Close Price]])-1</f>
        <v>1.7400558733537297E-2</v>
      </c>
      <c r="AI230">
        <v>4.8290541439403896</v>
      </c>
      <c r="AJ230">
        <v>78.788887831795194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0.13</v>
      </c>
      <c r="AM230" t="s">
        <v>3173</v>
      </c>
      <c r="AN230">
        <v>-1.07</v>
      </c>
      <c r="AO230" t="s">
        <v>3172</v>
      </c>
      <c r="AP230">
        <v>8.5850085176351995E-2</v>
      </c>
      <c r="AQ230">
        <f>(Table2[[#This Row],[Sharpe Ratio]]-AVERAGE(Table2[Sharpe Ratio]))/_xlfn.STDEV.P(Table2[Sharpe Ratio])</f>
        <v>0.27897833101852643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1.2277574900815251</v>
      </c>
      <c r="AS230">
        <f>_xlfn.RANK.AVG(Table2[[#This Row],[1Y Return vs Nifty Z-Score]],Table2[1Y Return vs Nifty Z-Score])</f>
        <v>242</v>
      </c>
      <c r="AT230">
        <f>_xlfn.RANK.AVG(Table2[[#This Row],[6M Return vs Nifty Z-Score]],Table2[6M Return vs Nifty Z-Score])</f>
        <v>267</v>
      </c>
      <c r="AU230">
        <f>_xlfn.RANK.AVG(Table2[[#This Row],[Sharpe Ratio Z-Score]],Table2[Sharpe Ratio Z-Score])</f>
        <v>267</v>
      </c>
      <c r="AV230">
        <f>(Table2[[#This Row],[Rank 1Y]]+Table2[[#This Row],[Rank 6M]]+Table2[[#This Row],[Rank Sharpe]])/3</f>
        <v>258.66666666666669</v>
      </c>
    </row>
    <row r="231" spans="1:48" x14ac:dyDescent="0.3">
      <c r="A231" t="s">
        <v>1040</v>
      </c>
      <c r="B231" t="s">
        <v>1041</v>
      </c>
      <c r="C231" t="s">
        <v>3125</v>
      </c>
      <c r="D231" t="s">
        <v>18</v>
      </c>
      <c r="E231">
        <v>13474.992586</v>
      </c>
      <c r="F231">
        <v>904.9</v>
      </c>
      <c r="G231">
        <v>53.046857785460901</v>
      </c>
      <c r="H231">
        <f>(Table2[[#This Row],[1Y Return vs Nifty]]-AVERAGE(Table2[1Y Return vs Nifty]))/_xlfn.STDEV.P(Table2[1Y Return vs Nifty])</f>
        <v>0.46140047920266758</v>
      </c>
      <c r="I231">
        <v>1.49668212931796</v>
      </c>
      <c r="J231">
        <f>(Table2[[#This Row],[1M Return vs Nifty]]-AVERAGE(Table2[1M Return vs Nifty]))/_xlfn.STDEV.P(Table2[1M Return vs Nifty])</f>
        <v>0.22696534756167944</v>
      </c>
      <c r="K231">
        <v>-9.8815193054172799</v>
      </c>
      <c r="L231">
        <f>(Table2[[#This Row],[6M Return vs Nifty]]-AVERAGE(Table2[6M Return vs Nifty]))/_xlfn.STDEV.P(Table2[6M Return vs Nifty])</f>
        <v>-0.62762349046265153</v>
      </c>
      <c r="M231">
        <v>0.62325309294131803</v>
      </c>
      <c r="N231">
        <f>(Table2[[#This Row],[1W Return vs Nifty]]-AVERAGE(Table2[1W Return vs Nifty]))/_xlfn.STDEV.P(Table2[1W Return vs Nifty])</f>
        <v>0.21931472348077635</v>
      </c>
      <c r="O231">
        <v>920.19</v>
      </c>
      <c r="P231">
        <v>936.389914698094</v>
      </c>
      <c r="Q231">
        <v>874.89697011441694</v>
      </c>
      <c r="R231">
        <v>41.910223426661901</v>
      </c>
      <c r="S231" s="1">
        <f>(Table2[[#This Row],[Close Price]]-Table2[[#This Row],[20D EMA]])/Table2[[#This Row],[20D EMA]]</f>
        <v>-1.6616133624577617E-2</v>
      </c>
      <c r="T231" s="1">
        <f>(Table2[[#This Row],[Close Price]]-Table2[[#This Row],[50D EMA]])/Table2[[#This Row],[50D EMA]]</f>
        <v>-3.3629062214159837E-2</v>
      </c>
      <c r="U231" s="1">
        <f>(Table2[[#This Row],[Close Price]]-Table2[[#This Row],[200D EMA]])/Table2[[#This Row],[200D EMA]]</f>
        <v>3.4293214984684774E-2</v>
      </c>
      <c r="V231">
        <v>0.448042110186887</v>
      </c>
      <c r="W231">
        <v>901.05</v>
      </c>
      <c r="X231">
        <v>927.65</v>
      </c>
      <c r="Y231">
        <v>882.7</v>
      </c>
      <c r="Z231">
        <v>951.3</v>
      </c>
      <c r="AA231">
        <v>882.7</v>
      </c>
      <c r="AB231">
        <v>964.5</v>
      </c>
      <c r="AC231" s="1">
        <f>(Table2[[#This Row],[Close Price]]/Table2[[#This Row],[Day Low]])-1</f>
        <v>4.2727928527828141E-3</v>
      </c>
      <c r="AD231" s="1">
        <f>(Table2[[#This Row],[Day High]]/Table2[[#This Row],[Close Price]])-1</f>
        <v>2.5140899546911344E-2</v>
      </c>
      <c r="AE231" s="1">
        <f>(Table2[[#This Row],[Close Price]]/Table2[[#This Row],[Current Week Low]])-1</f>
        <v>2.5150107624334339E-2</v>
      </c>
      <c r="AF231" s="1">
        <f>(Table2[[#This Row],[Current Week High]]/Table2[[#This Row],[Close Price]])-1</f>
        <v>5.1276384130843233E-2</v>
      </c>
      <c r="AG231" s="1">
        <f>(Table2[[#This Row],[Close Price]]/Table2[[#This Row],[Current Month Low]])-1</f>
        <v>2.5150107624334339E-2</v>
      </c>
      <c r="AH231" s="1">
        <f>(Table2[[#This Row],[Current Month High]]/Table2[[#This Row],[Close Price]])-1</f>
        <v>6.5863631340479678E-2</v>
      </c>
      <c r="AI231">
        <v>40.899546911260899</v>
      </c>
      <c r="AJ231">
        <v>85.696696080443203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-0.08</v>
      </c>
      <c r="AM231" t="s">
        <v>3172</v>
      </c>
      <c r="AN231">
        <v>-1.1599999999999999</v>
      </c>
      <c r="AO231" t="s">
        <v>3172</v>
      </c>
      <c r="AP231">
        <v>0.17670271935377299</v>
      </c>
      <c r="AQ231">
        <f>(Table2[[#This Row],[Sharpe Ratio]]-AVERAGE(Table2[Sharpe Ratio]))/_xlfn.STDEV.P(Table2[Sharpe Ratio])</f>
        <v>1.3334824375378815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173</v>
      </c>
      <c r="AT231">
        <f>_xlfn.RANK.AVG(Table2[[#This Row],[6M Return vs Nifty Z-Score]],Table2[6M Return vs Nifty Z-Score])</f>
        <v>535</v>
      </c>
      <c r="AU231">
        <f>_xlfn.RANK.AVG(Table2[[#This Row],[Sharpe Ratio Z-Score]],Table2[Sharpe Ratio Z-Score])</f>
        <v>69</v>
      </c>
      <c r="AV231">
        <f>(Table2[[#This Row],[Rank 1Y]]+Table2[[#This Row],[Rank 6M]]+Table2[[#This Row],[Rank Sharpe]])/3</f>
        <v>259</v>
      </c>
    </row>
    <row r="232" spans="1:48" x14ac:dyDescent="0.3">
      <c r="A232" t="s">
        <v>1791</v>
      </c>
      <c r="B232" t="s">
        <v>1792</v>
      </c>
      <c r="C232" t="s">
        <v>3133</v>
      </c>
      <c r="D232" t="s">
        <v>184</v>
      </c>
      <c r="E232">
        <v>4478.7604162500002</v>
      </c>
      <c r="F232">
        <v>686.55</v>
      </c>
      <c r="G232">
        <v>54.449919382050503</v>
      </c>
      <c r="H232">
        <f>(Table2[[#This Row],[1Y Return vs Nifty]]-AVERAGE(Table2[1Y Return vs Nifty]))/_xlfn.STDEV.P(Table2[1Y Return vs Nifty])</f>
        <v>0.48527312712469051</v>
      </c>
      <c r="I232">
        <v>-12.7526598040498</v>
      </c>
      <c r="J232">
        <f>(Table2[[#This Row],[1M Return vs Nifty]]-AVERAGE(Table2[1M Return vs Nifty]))/_xlfn.STDEV.P(Table2[1M Return vs Nifty])</f>
        <v>-1.3002663681281872</v>
      </c>
      <c r="K232">
        <v>11.9934143219471</v>
      </c>
      <c r="L232">
        <f>(Table2[[#This Row],[6M Return vs Nifty]]-AVERAGE(Table2[6M Return vs Nifty]))/_xlfn.STDEV.P(Table2[6M Return vs Nifty])</f>
        <v>7.6335877388990364E-2</v>
      </c>
      <c r="M232">
        <v>-7.0439063194177702</v>
      </c>
      <c r="N232">
        <f>(Table2[[#This Row],[1W Return vs Nifty]]-AVERAGE(Table2[1W Return vs Nifty]))/_xlfn.STDEV.P(Table2[1W Return vs Nifty])</f>
        <v>-1.6034730630327425</v>
      </c>
      <c r="O232">
        <v>730.78</v>
      </c>
      <c r="P232">
        <v>730.08285598758596</v>
      </c>
      <c r="Q232">
        <v>639.79950216122904</v>
      </c>
      <c r="R232">
        <v>33.418600468515102</v>
      </c>
      <c r="S232" s="1">
        <f>(Table2[[#This Row],[Close Price]]-Table2[[#This Row],[20D EMA]])/Table2[[#This Row],[20D EMA]]</f>
        <v>-6.052437121979258E-2</v>
      </c>
      <c r="T232" s="1">
        <f>(Table2[[#This Row],[Close Price]]-Table2[[#This Row],[50D EMA]])/Table2[[#This Row],[50D EMA]]</f>
        <v>-5.9627281520943175E-2</v>
      </c>
      <c r="U232" s="1">
        <f>(Table2[[#This Row],[Close Price]]-Table2[[#This Row],[200D EMA]])/Table2[[#This Row],[200D EMA]]</f>
        <v>7.307054425776939E-2</v>
      </c>
      <c r="V232">
        <v>0.46754324331581198</v>
      </c>
      <c r="W232">
        <v>682.25</v>
      </c>
      <c r="X232">
        <v>696.55</v>
      </c>
      <c r="Y232">
        <v>643.1</v>
      </c>
      <c r="Z232">
        <v>720</v>
      </c>
      <c r="AA232">
        <v>643.1</v>
      </c>
      <c r="AB232">
        <v>774.9</v>
      </c>
      <c r="AC232" s="1">
        <f>(Table2[[#This Row],[Close Price]]/Table2[[#This Row],[Day Low]])-1</f>
        <v>6.3026749725172415E-3</v>
      </c>
      <c r="AD232" s="1">
        <f>(Table2[[#This Row],[Day High]]/Table2[[#This Row],[Close Price]])-1</f>
        <v>1.4565581530842531E-2</v>
      </c>
      <c r="AE232" s="1">
        <f>(Table2[[#This Row],[Close Price]]/Table2[[#This Row],[Current Week Low]])-1</f>
        <v>6.7563364951018334E-2</v>
      </c>
      <c r="AF232" s="1">
        <f>(Table2[[#This Row],[Current Week High]]/Table2[[#This Row],[Close Price]])-1</f>
        <v>4.872187022066865E-2</v>
      </c>
      <c r="AG232" s="1">
        <f>(Table2[[#This Row],[Close Price]]/Table2[[#This Row],[Current Month Low]])-1</f>
        <v>6.7563364951018334E-2</v>
      </c>
      <c r="AH232" s="1">
        <f>(Table2[[#This Row],[Current Month High]]/Table2[[#This Row],[Close Price]])-1</f>
        <v>0.12868691282499456</v>
      </c>
      <c r="AI232">
        <v>20.515621586191799</v>
      </c>
      <c r="AJ232">
        <v>95.793526308284598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-0.02</v>
      </c>
      <c r="AM232" t="s">
        <v>3172</v>
      </c>
      <c r="AN232">
        <v>-10.15</v>
      </c>
      <c r="AO232" t="s">
        <v>3172</v>
      </c>
      <c r="AP232">
        <v>6.6965792989958001E-2</v>
      </c>
      <c r="AQ232">
        <f>(Table2[[#This Row],[Sharpe Ratio]]-AVERAGE(Table2[Sharpe Ratio]))/_xlfn.STDEV.P(Table2[Sharpe Ratio])</f>
        <v>5.9793011412099202E-2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-2.2823374152351494</v>
      </c>
      <c r="AS232">
        <f>_xlfn.RANK.AVG(Table2[[#This Row],[1Y Return vs Nifty Z-Score]],Table2[1Y Return vs Nifty Z-Score])</f>
        <v>169</v>
      </c>
      <c r="AT232">
        <f>_xlfn.RANK.AVG(Table2[[#This Row],[6M Return vs Nifty Z-Score]],Table2[6M Return vs Nifty Z-Score])</f>
        <v>285</v>
      </c>
      <c r="AU232">
        <f>_xlfn.RANK.AVG(Table2[[#This Row],[Sharpe Ratio Z-Score]],Table2[Sharpe Ratio Z-Score])</f>
        <v>324</v>
      </c>
      <c r="AV232">
        <f>(Table2[[#This Row],[Rank 1Y]]+Table2[[#This Row],[Rank 6M]]+Table2[[#This Row],[Rank Sharpe]])/3</f>
        <v>259.33333333333331</v>
      </c>
    </row>
    <row r="233" spans="1:48" x14ac:dyDescent="0.3">
      <c r="A233" t="s">
        <v>1857</v>
      </c>
      <c r="B233" t="s">
        <v>1858</v>
      </c>
      <c r="C233" t="s">
        <v>3139</v>
      </c>
      <c r="D233" t="s">
        <v>119</v>
      </c>
      <c r="E233">
        <v>4117.8362370000004</v>
      </c>
      <c r="F233">
        <v>714.85</v>
      </c>
      <c r="G233">
        <v>8.7870967276077998</v>
      </c>
      <c r="H233">
        <f>(Table2[[#This Row],[1Y Return vs Nifty]]-AVERAGE(Table2[1Y Return vs Nifty]))/_xlfn.STDEV.P(Table2[1Y Return vs Nifty])</f>
        <v>-0.29166531307276911</v>
      </c>
      <c r="I233">
        <v>17.555871727192699</v>
      </c>
      <c r="J233">
        <f>(Table2[[#This Row],[1M Return vs Nifty]]-AVERAGE(Table2[1M Return vs Nifty]))/_xlfn.STDEV.P(Table2[1M Return vs Nifty])</f>
        <v>1.9481749161746824</v>
      </c>
      <c r="K233">
        <v>13.491396038402399</v>
      </c>
      <c r="L233">
        <f>(Table2[[#This Row],[6M Return vs Nifty]]-AVERAGE(Table2[6M Return vs Nifty]))/_xlfn.STDEV.P(Table2[6M Return vs Nifty])</f>
        <v>0.12454257278440149</v>
      </c>
      <c r="M233">
        <v>5.7263062725467897</v>
      </c>
      <c r="N233">
        <f>(Table2[[#This Row],[1W Return vs Nifty]]-AVERAGE(Table2[1W Return vs Nifty]))/_xlfn.STDEV.P(Table2[1W Return vs Nifty])</f>
        <v>1.4325127945577663</v>
      </c>
      <c r="O233">
        <v>626.49</v>
      </c>
      <c r="P233">
        <v>606.01610201699896</v>
      </c>
      <c r="Q233">
        <v>575.58670250992395</v>
      </c>
      <c r="R233">
        <v>82.743046259477097</v>
      </c>
      <c r="S233" s="1">
        <f>(Table2[[#This Row],[Close Price]]-Table2[[#This Row],[20D EMA]])/Table2[[#This Row],[20D EMA]]</f>
        <v>0.14103976120927711</v>
      </c>
      <c r="T233" s="1">
        <f>(Table2[[#This Row],[Close Price]]-Table2[[#This Row],[50D EMA]])/Table2[[#This Row],[50D EMA]]</f>
        <v>0.17958911920123904</v>
      </c>
      <c r="U233" s="1">
        <f>(Table2[[#This Row],[Close Price]]-Table2[[#This Row],[200D EMA]])/Table2[[#This Row],[200D EMA]]</f>
        <v>0.24195016473243658</v>
      </c>
      <c r="V233">
        <v>1.71763876508803</v>
      </c>
      <c r="W233">
        <v>660</v>
      </c>
      <c r="X233">
        <v>720.7</v>
      </c>
      <c r="Y233">
        <v>600</v>
      </c>
      <c r="Z233">
        <v>720.7</v>
      </c>
      <c r="AA233">
        <v>600</v>
      </c>
      <c r="AB233">
        <v>720.7</v>
      </c>
      <c r="AC233" s="1">
        <f>(Table2[[#This Row],[Close Price]]/Table2[[#This Row],[Day Low]])-1</f>
        <v>8.3106060606060739E-2</v>
      </c>
      <c r="AD233" s="1">
        <f>(Table2[[#This Row],[Day High]]/Table2[[#This Row],[Close Price]])-1</f>
        <v>8.1835350073442559E-3</v>
      </c>
      <c r="AE233" s="1">
        <f>(Table2[[#This Row],[Close Price]]/Table2[[#This Row],[Current Week Low]])-1</f>
        <v>0.19141666666666679</v>
      </c>
      <c r="AF233" s="1">
        <f>(Table2[[#This Row],[Current Week High]]/Table2[[#This Row],[Close Price]])-1</f>
        <v>8.1835350073442559E-3</v>
      </c>
      <c r="AG233" s="1">
        <f>(Table2[[#This Row],[Close Price]]/Table2[[#This Row],[Current Month Low]])-1</f>
        <v>0.19141666666666679</v>
      </c>
      <c r="AH233" s="1">
        <f>(Table2[[#This Row],[Current Month High]]/Table2[[#This Row],[Close Price]])-1</f>
        <v>8.1835350073442559E-3</v>
      </c>
      <c r="AI233">
        <v>0.81835350073442503</v>
      </c>
      <c r="AJ233">
        <v>55.402173913043399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-0.02</v>
      </c>
      <c r="AM233" t="s">
        <v>3172</v>
      </c>
      <c r="AN233">
        <v>18.07</v>
      </c>
      <c r="AO233" t="s">
        <v>3173</v>
      </c>
      <c r="AP233">
        <v>0.14092625591286101</v>
      </c>
      <c r="AQ233">
        <f>(Table2[[#This Row],[Sharpe Ratio]]-AVERAGE(Table2[Sharpe Ratio]))/_xlfn.STDEV.P(Table2[Sharpe Ratio])</f>
        <v>0.91823385441471705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4.131798824858798</v>
      </c>
      <c r="AS233">
        <f>_xlfn.RANK.AVG(Table2[[#This Row],[1Y Return vs Nifty Z-Score]],Table2[1Y Return vs Nifty Z-Score])</f>
        <v>389</v>
      </c>
      <c r="AT233">
        <f>_xlfn.RANK.AVG(Table2[[#This Row],[6M Return vs Nifty Z-Score]],Table2[6M Return vs Nifty Z-Score])</f>
        <v>274</v>
      </c>
      <c r="AU233">
        <f>_xlfn.RANK.AVG(Table2[[#This Row],[Sharpe Ratio Z-Score]],Table2[Sharpe Ratio Z-Score])</f>
        <v>120</v>
      </c>
      <c r="AV233">
        <f>(Table2[[#This Row],[Rank 1Y]]+Table2[[#This Row],[Rank 6M]]+Table2[[#This Row],[Rank Sharpe]])/3</f>
        <v>261</v>
      </c>
    </row>
    <row r="234" spans="1:48" x14ac:dyDescent="0.3">
      <c r="A234" t="s">
        <v>147</v>
      </c>
      <c r="B234" t="s">
        <v>148</v>
      </c>
      <c r="C234" t="s">
        <v>3129</v>
      </c>
      <c r="D234" t="s">
        <v>149</v>
      </c>
      <c r="E234">
        <v>191233.395445325</v>
      </c>
      <c r="F234">
        <v>588.65</v>
      </c>
      <c r="G234">
        <v>31.627725582357801</v>
      </c>
      <c r="H234">
        <f>(Table2[[#This Row],[1Y Return vs Nifty]]-AVERAGE(Table2[1Y Return vs Nifty]))/_xlfn.STDEV.P(Table2[1Y Return vs Nifty])</f>
        <v>9.6960740332451209E-2</v>
      </c>
      <c r="I234">
        <v>-3.59523444253646</v>
      </c>
      <c r="J234">
        <f>(Table2[[#This Row],[1M Return vs Nifty]]-AVERAGE(Table2[1M Return vs Nifty]))/_xlfn.STDEV.P(Table2[1M Return vs Nifty])</f>
        <v>-0.31878171349891116</v>
      </c>
      <c r="K234">
        <v>-6.4878250566196902</v>
      </c>
      <c r="L234">
        <f>(Table2[[#This Row],[6M Return vs Nifty]]-AVERAGE(Table2[6M Return vs Nifty]))/_xlfn.STDEV.P(Table2[6M Return vs Nifty])</f>
        <v>-0.51841068558004544</v>
      </c>
      <c r="M234">
        <v>1.6251331985669499</v>
      </c>
      <c r="N234">
        <f>(Table2[[#This Row],[1W Return vs Nifty]]-AVERAGE(Table2[1W Return vs Nifty]))/_xlfn.STDEV.P(Table2[1W Return vs Nifty])</f>
        <v>0.45750134800060915</v>
      </c>
      <c r="O234">
        <v>605.71</v>
      </c>
      <c r="P234">
        <v>613.54672322571605</v>
      </c>
      <c r="Q234">
        <v>567.19687136190498</v>
      </c>
      <c r="R234">
        <v>43.8863438740105</v>
      </c>
      <c r="S234" s="1">
        <f>(Table2[[#This Row],[Close Price]]-Table2[[#This Row],[20D EMA]])/Table2[[#This Row],[20D EMA]]</f>
        <v>-2.8165293622360633E-2</v>
      </c>
      <c r="T234" s="1">
        <f>(Table2[[#This Row],[Close Price]]-Table2[[#This Row],[50D EMA]])/Table2[[#This Row],[50D EMA]]</f>
        <v>-4.0578365564111873E-2</v>
      </c>
      <c r="U234" s="1">
        <f>(Table2[[#This Row],[Close Price]]-Table2[[#This Row],[200D EMA]])/Table2[[#This Row],[200D EMA]]</f>
        <v>3.7823072942175372E-2</v>
      </c>
      <c r="V234">
        <v>1.41118667394699</v>
      </c>
      <c r="W234">
        <v>578</v>
      </c>
      <c r="X234">
        <v>601.9</v>
      </c>
      <c r="Y234">
        <v>536.85</v>
      </c>
      <c r="Z234">
        <v>606.20000000000005</v>
      </c>
      <c r="AA234">
        <v>536.85</v>
      </c>
      <c r="AB234">
        <v>618</v>
      </c>
      <c r="AC234" s="1">
        <f>(Table2[[#This Row],[Close Price]]/Table2[[#This Row],[Day Low]])-1</f>
        <v>1.8425605536332101E-2</v>
      </c>
      <c r="AD234" s="1">
        <f>(Table2[[#This Row],[Day High]]/Table2[[#This Row],[Close Price]])-1</f>
        <v>2.2509131062600884E-2</v>
      </c>
      <c r="AE234" s="1">
        <f>(Table2[[#This Row],[Close Price]]/Table2[[#This Row],[Current Week Low]])-1</f>
        <v>9.6488777125826486E-2</v>
      </c>
      <c r="AF234" s="1">
        <f>(Table2[[#This Row],[Current Week High]]/Table2[[#This Row],[Close Price]])-1</f>
        <v>2.9813981143294033E-2</v>
      </c>
      <c r="AG234" s="1">
        <f>(Table2[[#This Row],[Close Price]]/Table2[[#This Row],[Current Month Low]])-1</f>
        <v>9.6488777125826486E-2</v>
      </c>
      <c r="AH234" s="1">
        <f>(Table2[[#This Row],[Current Month High]]/Table2[[#This Row],[Close Price]])-1</f>
        <v>4.9859848806591334E-2</v>
      </c>
      <c r="AI234">
        <v>15.7088252781788</v>
      </c>
      <c r="AJ234">
        <v>77.700295840125506</v>
      </c>
      <c r="AK234" t="str">
        <f>IF(AND(Table2[[#This Row],[20D EMA]]&gt;Table2[[#This Row],[50D EMA]],Table2[[#This Row],[50D EMA]]&gt;Table2[[#This Row],[200D EMA]]),"Uptrend","Downtrend/NoTrend")</f>
        <v>Downtrend/NoTrend</v>
      </c>
      <c r="AL234">
        <v>-0.04</v>
      </c>
      <c r="AM234" t="s">
        <v>3172</v>
      </c>
      <c r="AN234">
        <v>-10.01</v>
      </c>
      <c r="AO234" t="s">
        <v>3172</v>
      </c>
      <c r="AP234">
        <v>0.20636930456598199</v>
      </c>
      <c r="AQ234">
        <f>(Table2[[#This Row],[Sharpe Ratio]]-AVERAGE(Table2[Sharpe Ratio]))/_xlfn.STDEV.P(Table2[Sharpe Ratio])</f>
        <v>1.6778151717059289</v>
      </c>
      <c r="AR2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4">
        <f>_xlfn.RANK.AVG(Table2[[#This Row],[1Y Return vs Nifty Z-Score]],Table2[1Y Return vs Nifty Z-Score])</f>
        <v>263</v>
      </c>
      <c r="AT234">
        <f>_xlfn.RANK.AVG(Table2[[#This Row],[6M Return vs Nifty Z-Score]],Table2[6M Return vs Nifty Z-Score])</f>
        <v>495</v>
      </c>
      <c r="AU234">
        <f>_xlfn.RANK.AVG(Table2[[#This Row],[Sharpe Ratio Z-Score]],Table2[Sharpe Ratio Z-Score])</f>
        <v>31</v>
      </c>
      <c r="AV234">
        <f>(Table2[[#This Row],[Rank 1Y]]+Table2[[#This Row],[Rank 6M]]+Table2[[#This Row],[Rank Sharpe]])/3</f>
        <v>263</v>
      </c>
    </row>
    <row r="235" spans="1:48" x14ac:dyDescent="0.3">
      <c r="A235" t="s">
        <v>248</v>
      </c>
      <c r="B235" t="s">
        <v>249</v>
      </c>
      <c r="C235" t="s">
        <v>3138</v>
      </c>
      <c r="D235" t="s">
        <v>125</v>
      </c>
      <c r="E235">
        <v>107317.71161232</v>
      </c>
      <c r="F235">
        <v>8295.2000000000007</v>
      </c>
      <c r="G235">
        <v>68.941459587729497</v>
      </c>
      <c r="H235">
        <f>(Table2[[#This Row],[1Y Return vs Nifty]]-AVERAGE(Table2[1Y Return vs Nifty]))/_xlfn.STDEV.P(Table2[1Y Return vs Nifty])</f>
        <v>0.73184208604916867</v>
      </c>
      <c r="I235">
        <v>12.459671675437001</v>
      </c>
      <c r="J235">
        <f>(Table2[[#This Row],[1M Return vs Nifty]]-AVERAGE(Table2[1M Return vs Nifty]))/_xlfn.STDEV.P(Table2[1M Return vs Nifty])</f>
        <v>1.4019687555718574</v>
      </c>
      <c r="K235">
        <v>26.491891356712902</v>
      </c>
      <c r="L235">
        <f>(Table2[[#This Row],[6M Return vs Nifty]]-AVERAGE(Table2[6M Return vs Nifty]))/_xlfn.STDEV.P(Table2[6M Return vs Nifty])</f>
        <v>0.54291277778413927</v>
      </c>
      <c r="M235">
        <v>4.7351958473439097</v>
      </c>
      <c r="N235">
        <f>(Table2[[#This Row],[1W Return vs Nifty]]-AVERAGE(Table2[1W Return vs Nifty]))/_xlfn.STDEV.P(Table2[1W Return vs Nifty])</f>
        <v>1.1968865500800652</v>
      </c>
      <c r="O235">
        <v>8032.27</v>
      </c>
      <c r="P235">
        <v>7658.9217490660803</v>
      </c>
      <c r="Q235">
        <v>6454.0125351105999</v>
      </c>
      <c r="R235">
        <v>60.712836239432797</v>
      </c>
      <c r="S235" s="1">
        <f>(Table2[[#This Row],[Close Price]]-Table2[[#This Row],[20D EMA]])/Table2[[#This Row],[20D EMA]]</f>
        <v>3.2734208386919296E-2</v>
      </c>
      <c r="T235" s="1">
        <f>(Table2[[#This Row],[Close Price]]-Table2[[#This Row],[50D EMA]])/Table2[[#This Row],[50D EMA]]</f>
        <v>8.307674001389391E-2</v>
      </c>
      <c r="U235" s="1">
        <f>(Table2[[#This Row],[Close Price]]-Table2[[#This Row],[200D EMA]])/Table2[[#This Row],[200D EMA]]</f>
        <v>0.28527794993782873</v>
      </c>
      <c r="V235">
        <v>0.92536909889240904</v>
      </c>
      <c r="W235">
        <v>8260</v>
      </c>
      <c r="X235">
        <v>8439.4500000000007</v>
      </c>
      <c r="Y235">
        <v>7910.05</v>
      </c>
      <c r="Z235">
        <v>8472</v>
      </c>
      <c r="AA235">
        <v>7910.05</v>
      </c>
      <c r="AB235">
        <v>8472</v>
      </c>
      <c r="AC235" s="1">
        <f>(Table2[[#This Row],[Close Price]]/Table2[[#This Row],[Day Low]])-1</f>
        <v>4.2615012106539396E-3</v>
      </c>
      <c r="AD235" s="1">
        <f>(Table2[[#This Row],[Day High]]/Table2[[#This Row],[Close Price]])-1</f>
        <v>1.738957469379887E-2</v>
      </c>
      <c r="AE235" s="1">
        <f>(Table2[[#This Row],[Close Price]]/Table2[[#This Row],[Current Week Low]])-1</f>
        <v>4.8691221926536521E-2</v>
      </c>
      <c r="AF235" s="1">
        <f>(Table2[[#This Row],[Current Week High]]/Table2[[#This Row],[Close Price]])-1</f>
        <v>2.1313530716558837E-2</v>
      </c>
      <c r="AG235" s="1">
        <f>(Table2[[#This Row],[Close Price]]/Table2[[#This Row],[Current Month Low]])-1</f>
        <v>4.8691221926536521E-2</v>
      </c>
      <c r="AH235" s="1">
        <f>(Table2[[#This Row],[Current Month High]]/Table2[[#This Row],[Close Price]])-1</f>
        <v>2.1313530716558837E-2</v>
      </c>
      <c r="AI235">
        <v>2.1313530716558802</v>
      </c>
      <c r="AJ235">
        <v>108.839264359713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0.14000000000000001</v>
      </c>
      <c r="AM235" t="s">
        <v>3173</v>
      </c>
      <c r="AN235">
        <v>1.83</v>
      </c>
      <c r="AO235" t="s">
        <v>3173</v>
      </c>
      <c r="AP235">
        <v>4.4241198984790002E-3</v>
      </c>
      <c r="AQ235">
        <f>(Table2[[#This Row],[Sharpe Ratio]]-AVERAGE(Table2[Sharpe Ratio]))/_xlfn.STDEV.P(Table2[Sharpe Ratio])</f>
        <v>-0.66611275566521777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3.2074974138200125</v>
      </c>
      <c r="AS235">
        <f>_xlfn.RANK.AVG(Table2[[#This Row],[1Y Return vs Nifty Z-Score]],Table2[1Y Return vs Nifty Z-Score])</f>
        <v>132</v>
      </c>
      <c r="AT235">
        <f>_xlfn.RANK.AVG(Table2[[#This Row],[6M Return vs Nifty Z-Score]],Table2[6M Return vs Nifty Z-Score])</f>
        <v>158</v>
      </c>
      <c r="AU235">
        <f>_xlfn.RANK.AVG(Table2[[#This Row],[Sharpe Ratio Z-Score]],Table2[Sharpe Ratio Z-Score])</f>
        <v>499</v>
      </c>
      <c r="AV235">
        <f>(Table2[[#This Row],[Rank 1Y]]+Table2[[#This Row],[Rank 6M]]+Table2[[#This Row],[Rank Sharpe]])/3</f>
        <v>263</v>
      </c>
    </row>
    <row r="236" spans="1:48" x14ac:dyDescent="0.3">
      <c r="A236" t="s">
        <v>1598</v>
      </c>
      <c r="B236" t="s">
        <v>1599</v>
      </c>
      <c r="C236" t="s">
        <v>3141</v>
      </c>
      <c r="D236" t="s">
        <v>395</v>
      </c>
      <c r="E236">
        <v>6055.6997695999999</v>
      </c>
      <c r="F236">
        <v>123.44</v>
      </c>
      <c r="G236">
        <v>49.130198898940201</v>
      </c>
      <c r="H236">
        <f>(Table2[[#This Row],[1Y Return vs Nifty]]-AVERAGE(Table2[1Y Return vs Nifty]))/_xlfn.STDEV.P(Table2[1Y Return vs Nifty])</f>
        <v>0.39475977087179859</v>
      </c>
      <c r="I236">
        <v>-6.7819271970812602</v>
      </c>
      <c r="J236">
        <f>(Table2[[#This Row],[1M Return vs Nifty]]-AVERAGE(Table2[1M Return vs Nifty]))/_xlfn.STDEV.P(Table2[1M Return vs Nifty])</f>
        <v>-0.66032859093773988</v>
      </c>
      <c r="K236">
        <v>10.2713074059082</v>
      </c>
      <c r="L236">
        <f>(Table2[[#This Row],[6M Return vs Nifty]]-AVERAGE(Table2[6M Return vs Nifty]))/_xlfn.STDEV.P(Table2[6M Return vs Nifty])</f>
        <v>2.0916587134725547E-2</v>
      </c>
      <c r="M236">
        <v>-4.2477087818942003</v>
      </c>
      <c r="N236">
        <f>(Table2[[#This Row],[1W Return vs Nifty]]-AVERAGE(Table2[1W Return vs Nifty]))/_xlfn.STDEV.P(Table2[1W Return vs Nifty])</f>
        <v>-0.93870604229475907</v>
      </c>
      <c r="O236">
        <v>125.34</v>
      </c>
      <c r="P236">
        <v>129.31082844043499</v>
      </c>
      <c r="Q236">
        <v>115.708115747899</v>
      </c>
      <c r="R236">
        <v>49.248602956207399</v>
      </c>
      <c r="S236" s="1">
        <f>(Table2[[#This Row],[Close Price]]-Table2[[#This Row],[20D EMA]])/Table2[[#This Row],[20D EMA]]</f>
        <v>-1.5158768150630331E-2</v>
      </c>
      <c r="T236" s="1">
        <f>(Table2[[#This Row],[Close Price]]-Table2[[#This Row],[50D EMA]])/Table2[[#This Row],[50D EMA]]</f>
        <v>-4.5400903476071196E-2</v>
      </c>
      <c r="U236" s="1">
        <f>(Table2[[#This Row],[Close Price]]-Table2[[#This Row],[200D EMA]])/Table2[[#This Row],[200D EMA]]</f>
        <v>6.6822315808399896E-2</v>
      </c>
      <c r="V236">
        <v>0.34544010036288503</v>
      </c>
      <c r="W236">
        <v>120.5</v>
      </c>
      <c r="X236">
        <v>126.65</v>
      </c>
      <c r="Y236">
        <v>113.36</v>
      </c>
      <c r="Z236">
        <v>126.65</v>
      </c>
      <c r="AA236">
        <v>113.36</v>
      </c>
      <c r="AB236">
        <v>130.69999999999999</v>
      </c>
      <c r="AC236" s="1">
        <f>(Table2[[#This Row],[Close Price]]/Table2[[#This Row],[Day Low]])-1</f>
        <v>2.4398340248962702E-2</v>
      </c>
      <c r="AD236" s="1">
        <f>(Table2[[#This Row],[Day High]]/Table2[[#This Row],[Close Price]])-1</f>
        <v>2.6004536616979879E-2</v>
      </c>
      <c r="AE236" s="1">
        <f>(Table2[[#This Row],[Close Price]]/Table2[[#This Row],[Current Week Low]])-1</f>
        <v>8.8920254057868631E-2</v>
      </c>
      <c r="AF236" s="1">
        <f>(Table2[[#This Row],[Current Week High]]/Table2[[#This Row],[Close Price]])-1</f>
        <v>2.6004536616979879E-2</v>
      </c>
      <c r="AG236" s="1">
        <f>(Table2[[#This Row],[Close Price]]/Table2[[#This Row],[Current Month Low]])-1</f>
        <v>8.8920254057868631E-2</v>
      </c>
      <c r="AH236" s="1">
        <f>(Table2[[#This Row],[Current Month High]]/Table2[[#This Row],[Close Price]])-1</f>
        <v>5.8813998703823644E-2</v>
      </c>
      <c r="AI236">
        <v>37.678224238496398</v>
      </c>
      <c r="AJ236">
        <v>89.761721752498005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-0.18</v>
      </c>
      <c r="AM236" t="s">
        <v>3172</v>
      </c>
      <c r="AN236">
        <v>-3.6</v>
      </c>
      <c r="AO236" t="s">
        <v>3172</v>
      </c>
      <c r="AP236">
        <v>7.6912942770559004E-2</v>
      </c>
      <c r="AQ236">
        <f>(Table2[[#This Row],[Sharpe Ratio]]-AVERAGE(Table2[Sharpe Ratio]))/_xlfn.STDEV.P(Table2[Sharpe Ratio])</f>
        <v>0.17524712440262488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194</v>
      </c>
      <c r="AT236">
        <f>_xlfn.RANK.AVG(Table2[[#This Row],[6M Return vs Nifty Z-Score]],Table2[6M Return vs Nifty Z-Score])</f>
        <v>305</v>
      </c>
      <c r="AU236">
        <f>_xlfn.RANK.AVG(Table2[[#This Row],[Sharpe Ratio Z-Score]],Table2[Sharpe Ratio Z-Score])</f>
        <v>298</v>
      </c>
      <c r="AV236">
        <f>(Table2[[#This Row],[Rank 1Y]]+Table2[[#This Row],[Rank 6M]]+Table2[[#This Row],[Rank Sharpe]])/3</f>
        <v>265.66666666666669</v>
      </c>
    </row>
    <row r="237" spans="1:48" x14ac:dyDescent="0.3">
      <c r="A237" t="s">
        <v>1444</v>
      </c>
      <c r="B237" t="s">
        <v>1445</v>
      </c>
      <c r="C237" t="s">
        <v>3137</v>
      </c>
      <c r="D237" t="s">
        <v>184</v>
      </c>
      <c r="E237">
        <v>7330.4579783399904</v>
      </c>
      <c r="F237">
        <v>1809.15</v>
      </c>
      <c r="G237">
        <v>76.4856255214968</v>
      </c>
      <c r="H237">
        <f>(Table2[[#This Row],[1Y Return vs Nifty]]-AVERAGE(Table2[1Y Return vs Nifty]))/_xlfn.STDEV.P(Table2[1Y Return vs Nifty])</f>
        <v>0.86020367590374824</v>
      </c>
      <c r="I237">
        <v>-4.2352432738350299</v>
      </c>
      <c r="J237">
        <f>(Table2[[#This Row],[1M Return vs Nifty]]-AVERAGE(Table2[1M Return vs Nifty]))/_xlfn.STDEV.P(Table2[1M Return vs Nifty])</f>
        <v>-0.38737728724901538</v>
      </c>
      <c r="K237">
        <v>12.5734680082923</v>
      </c>
      <c r="L237">
        <f>(Table2[[#This Row],[6M Return vs Nifty]]-AVERAGE(Table2[6M Return vs Nifty]))/_xlfn.STDEV.P(Table2[6M Return vs Nifty])</f>
        <v>9.5002641517992231E-2</v>
      </c>
      <c r="M237">
        <v>2.54643494725839</v>
      </c>
      <c r="N237">
        <f>(Table2[[#This Row],[1W Return vs Nifty]]-AVERAGE(Table2[1W Return vs Nifty]))/_xlfn.STDEV.P(Table2[1W Return vs Nifty])</f>
        <v>0.67653130223650182</v>
      </c>
      <c r="O237">
        <v>1840.19</v>
      </c>
      <c r="P237">
        <v>1846.7731554260499</v>
      </c>
      <c r="Q237">
        <v>1565.766784187</v>
      </c>
      <c r="R237">
        <v>46.284011130102499</v>
      </c>
      <c r="S237" s="1">
        <f>(Table2[[#This Row],[Close Price]]-Table2[[#This Row],[20D EMA]])/Table2[[#This Row],[20D EMA]]</f>
        <v>-1.6867823431276099E-2</v>
      </c>
      <c r="T237" s="1">
        <f>(Table2[[#This Row],[Close Price]]-Table2[[#This Row],[50D EMA]])/Table2[[#This Row],[50D EMA]]</f>
        <v>-2.0372375088682827E-2</v>
      </c>
      <c r="U237" s="1">
        <f>(Table2[[#This Row],[Close Price]]-Table2[[#This Row],[200D EMA]])/Table2[[#This Row],[200D EMA]]</f>
        <v>0.15544027263253835</v>
      </c>
      <c r="V237">
        <v>0.358323838766817</v>
      </c>
      <c r="W237">
        <v>1800</v>
      </c>
      <c r="X237">
        <v>1829.45</v>
      </c>
      <c r="Y237">
        <v>1698</v>
      </c>
      <c r="Z237">
        <v>1845</v>
      </c>
      <c r="AA237">
        <v>1698</v>
      </c>
      <c r="AB237">
        <v>1887.25</v>
      </c>
      <c r="AC237" s="1">
        <f>(Table2[[#This Row],[Close Price]]/Table2[[#This Row],[Day Low]])-1</f>
        <v>5.0833333333333286E-3</v>
      </c>
      <c r="AD237" s="1">
        <f>(Table2[[#This Row],[Day High]]/Table2[[#This Row],[Close Price]])-1</f>
        <v>1.1220739021087223E-2</v>
      </c>
      <c r="AE237" s="1">
        <f>(Table2[[#This Row],[Close Price]]/Table2[[#This Row],[Current Week Low]])-1</f>
        <v>6.5459363957597327E-2</v>
      </c>
      <c r="AF237" s="1">
        <f>(Table2[[#This Row],[Current Week High]]/Table2[[#This Row],[Close Price]])-1</f>
        <v>1.9815935660392858E-2</v>
      </c>
      <c r="AG237" s="1">
        <f>(Table2[[#This Row],[Close Price]]/Table2[[#This Row],[Current Month Low]])-1</f>
        <v>6.5459363957597327E-2</v>
      </c>
      <c r="AH237" s="1">
        <f>(Table2[[#This Row],[Current Month High]]/Table2[[#This Row],[Close Price]])-1</f>
        <v>4.3169444214133712E-2</v>
      </c>
      <c r="AI237">
        <v>20.0563800679877</v>
      </c>
      <c r="AJ237">
        <v>112.841176470588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0.02</v>
      </c>
      <c r="AM237" t="s">
        <v>3173</v>
      </c>
      <c r="AN237">
        <v>-4.1399999999999997</v>
      </c>
      <c r="AO237" t="s">
        <v>3172</v>
      </c>
      <c r="AP237">
        <v>4.2367753794308002E-2</v>
      </c>
      <c r="AQ237">
        <f>(Table2[[#This Row],[Sharpe Ratio]]-AVERAGE(Table2[Sharpe Ratio]))/_xlfn.STDEV.P(Table2[Sharpe Ratio])</f>
        <v>-0.22571035983284107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119</v>
      </c>
      <c r="AT237">
        <f>_xlfn.RANK.AVG(Table2[[#This Row],[6M Return vs Nifty Z-Score]],Table2[6M Return vs Nifty Z-Score])</f>
        <v>281</v>
      </c>
      <c r="AU237">
        <f>_xlfn.RANK.AVG(Table2[[#This Row],[Sharpe Ratio Z-Score]],Table2[Sharpe Ratio Z-Score])</f>
        <v>399</v>
      </c>
      <c r="AV237">
        <f>(Table2[[#This Row],[Rank 1Y]]+Table2[[#This Row],[Rank 6M]]+Table2[[#This Row],[Rank Sharpe]])/3</f>
        <v>266.33333333333331</v>
      </c>
    </row>
    <row r="238" spans="1:48" x14ac:dyDescent="0.3">
      <c r="A238" t="s">
        <v>1472</v>
      </c>
      <c r="B238" t="s">
        <v>1473</v>
      </c>
      <c r="C238" t="s">
        <v>3145</v>
      </c>
      <c r="D238" t="s">
        <v>156</v>
      </c>
      <c r="E238">
        <v>7096.26961531499</v>
      </c>
      <c r="F238">
        <v>193.35</v>
      </c>
      <c r="G238">
        <v>165.99344620797899</v>
      </c>
      <c r="H238">
        <f>(Table2[[#This Row],[1Y Return vs Nifty]]-AVERAGE(Table2[1Y Return vs Nifty]))/_xlfn.STDEV.P(Table2[1Y Return vs Nifty])</f>
        <v>2.3831508470826939</v>
      </c>
      <c r="I238">
        <v>-3.9725371489271701</v>
      </c>
      <c r="J238">
        <f>(Table2[[#This Row],[1M Return vs Nifty]]-AVERAGE(Table2[1M Return vs Nifty]))/_xlfn.STDEV.P(Table2[1M Return vs Nifty])</f>
        <v>-0.3592206798953983</v>
      </c>
      <c r="K238">
        <v>16.219175655709702</v>
      </c>
      <c r="L238">
        <f>(Table2[[#This Row],[6M Return vs Nifty]]-AVERAGE(Table2[6M Return vs Nifty]))/_xlfn.STDEV.P(Table2[6M Return vs Nifty])</f>
        <v>0.21232551410661499</v>
      </c>
      <c r="M238">
        <v>-3.0469621767734201</v>
      </c>
      <c r="N238">
        <f>(Table2[[#This Row],[1W Return vs Nifty]]-AVERAGE(Table2[1W Return vs Nifty]))/_xlfn.STDEV.P(Table2[1W Return vs Nifty])</f>
        <v>-0.65324096601323012</v>
      </c>
      <c r="O238">
        <v>201.25</v>
      </c>
      <c r="P238">
        <v>195.17175226240499</v>
      </c>
      <c r="Q238">
        <v>154.41855979482</v>
      </c>
      <c r="R238">
        <v>39.157265978087501</v>
      </c>
      <c r="S238" s="1">
        <f>(Table2[[#This Row],[Close Price]]-Table2[[#This Row],[20D EMA]])/Table2[[#This Row],[20D EMA]]</f>
        <v>-3.9254658385093198E-2</v>
      </c>
      <c r="T238" s="1">
        <f>(Table2[[#This Row],[Close Price]]-Table2[[#This Row],[50D EMA]])/Table2[[#This Row],[50D EMA]]</f>
        <v>-9.3340979997745023E-3</v>
      </c>
      <c r="U238" s="1">
        <f>(Table2[[#This Row],[Close Price]]-Table2[[#This Row],[200D EMA]])/Table2[[#This Row],[200D EMA]]</f>
        <v>0.25211632757687436</v>
      </c>
      <c r="V238">
        <v>0.43524336193864999</v>
      </c>
      <c r="W238">
        <v>192.03</v>
      </c>
      <c r="X238">
        <v>198.5</v>
      </c>
      <c r="Y238">
        <v>182</v>
      </c>
      <c r="Z238">
        <v>200.4</v>
      </c>
      <c r="AA238">
        <v>182</v>
      </c>
      <c r="AB238">
        <v>212.64</v>
      </c>
      <c r="AC238" s="1">
        <f>(Table2[[#This Row],[Close Price]]/Table2[[#This Row],[Day Low]])-1</f>
        <v>6.8739259490704363E-3</v>
      </c>
      <c r="AD238" s="1">
        <f>(Table2[[#This Row],[Day High]]/Table2[[#This Row],[Close Price]])-1</f>
        <v>2.663563485906395E-2</v>
      </c>
      <c r="AE238" s="1">
        <f>(Table2[[#This Row],[Close Price]]/Table2[[#This Row],[Current Week Low]])-1</f>
        <v>6.2362637362637363E-2</v>
      </c>
      <c r="AF238" s="1">
        <f>(Table2[[#This Row],[Current Week High]]/Table2[[#This Row],[Close Price]])-1</f>
        <v>3.6462373933281667E-2</v>
      </c>
      <c r="AG238" s="1">
        <f>(Table2[[#This Row],[Close Price]]/Table2[[#This Row],[Current Month Low]])-1</f>
        <v>6.2362637362637363E-2</v>
      </c>
      <c r="AH238" s="1">
        <f>(Table2[[#This Row],[Current Month High]]/Table2[[#This Row],[Close Price]])-1</f>
        <v>9.9767261442978983E-2</v>
      </c>
      <c r="AI238">
        <v>16.188259632790199</v>
      </c>
      <c r="AJ238">
        <v>220.115894039735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0.17</v>
      </c>
      <c r="AM238" t="s">
        <v>3173</v>
      </c>
      <c r="AN238">
        <v>-11.14</v>
      </c>
      <c r="AO238" t="s">
        <v>3172</v>
      </c>
      <c r="AQ238">
        <f>(Table2[[#This Row],[Sharpe Ratio]]-AVERAGE(Table2[Sharpe Ratio]))/_xlfn.STDEV.P(Table2[Sharpe Ratio])</f>
        <v>-0.71746242365139401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0.86555229162928637</v>
      </c>
      <c r="AS238">
        <f>_xlfn.RANK.AVG(Table2[[#This Row],[1Y Return vs Nifty Z-Score]],Table2[1Y Return vs Nifty Z-Score])</f>
        <v>23</v>
      </c>
      <c r="AT238">
        <f>_xlfn.RANK.AVG(Table2[[#This Row],[6M Return vs Nifty Z-Score]],Table2[6M Return vs Nifty Z-Score])</f>
        <v>248</v>
      </c>
      <c r="AU238">
        <f>_xlfn.RANK.AVG(Table2[[#This Row],[Sharpe Ratio Z-Score]],Table2[Sharpe Ratio Z-Score])</f>
        <v>531</v>
      </c>
      <c r="AV238">
        <f>(Table2[[#This Row],[Rank 1Y]]+Table2[[#This Row],[Rank 6M]]+Table2[[#This Row],[Rank Sharpe]])/3</f>
        <v>267.33333333333331</v>
      </c>
    </row>
    <row r="239" spans="1:48" x14ac:dyDescent="0.3">
      <c r="A239" t="s">
        <v>299</v>
      </c>
      <c r="B239" t="s">
        <v>300</v>
      </c>
      <c r="C239" t="s">
        <v>3131</v>
      </c>
      <c r="D239" t="s">
        <v>278</v>
      </c>
      <c r="E239">
        <v>92580.996067454995</v>
      </c>
      <c r="F239">
        <v>952.35</v>
      </c>
      <c r="G239">
        <v>46.4262881408212</v>
      </c>
      <c r="H239">
        <f>(Table2[[#This Row],[1Y Return vs Nifty]]-AVERAGE(Table2[1Y Return vs Nifty]))/_xlfn.STDEV.P(Table2[1Y Return vs Nifty])</f>
        <v>0.34875358718175653</v>
      </c>
      <c r="I239">
        <v>8.4825491570792604</v>
      </c>
      <c r="J239">
        <f>(Table2[[#This Row],[1M Return vs Nifty]]-AVERAGE(Table2[1M Return vs Nifty]))/_xlfn.STDEV.P(Table2[1M Return vs Nifty])</f>
        <v>0.97570432345820246</v>
      </c>
      <c r="K239">
        <v>0.31611527737036099</v>
      </c>
      <c r="L239">
        <f>(Table2[[#This Row],[6M Return vs Nifty]]-AVERAGE(Table2[6M Return vs Nifty]))/_xlfn.STDEV.P(Table2[6M Return vs Nifty])</f>
        <v>-0.2994524195570451</v>
      </c>
      <c r="M239">
        <v>0.83063739346287602</v>
      </c>
      <c r="N239">
        <f>(Table2[[#This Row],[1W Return vs Nifty]]-AVERAGE(Table2[1W Return vs Nifty]))/_xlfn.STDEV.P(Table2[1W Return vs Nifty])</f>
        <v>0.26861819426762334</v>
      </c>
      <c r="O239">
        <v>954.11</v>
      </c>
      <c r="P239">
        <v>929.30891990264604</v>
      </c>
      <c r="Q239">
        <v>833.20265642715594</v>
      </c>
      <c r="R239">
        <v>47.521355314927099</v>
      </c>
      <c r="S239" s="1">
        <f>(Table2[[#This Row],[Close Price]]-Table2[[#This Row],[20D EMA]])/Table2[[#This Row],[20D EMA]]</f>
        <v>-1.8446510360440524E-3</v>
      </c>
      <c r="T239" s="1">
        <f>(Table2[[#This Row],[Close Price]]-Table2[[#This Row],[50D EMA]])/Table2[[#This Row],[50D EMA]]</f>
        <v>2.4793779123273407E-2</v>
      </c>
      <c r="U239" s="1">
        <f>(Table2[[#This Row],[Close Price]]-Table2[[#This Row],[200D EMA]])/Table2[[#This Row],[200D EMA]]</f>
        <v>0.14299923632475928</v>
      </c>
      <c r="V239">
        <v>1.6427448652254899</v>
      </c>
      <c r="W239">
        <v>942.6</v>
      </c>
      <c r="X239">
        <v>968.25</v>
      </c>
      <c r="Y239">
        <v>912</v>
      </c>
      <c r="Z239">
        <v>978.3</v>
      </c>
      <c r="AA239">
        <v>907.75</v>
      </c>
      <c r="AB239">
        <v>988.7</v>
      </c>
      <c r="AC239" s="1">
        <f>(Table2[[#This Row],[Close Price]]/Table2[[#This Row],[Day Low]])-1</f>
        <v>1.0343730108211435E-2</v>
      </c>
      <c r="AD239" s="1">
        <f>(Table2[[#This Row],[Day High]]/Table2[[#This Row],[Close Price]])-1</f>
        <v>1.6695542605134728E-2</v>
      </c>
      <c r="AE239" s="1">
        <f>(Table2[[#This Row],[Close Price]]/Table2[[#This Row],[Current Week Low]])-1</f>
        <v>4.4243421052631682E-2</v>
      </c>
      <c r="AF239" s="1">
        <f>(Table2[[#This Row],[Current Week High]]/Table2[[#This Row],[Close Price]])-1</f>
        <v>2.7248385572530953E-2</v>
      </c>
      <c r="AG239" s="1">
        <f>(Table2[[#This Row],[Close Price]]/Table2[[#This Row],[Current Month Low]])-1</f>
        <v>4.9132470393830951E-2</v>
      </c>
      <c r="AH239" s="1">
        <f>(Table2[[#This Row],[Current Month High]]/Table2[[#This Row],[Close Price]])-1</f>
        <v>3.8168740484065822E-2</v>
      </c>
      <c r="AI239">
        <v>17.3938152989972</v>
      </c>
      <c r="AJ239">
        <v>76.803118908382004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-0.09</v>
      </c>
      <c r="AM239" t="s">
        <v>3172</v>
      </c>
      <c r="AN239">
        <v>-9.66</v>
      </c>
      <c r="AO239" t="s">
        <v>3172</v>
      </c>
      <c r="AP239">
        <v>0.117322496676095</v>
      </c>
      <c r="AQ239">
        <f>(Table2[[#This Row],[Sharpe Ratio]]-AVERAGE(Table2[Sharpe Ratio]))/_xlfn.STDEV.P(Table2[Sharpe Ratio])</f>
        <v>0.64427084530859546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1.9378945306591326</v>
      </c>
      <c r="AS239">
        <f>_xlfn.RANK.AVG(Table2[[#This Row],[1Y Return vs Nifty Z-Score]],Table2[1Y Return vs Nifty Z-Score])</f>
        <v>203</v>
      </c>
      <c r="AT239">
        <f>_xlfn.RANK.AVG(Table2[[#This Row],[6M Return vs Nifty Z-Score]],Table2[6M Return vs Nifty Z-Score])</f>
        <v>426</v>
      </c>
      <c r="AU239">
        <f>_xlfn.RANK.AVG(Table2[[#This Row],[Sharpe Ratio Z-Score]],Table2[Sharpe Ratio Z-Score])</f>
        <v>174</v>
      </c>
      <c r="AV239">
        <f>(Table2[[#This Row],[Rank 1Y]]+Table2[[#This Row],[Rank 6M]]+Table2[[#This Row],[Rank Sharpe]])/3</f>
        <v>267.66666666666669</v>
      </c>
    </row>
    <row r="240" spans="1:48" x14ac:dyDescent="0.3">
      <c r="A240" t="s">
        <v>179</v>
      </c>
      <c r="B240" t="s">
        <v>180</v>
      </c>
      <c r="C240" t="s">
        <v>3125</v>
      </c>
      <c r="D240" t="s">
        <v>181</v>
      </c>
      <c r="E240">
        <v>148346.946905366</v>
      </c>
      <c r="F240">
        <v>225.62</v>
      </c>
      <c r="G240">
        <v>56.619047213970802</v>
      </c>
      <c r="H240">
        <f>(Table2[[#This Row],[1Y Return vs Nifty]]-AVERAGE(Table2[1Y Return vs Nifty]))/_xlfn.STDEV.P(Table2[1Y Return vs Nifty])</f>
        <v>0.52218014899398113</v>
      </c>
      <c r="I240">
        <v>1.6337346280763101</v>
      </c>
      <c r="J240">
        <f>(Table2[[#This Row],[1M Return vs Nifty]]-AVERAGE(Table2[1M Return vs Nifty]))/_xlfn.STDEV.P(Table2[1M Return vs Nifty])</f>
        <v>0.24165451172077329</v>
      </c>
      <c r="K240">
        <v>1.71764585811642</v>
      </c>
      <c r="L240">
        <f>(Table2[[#This Row],[6M Return vs Nifty]]-AVERAGE(Table2[6M Return vs Nifty]))/_xlfn.STDEV.P(Table2[6M Return vs Nifty])</f>
        <v>-0.2543496275461688</v>
      </c>
      <c r="M240">
        <v>-4.7502046545794299</v>
      </c>
      <c r="N240">
        <f>(Table2[[#This Row],[1W Return vs Nifty]]-AVERAGE(Table2[1W Return vs Nifty]))/_xlfn.STDEV.P(Table2[1W Return vs Nifty])</f>
        <v>-1.0581692346248457</v>
      </c>
      <c r="O240">
        <v>227.2</v>
      </c>
      <c r="P240">
        <v>226.16646469980799</v>
      </c>
      <c r="Q240">
        <v>200.89832765185099</v>
      </c>
      <c r="R240">
        <v>46.082645363662301</v>
      </c>
      <c r="S240" s="1">
        <f>(Table2[[#This Row],[Close Price]]-Table2[[#This Row],[20D EMA]])/Table2[[#This Row],[20D EMA]]</f>
        <v>-6.9542253521126061E-3</v>
      </c>
      <c r="T240" s="1">
        <f>(Table2[[#This Row],[Close Price]]-Table2[[#This Row],[50D EMA]])/Table2[[#This Row],[50D EMA]]</f>
        <v>-2.4162056940373981E-3</v>
      </c>
      <c r="U240" s="1">
        <f>(Table2[[#This Row],[Close Price]]-Table2[[#This Row],[200D EMA]])/Table2[[#This Row],[200D EMA]]</f>
        <v>0.1230556403186726</v>
      </c>
      <c r="V240">
        <v>1.1298522469805901</v>
      </c>
      <c r="W240">
        <v>223.58</v>
      </c>
      <c r="X240">
        <v>229.47</v>
      </c>
      <c r="Y240">
        <v>221.08</v>
      </c>
      <c r="Z240">
        <v>234.25</v>
      </c>
      <c r="AA240">
        <v>221.08</v>
      </c>
      <c r="AB240">
        <v>244.5</v>
      </c>
      <c r="AC240" s="1">
        <f>(Table2[[#This Row],[Close Price]]/Table2[[#This Row],[Day Low]])-1</f>
        <v>9.1242508274442802E-3</v>
      </c>
      <c r="AD240" s="1">
        <f>(Table2[[#This Row],[Day High]]/Table2[[#This Row],[Close Price]])-1</f>
        <v>1.7064090062937742E-2</v>
      </c>
      <c r="AE240" s="1">
        <f>(Table2[[#This Row],[Close Price]]/Table2[[#This Row],[Current Week Low]])-1</f>
        <v>2.0535552741089091E-2</v>
      </c>
      <c r="AF240" s="1">
        <f>(Table2[[#This Row],[Current Week High]]/Table2[[#This Row],[Close Price]])-1</f>
        <v>3.8250155128091379E-2</v>
      </c>
      <c r="AG240" s="1">
        <f>(Table2[[#This Row],[Close Price]]/Table2[[#This Row],[Current Month Low]])-1</f>
        <v>2.0535552741089091E-2</v>
      </c>
      <c r="AH240" s="1">
        <f>(Table2[[#This Row],[Current Month High]]/Table2[[#This Row],[Close Price]])-1</f>
        <v>8.3680524776172271E-2</v>
      </c>
      <c r="AI240">
        <v>9.1658540909493809</v>
      </c>
      <c r="AJ240">
        <v>94.248816185966405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0.03</v>
      </c>
      <c r="AM240" t="s">
        <v>3173</v>
      </c>
      <c r="AN240">
        <v>2.4</v>
      </c>
      <c r="AO240" t="s">
        <v>3173</v>
      </c>
      <c r="AP240">
        <v>9.5367739452712999E-2</v>
      </c>
      <c r="AQ240">
        <f>(Table2[[#This Row],[Sharpe Ratio]]-AVERAGE(Table2[Sharpe Ratio]))/_xlfn.STDEV.P(Table2[Sharpe Ratio])</f>
        <v>0.38944739567167286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-0.15923680578458721</v>
      </c>
      <c r="AS240">
        <f>_xlfn.RANK.AVG(Table2[[#This Row],[1Y Return vs Nifty Z-Score]],Table2[1Y Return vs Nifty Z-Score])</f>
        <v>162</v>
      </c>
      <c r="AT240">
        <f>_xlfn.RANK.AVG(Table2[[#This Row],[6M Return vs Nifty Z-Score]],Table2[6M Return vs Nifty Z-Score])</f>
        <v>403</v>
      </c>
      <c r="AU240">
        <f>_xlfn.RANK.AVG(Table2[[#This Row],[Sharpe Ratio Z-Score]],Table2[Sharpe Ratio Z-Score])</f>
        <v>240</v>
      </c>
      <c r="AV240">
        <f>(Table2[[#This Row],[Rank 1Y]]+Table2[[#This Row],[Rank 6M]]+Table2[[#This Row],[Rank Sharpe]])/3</f>
        <v>268.33333333333331</v>
      </c>
    </row>
    <row r="241" spans="1:48" x14ac:dyDescent="0.3">
      <c r="A241" t="s">
        <v>345</v>
      </c>
      <c r="B241" t="s">
        <v>346</v>
      </c>
      <c r="C241" t="s">
        <v>3141</v>
      </c>
      <c r="D241" t="s">
        <v>266</v>
      </c>
      <c r="E241">
        <v>70988.455119624996</v>
      </c>
      <c r="F241">
        <v>8323.75</v>
      </c>
      <c r="G241">
        <v>14.7607606958852</v>
      </c>
      <c r="H241">
        <f>(Table2[[#This Row],[1Y Return vs Nifty]]-AVERAGE(Table2[1Y Return vs Nifty]))/_xlfn.STDEV.P(Table2[1Y Return vs Nifty])</f>
        <v>-0.19002531589389007</v>
      </c>
      <c r="I241">
        <v>10.436158236525801</v>
      </c>
      <c r="J241">
        <f>(Table2[[#This Row],[1M Return vs Nifty]]-AVERAGE(Table2[1M Return vs Nifty]))/_xlfn.STDEV.P(Table2[1M Return vs Nifty])</f>
        <v>1.1850903961724586</v>
      </c>
      <c r="K241">
        <v>9.6656200121181097</v>
      </c>
      <c r="L241">
        <f>(Table2[[#This Row],[6M Return vs Nifty]]-AVERAGE(Table2[6M Return vs Nifty]))/_xlfn.STDEV.P(Table2[6M Return vs Nifty])</f>
        <v>1.4249021718599993E-3</v>
      </c>
      <c r="M241">
        <v>1.1312897454435</v>
      </c>
      <c r="N241">
        <f>(Table2[[#This Row],[1W Return vs Nifty]]-AVERAGE(Table2[1W Return vs Nifty]))/_xlfn.STDEV.P(Table2[1W Return vs Nifty])</f>
        <v>0.34009517885900337</v>
      </c>
      <c r="O241">
        <v>8158.11</v>
      </c>
      <c r="P241">
        <v>8021.5967104010497</v>
      </c>
      <c r="Q241">
        <v>7380.4051935071802</v>
      </c>
      <c r="R241">
        <v>56.469531914685199</v>
      </c>
      <c r="S241" s="1">
        <f>(Table2[[#This Row],[Close Price]]-Table2[[#This Row],[20D EMA]])/Table2[[#This Row],[20D EMA]]</f>
        <v>2.0303722308230746E-2</v>
      </c>
      <c r="T241" s="1">
        <f>(Table2[[#This Row],[Close Price]]-Table2[[#This Row],[50D EMA]])/Table2[[#This Row],[50D EMA]]</f>
        <v>3.766747450755896E-2</v>
      </c>
      <c r="U241" s="1">
        <f>(Table2[[#This Row],[Close Price]]-Table2[[#This Row],[200D EMA]])/Table2[[#This Row],[200D EMA]]</f>
        <v>0.12781748179933478</v>
      </c>
      <c r="V241">
        <v>0.57811527152215902</v>
      </c>
      <c r="W241">
        <v>8198.25</v>
      </c>
      <c r="X241">
        <v>8425</v>
      </c>
      <c r="Y241">
        <v>7808</v>
      </c>
      <c r="Z241">
        <v>8425</v>
      </c>
      <c r="AA241">
        <v>7808</v>
      </c>
      <c r="AB241">
        <v>8560</v>
      </c>
      <c r="AC241" s="1">
        <f>(Table2[[#This Row],[Close Price]]/Table2[[#This Row],[Day Low]])-1</f>
        <v>1.5308145030951792E-2</v>
      </c>
      <c r="AD241" s="1">
        <f>(Table2[[#This Row],[Day High]]/Table2[[#This Row],[Close Price]])-1</f>
        <v>1.2163988586874952E-2</v>
      </c>
      <c r="AE241" s="1">
        <f>(Table2[[#This Row],[Close Price]]/Table2[[#This Row],[Current Week Low]])-1</f>
        <v>6.6054047131147486E-2</v>
      </c>
      <c r="AF241" s="1">
        <f>(Table2[[#This Row],[Current Week High]]/Table2[[#This Row],[Close Price]])-1</f>
        <v>1.2163988586874952E-2</v>
      </c>
      <c r="AG241" s="1">
        <f>(Table2[[#This Row],[Close Price]]/Table2[[#This Row],[Current Month Low]])-1</f>
        <v>6.6054047131147486E-2</v>
      </c>
      <c r="AH241" s="1">
        <f>(Table2[[#This Row],[Current Month High]]/Table2[[#This Row],[Close Price]])-1</f>
        <v>2.8382640036041407E-2</v>
      </c>
      <c r="AI241">
        <v>19.3578615407718</v>
      </c>
      <c r="AJ241">
        <v>56.3145539906103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0.05</v>
      </c>
      <c r="AM241" t="s">
        <v>3173</v>
      </c>
      <c r="AN241">
        <v>-2.91</v>
      </c>
      <c r="AO241" t="s">
        <v>3172</v>
      </c>
      <c r="AP241">
        <v>0.134362643718448</v>
      </c>
      <c r="AQ241">
        <f>(Table2[[#This Row],[Sharpe Ratio]]-AVERAGE(Table2[Sharpe Ratio]))/_xlfn.STDEV.P(Table2[Sharpe Ratio])</f>
        <v>0.84205162728090921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2.178636788590341</v>
      </c>
      <c r="AS241">
        <f>_xlfn.RANK.AVG(Table2[[#This Row],[1Y Return vs Nifty Z-Score]],Table2[1Y Return vs Nifty Z-Score])</f>
        <v>362</v>
      </c>
      <c r="AT241">
        <f>_xlfn.RANK.AVG(Table2[[#This Row],[6M Return vs Nifty Z-Score]],Table2[6M Return vs Nifty Z-Score])</f>
        <v>310</v>
      </c>
      <c r="AU241">
        <f>_xlfn.RANK.AVG(Table2[[#This Row],[Sharpe Ratio Z-Score]],Table2[Sharpe Ratio Z-Score])</f>
        <v>133</v>
      </c>
      <c r="AV241">
        <f>(Table2[[#This Row],[Rank 1Y]]+Table2[[#This Row],[Rank 6M]]+Table2[[#This Row],[Rank Sharpe]])/3</f>
        <v>268.33333333333331</v>
      </c>
    </row>
    <row r="242" spans="1:48" x14ac:dyDescent="0.3">
      <c r="A242" t="s">
        <v>1636</v>
      </c>
      <c r="B242" t="s">
        <v>1637</v>
      </c>
      <c r="C242" t="s">
        <v>3133</v>
      </c>
      <c r="D242" t="s">
        <v>184</v>
      </c>
      <c r="E242">
        <v>5615.0806128599997</v>
      </c>
      <c r="F242">
        <v>460.7</v>
      </c>
      <c r="G242">
        <v>13.048017908881301</v>
      </c>
      <c r="H242">
        <f>(Table2[[#This Row],[1Y Return vs Nifty]]-AVERAGE(Table2[1Y Return vs Nifty]))/_xlfn.STDEV.P(Table2[1Y Return vs Nifty])</f>
        <v>-0.21916709101945364</v>
      </c>
      <c r="I242">
        <v>-5.6006912189082101</v>
      </c>
      <c r="J242">
        <f>(Table2[[#This Row],[1M Return vs Nifty]]-AVERAGE(Table2[1M Return vs Nifty]))/_xlfn.STDEV.P(Table2[1M Return vs Nifty])</f>
        <v>-0.53372477596749635</v>
      </c>
      <c r="K242">
        <v>5.3100543645456897</v>
      </c>
      <c r="L242">
        <f>(Table2[[#This Row],[6M Return vs Nifty]]-AVERAGE(Table2[6M Return vs Nifty]))/_xlfn.STDEV.P(Table2[6M Return vs Nifty])</f>
        <v>-0.13874197980056474</v>
      </c>
      <c r="M242">
        <v>-0.104644306571283</v>
      </c>
      <c r="N242">
        <f>(Table2[[#This Row],[1W Return vs Nifty]]-AVERAGE(Table2[1W Return vs Nifty]))/_xlfn.STDEV.P(Table2[1W Return vs Nifty])</f>
        <v>4.6264651308313177E-2</v>
      </c>
      <c r="O242">
        <v>474.57</v>
      </c>
      <c r="P242">
        <v>483.20116134519202</v>
      </c>
      <c r="Q242">
        <v>439.16651397928598</v>
      </c>
      <c r="R242">
        <v>35.657926267971199</v>
      </c>
      <c r="S242" s="1">
        <f>(Table2[[#This Row],[Close Price]]-Table2[[#This Row],[20D EMA]])/Table2[[#This Row],[20D EMA]]</f>
        <v>-2.9226457635333047E-2</v>
      </c>
      <c r="T242" s="1">
        <f>(Table2[[#This Row],[Close Price]]-Table2[[#This Row],[50D EMA]])/Table2[[#This Row],[50D EMA]]</f>
        <v>-4.6566861061655279E-2</v>
      </c>
      <c r="U242" s="1">
        <f>(Table2[[#This Row],[Close Price]]-Table2[[#This Row],[200D EMA]])/Table2[[#This Row],[200D EMA]]</f>
        <v>4.9032622787195633E-2</v>
      </c>
      <c r="V242">
        <v>1.0570660166019099</v>
      </c>
      <c r="W242">
        <v>455</v>
      </c>
      <c r="X242">
        <v>474.25</v>
      </c>
      <c r="Y242">
        <v>448.25</v>
      </c>
      <c r="Z242">
        <v>474.25</v>
      </c>
      <c r="AA242">
        <v>448.25</v>
      </c>
      <c r="AB242">
        <v>483.9</v>
      </c>
      <c r="AC242" s="1">
        <f>(Table2[[#This Row],[Close Price]]/Table2[[#This Row],[Day Low]])-1</f>
        <v>1.2527472527472439E-2</v>
      </c>
      <c r="AD242" s="1">
        <f>(Table2[[#This Row],[Day High]]/Table2[[#This Row],[Close Price]])-1</f>
        <v>2.941176470588247E-2</v>
      </c>
      <c r="AE242" s="1">
        <f>(Table2[[#This Row],[Close Price]]/Table2[[#This Row],[Current Week Low]])-1</f>
        <v>2.7774679308421701E-2</v>
      </c>
      <c r="AF242" s="1">
        <f>(Table2[[#This Row],[Current Week High]]/Table2[[#This Row],[Close Price]])-1</f>
        <v>2.941176470588247E-2</v>
      </c>
      <c r="AG242" s="1">
        <f>(Table2[[#This Row],[Close Price]]/Table2[[#This Row],[Current Month Low]])-1</f>
        <v>2.7774679308421701E-2</v>
      </c>
      <c r="AH242" s="1">
        <f>(Table2[[#This Row],[Current Month High]]/Table2[[#This Row],[Close Price]])-1</f>
        <v>5.0358150640329891E-2</v>
      </c>
      <c r="AI242">
        <v>17.755589320599</v>
      </c>
      <c r="AJ242">
        <v>48.182695400450299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-0.09</v>
      </c>
      <c r="AM242" t="s">
        <v>3172</v>
      </c>
      <c r="AN242">
        <v>-5.55</v>
      </c>
      <c r="AO242" t="s">
        <v>3172</v>
      </c>
      <c r="AP242">
        <v>0.17358041771145299</v>
      </c>
      <c r="AQ242">
        <f>(Table2[[#This Row],[Sharpe Ratio]]-AVERAGE(Table2[Sharpe Ratio]))/_xlfn.STDEV.P(Table2[Sharpe Ratio])</f>
        <v>1.2972426528202601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373</v>
      </c>
      <c r="AT242">
        <f>_xlfn.RANK.AVG(Table2[[#This Row],[6M Return vs Nifty Z-Score]],Table2[6M Return vs Nifty Z-Score])</f>
        <v>362</v>
      </c>
      <c r="AU242">
        <f>_xlfn.RANK.AVG(Table2[[#This Row],[Sharpe Ratio Z-Score]],Table2[Sharpe Ratio Z-Score])</f>
        <v>74</v>
      </c>
      <c r="AV242">
        <f>(Table2[[#This Row],[Rank 1Y]]+Table2[[#This Row],[Rank 6M]]+Table2[[#This Row],[Rank Sharpe]])/3</f>
        <v>269.66666666666669</v>
      </c>
    </row>
    <row r="243" spans="1:48" x14ac:dyDescent="0.3">
      <c r="A243" t="s">
        <v>1050</v>
      </c>
      <c r="B243" t="s">
        <v>1051</v>
      </c>
      <c r="C243" t="s">
        <v>3128</v>
      </c>
      <c r="D243" t="s">
        <v>1052</v>
      </c>
      <c r="E243">
        <v>13004.424251639901</v>
      </c>
      <c r="F243">
        <v>405.2</v>
      </c>
      <c r="G243">
        <v>64.4418294260838</v>
      </c>
      <c r="H243">
        <f>(Table2[[#This Row],[1Y Return vs Nifty]]-AVERAGE(Table2[1Y Return vs Nifty]))/_xlfn.STDEV.P(Table2[1Y Return vs Nifty])</f>
        <v>0.65528230642909913</v>
      </c>
      <c r="I243">
        <v>-11.6922899922886</v>
      </c>
      <c r="J243">
        <f>(Table2[[#This Row],[1M Return vs Nifty]]-AVERAGE(Table2[1M Return vs Nifty]))/_xlfn.STDEV.P(Table2[1M Return vs Nifty])</f>
        <v>-1.1866168807024153</v>
      </c>
      <c r="K243">
        <v>-4.0409707072746199</v>
      </c>
      <c r="L243">
        <f>(Table2[[#This Row],[6M Return vs Nifty]]-AVERAGE(Table2[6M Return vs Nifty]))/_xlfn.STDEV.P(Table2[6M Return vs Nifty])</f>
        <v>-0.4396682276447556</v>
      </c>
      <c r="M243">
        <v>-6.0056074201473697</v>
      </c>
      <c r="N243">
        <f>(Table2[[#This Row],[1W Return vs Nifty]]-AVERAGE(Table2[1W Return vs Nifty]))/_xlfn.STDEV.P(Table2[1W Return vs Nifty])</f>
        <v>-1.3566282472995859</v>
      </c>
      <c r="O243">
        <v>445</v>
      </c>
      <c r="P243">
        <v>461.27813051245499</v>
      </c>
      <c r="Q243">
        <v>411.87905782307598</v>
      </c>
      <c r="R243">
        <v>29.928781088190298</v>
      </c>
      <c r="S243" s="1">
        <f>(Table2[[#This Row],[Close Price]]-Table2[[#This Row],[20D EMA]])/Table2[[#This Row],[20D EMA]]</f>
        <v>-8.943820224719104E-2</v>
      </c>
      <c r="T243" s="1">
        <f>(Table2[[#This Row],[Close Price]]-Table2[[#This Row],[50D EMA]])/Table2[[#This Row],[50D EMA]]</f>
        <v>-0.12157118840677585</v>
      </c>
      <c r="U243" s="1">
        <f>(Table2[[#This Row],[Close Price]]-Table2[[#This Row],[200D EMA]])/Table2[[#This Row],[200D EMA]]</f>
        <v>-1.6216065605221923E-2</v>
      </c>
      <c r="V243">
        <v>0.39719169154944201</v>
      </c>
      <c r="W243">
        <v>403.65</v>
      </c>
      <c r="X243">
        <v>420.8</v>
      </c>
      <c r="Y243">
        <v>385.3</v>
      </c>
      <c r="Z243">
        <v>434.5</v>
      </c>
      <c r="AA243">
        <v>385.3</v>
      </c>
      <c r="AB243">
        <v>463.65</v>
      </c>
      <c r="AC243" s="1">
        <f>(Table2[[#This Row],[Close Price]]/Table2[[#This Row],[Day Low]])-1</f>
        <v>3.8399603616994238E-3</v>
      </c>
      <c r="AD243" s="1">
        <f>(Table2[[#This Row],[Day High]]/Table2[[#This Row],[Close Price]])-1</f>
        <v>3.8499506416584506E-2</v>
      </c>
      <c r="AE243" s="1">
        <f>(Table2[[#This Row],[Close Price]]/Table2[[#This Row],[Current Week Low]])-1</f>
        <v>5.1648066441733587E-2</v>
      </c>
      <c r="AF243" s="1">
        <f>(Table2[[#This Row],[Current Week High]]/Table2[[#This Row],[Close Price]])-1</f>
        <v>7.2309970384995204E-2</v>
      </c>
      <c r="AG243" s="1">
        <f>(Table2[[#This Row],[Close Price]]/Table2[[#This Row],[Current Month Low]])-1</f>
        <v>5.1648066441733587E-2</v>
      </c>
      <c r="AH243" s="1">
        <f>(Table2[[#This Row],[Current Month High]]/Table2[[#This Row],[Close Price]])-1</f>
        <v>0.14424975320829225</v>
      </c>
      <c r="AI243">
        <v>52.467917077986101</v>
      </c>
      <c r="AJ243">
        <v>100.09876543209801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-0.21</v>
      </c>
      <c r="AM243" t="s">
        <v>3172</v>
      </c>
      <c r="AN243">
        <v>-13.58</v>
      </c>
      <c r="AO243" t="s">
        <v>3172</v>
      </c>
      <c r="AP243">
        <v>0.1071742070608</v>
      </c>
      <c r="AQ243">
        <f>(Table2[[#This Row],[Sharpe Ratio]]-AVERAGE(Table2[Sharpe Ratio]))/_xlfn.STDEV.P(Table2[Sharpe Ratio])</f>
        <v>0.52648215188911662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137</v>
      </c>
      <c r="AT243">
        <f>_xlfn.RANK.AVG(Table2[[#This Row],[6M Return vs Nifty Z-Score]],Table2[6M Return vs Nifty Z-Score])</f>
        <v>468</v>
      </c>
      <c r="AU243">
        <f>_xlfn.RANK.AVG(Table2[[#This Row],[Sharpe Ratio Z-Score]],Table2[Sharpe Ratio Z-Score])</f>
        <v>206</v>
      </c>
      <c r="AV243">
        <f>(Table2[[#This Row],[Rank 1Y]]+Table2[[#This Row],[Rank 6M]]+Table2[[#This Row],[Rank Sharpe]])/3</f>
        <v>270.33333333333331</v>
      </c>
    </row>
    <row r="244" spans="1:48" x14ac:dyDescent="0.3">
      <c r="A244" t="s">
        <v>835</v>
      </c>
      <c r="B244" t="s">
        <v>836</v>
      </c>
      <c r="C244" t="s">
        <v>3140</v>
      </c>
      <c r="D244" t="s">
        <v>135</v>
      </c>
      <c r="E244">
        <v>19295.410003345001</v>
      </c>
      <c r="F244">
        <v>1701.55</v>
      </c>
      <c r="G244">
        <v>102.201258569171</v>
      </c>
      <c r="H244">
        <f>(Table2[[#This Row],[1Y Return vs Nifty]]-AVERAGE(Table2[1Y Return vs Nifty]))/_xlfn.STDEV.P(Table2[1Y Return vs Nifty])</f>
        <v>1.2977470135100659</v>
      </c>
      <c r="I244">
        <v>1.33978882297327</v>
      </c>
      <c r="J244">
        <f>(Table2[[#This Row],[1M Return vs Nifty]]-AVERAGE(Table2[1M Return vs Nifty]))/_xlfn.STDEV.P(Table2[1M Return vs Nifty])</f>
        <v>0.21014966340240226</v>
      </c>
      <c r="K244">
        <v>-3.5515058813048501</v>
      </c>
      <c r="L244">
        <f>(Table2[[#This Row],[6M Return vs Nifty]]-AVERAGE(Table2[6M Return vs Nifty]))/_xlfn.STDEV.P(Table2[6M Return vs Nifty])</f>
        <v>-0.4239167124472758</v>
      </c>
      <c r="M244">
        <v>-6.08727298933933</v>
      </c>
      <c r="N244">
        <f>(Table2[[#This Row],[1W Return vs Nifty]]-AVERAGE(Table2[1W Return vs Nifty]))/_xlfn.STDEV.P(Table2[1W Return vs Nifty])</f>
        <v>-1.3760433910439336</v>
      </c>
      <c r="O244">
        <v>1817.94</v>
      </c>
      <c r="P244">
        <v>1812.96981265007</v>
      </c>
      <c r="Q244">
        <v>1597.95100312246</v>
      </c>
      <c r="R244">
        <v>24.855387467614101</v>
      </c>
      <c r="S244" s="1">
        <f>(Table2[[#This Row],[Close Price]]-Table2[[#This Row],[20D EMA]])/Table2[[#This Row],[20D EMA]]</f>
        <v>-6.4023015061003163E-2</v>
      </c>
      <c r="T244" s="1">
        <f>(Table2[[#This Row],[Close Price]]-Table2[[#This Row],[50D EMA]])/Table2[[#This Row],[50D EMA]]</f>
        <v>-6.1457069981327779E-2</v>
      </c>
      <c r="U244" s="1">
        <f>(Table2[[#This Row],[Close Price]]-Table2[[#This Row],[200D EMA]])/Table2[[#This Row],[200D EMA]]</f>
        <v>6.4832398912797351E-2</v>
      </c>
      <c r="V244">
        <v>0.94309128159634403</v>
      </c>
      <c r="W244">
        <v>1692.4</v>
      </c>
      <c r="X244">
        <v>1747.65</v>
      </c>
      <c r="Y244">
        <v>1675.55</v>
      </c>
      <c r="Z244">
        <v>1778.65</v>
      </c>
      <c r="AA244">
        <v>1675.55</v>
      </c>
      <c r="AB244">
        <v>1941.9</v>
      </c>
      <c r="AC244" s="1">
        <f>(Table2[[#This Row],[Close Price]]/Table2[[#This Row],[Day Low]])-1</f>
        <v>5.4065232805482477E-3</v>
      </c>
      <c r="AD244" s="1">
        <f>(Table2[[#This Row],[Day High]]/Table2[[#This Row],[Close Price]])-1</f>
        <v>2.7092944668096752E-2</v>
      </c>
      <c r="AE244" s="1">
        <f>(Table2[[#This Row],[Close Price]]/Table2[[#This Row],[Current Week Low]])-1</f>
        <v>1.5517292829220208E-2</v>
      </c>
      <c r="AF244" s="1">
        <f>(Table2[[#This Row],[Current Week High]]/Table2[[#This Row],[Close Price]])-1</f>
        <v>4.5311627633628282E-2</v>
      </c>
      <c r="AG244" s="1">
        <f>(Table2[[#This Row],[Close Price]]/Table2[[#This Row],[Current Month Low]])-1</f>
        <v>1.5517292829220208E-2</v>
      </c>
      <c r="AH244" s="1">
        <f>(Table2[[#This Row],[Current Month High]]/Table2[[#This Row],[Close Price]])-1</f>
        <v>0.1412535629279188</v>
      </c>
      <c r="AI244">
        <v>26.990297873820701</v>
      </c>
      <c r="AJ244">
        <v>158.489582522158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-0.02</v>
      </c>
      <c r="AM244" t="s">
        <v>3172</v>
      </c>
      <c r="AN244">
        <v>-16.79</v>
      </c>
      <c r="AO244" t="s">
        <v>3172</v>
      </c>
      <c r="AP244">
        <v>8.1872140851599995E-2</v>
      </c>
      <c r="AQ244">
        <f>(Table2[[#This Row],[Sharpe Ratio]]-AVERAGE(Table2[Sharpe Ratio]))/_xlfn.STDEV.P(Table2[Sharpe Ratio])</f>
        <v>0.23280731282036787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-5.9256113758373363E-2</v>
      </c>
      <c r="AS244">
        <f>_xlfn.RANK.AVG(Table2[[#This Row],[1Y Return vs Nifty Z-Score]],Table2[1Y Return vs Nifty Z-Score])</f>
        <v>70</v>
      </c>
      <c r="AT244">
        <f>_xlfn.RANK.AVG(Table2[[#This Row],[6M Return vs Nifty Z-Score]],Table2[6M Return vs Nifty Z-Score])</f>
        <v>463</v>
      </c>
      <c r="AU244">
        <f>_xlfn.RANK.AVG(Table2[[#This Row],[Sharpe Ratio Z-Score]],Table2[Sharpe Ratio Z-Score])</f>
        <v>280</v>
      </c>
      <c r="AV244">
        <f>(Table2[[#This Row],[Rank 1Y]]+Table2[[#This Row],[Rank 6M]]+Table2[[#This Row],[Rank Sharpe]])/3</f>
        <v>271</v>
      </c>
    </row>
    <row r="245" spans="1:48" x14ac:dyDescent="0.3">
      <c r="A245" t="s">
        <v>1145</v>
      </c>
      <c r="B245" t="s">
        <v>1146</v>
      </c>
      <c r="C245" t="s">
        <v>3127</v>
      </c>
      <c r="D245" t="s">
        <v>589</v>
      </c>
      <c r="E245">
        <v>11071.951236209999</v>
      </c>
      <c r="F245">
        <v>1241.6500000000001</v>
      </c>
      <c r="G245">
        <v>18.142324850664199</v>
      </c>
      <c r="H245">
        <f>(Table2[[#This Row],[1Y Return vs Nifty]]-AVERAGE(Table2[1Y Return vs Nifty]))/_xlfn.STDEV.P(Table2[1Y Return vs Nifty])</f>
        <v>-0.13248907465616142</v>
      </c>
      <c r="I245">
        <v>20.217078956064299</v>
      </c>
      <c r="J245">
        <f>(Table2[[#This Row],[1M Return vs Nifty]]-AVERAGE(Table2[1M Return vs Nifty]))/_xlfn.STDEV.P(Table2[1M Return vs Nifty])</f>
        <v>2.2334007252654517</v>
      </c>
      <c r="K245">
        <v>28.126830314756798</v>
      </c>
      <c r="L245">
        <f>(Table2[[#This Row],[6M Return vs Nifty]]-AVERAGE(Table2[6M Return vs Nifty]))/_xlfn.STDEV.P(Table2[6M Return vs Nifty])</f>
        <v>0.59552690749929638</v>
      </c>
      <c r="M245">
        <v>13.334152774101801</v>
      </c>
      <c r="N245">
        <f>(Table2[[#This Row],[1W Return vs Nifty]]-AVERAGE(Table2[1W Return vs Nifty]))/_xlfn.STDEV.P(Table2[1W Return vs Nifty])</f>
        <v>3.2411995504833517</v>
      </c>
      <c r="O245">
        <v>1224.8399999999999</v>
      </c>
      <c r="P245">
        <v>1158.2259660376701</v>
      </c>
      <c r="Q245">
        <v>1014.04601909871</v>
      </c>
      <c r="R245">
        <v>50.418654165460602</v>
      </c>
      <c r="S245" s="1">
        <f>(Table2[[#This Row],[Close Price]]-Table2[[#This Row],[20D EMA]])/Table2[[#This Row],[20D EMA]]</f>
        <v>1.3724241533588203E-2</v>
      </c>
      <c r="T245" s="1">
        <f>(Table2[[#This Row],[Close Price]]-Table2[[#This Row],[50D EMA]])/Table2[[#This Row],[50D EMA]]</f>
        <v>7.2027425052234334E-2</v>
      </c>
      <c r="U245" s="1">
        <f>(Table2[[#This Row],[Close Price]]-Table2[[#This Row],[200D EMA]])/Table2[[#This Row],[200D EMA]]</f>
        <v>0.22445133318859226</v>
      </c>
      <c r="V245">
        <v>1.4877473183221299</v>
      </c>
      <c r="W245">
        <v>1236</v>
      </c>
      <c r="X245">
        <v>1309</v>
      </c>
      <c r="Y245">
        <v>1228</v>
      </c>
      <c r="Z245">
        <v>1383.3</v>
      </c>
      <c r="AA245">
        <v>1155</v>
      </c>
      <c r="AB245">
        <v>1383.3</v>
      </c>
      <c r="AC245" s="1">
        <f>(Table2[[#This Row],[Close Price]]/Table2[[#This Row],[Day Low]])-1</f>
        <v>4.5711974110032028E-3</v>
      </c>
      <c r="AD245" s="1">
        <f>(Table2[[#This Row],[Day High]]/Table2[[#This Row],[Close Price]])-1</f>
        <v>5.4242338823339731E-2</v>
      </c>
      <c r="AE245" s="1">
        <f>(Table2[[#This Row],[Close Price]]/Table2[[#This Row],[Current Week Low]])-1</f>
        <v>1.111563517915326E-2</v>
      </c>
      <c r="AF245" s="1">
        <f>(Table2[[#This Row],[Current Week High]]/Table2[[#This Row],[Close Price]])-1</f>
        <v>0.11408206821568068</v>
      </c>
      <c r="AG245" s="1">
        <f>(Table2[[#This Row],[Close Price]]/Table2[[#This Row],[Current Month Low]])-1</f>
        <v>7.5021645021645211E-2</v>
      </c>
      <c r="AH245" s="1">
        <f>(Table2[[#This Row],[Current Month High]]/Table2[[#This Row],[Close Price]])-1</f>
        <v>0.11408206821568068</v>
      </c>
      <c r="AI245">
        <v>11.408206821567999</v>
      </c>
      <c r="AJ245">
        <v>59.872529453421699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0.15</v>
      </c>
      <c r="AM245" t="s">
        <v>3173</v>
      </c>
      <c r="AN245">
        <v>-4.2300000000000004</v>
      </c>
      <c r="AO245" t="s">
        <v>3172</v>
      </c>
      <c r="AP245">
        <v>6.6279804597817002E-2</v>
      </c>
      <c r="AQ245">
        <f>(Table2[[#This Row],[Sharpe Ratio]]-AVERAGE(Table2[Sharpe Ratio]))/_xlfn.STDEV.P(Table2[Sharpe Ratio])</f>
        <v>5.1830913415857841E-2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5.9894690220077962</v>
      </c>
      <c r="AS245">
        <f>_xlfn.RANK.AVG(Table2[[#This Row],[1Y Return vs Nifty Z-Score]],Table2[1Y Return vs Nifty Z-Score])</f>
        <v>343</v>
      </c>
      <c r="AT245">
        <f>_xlfn.RANK.AVG(Table2[[#This Row],[6M Return vs Nifty Z-Score]],Table2[6M Return vs Nifty Z-Score])</f>
        <v>144</v>
      </c>
      <c r="AU245">
        <f>_xlfn.RANK.AVG(Table2[[#This Row],[Sharpe Ratio Z-Score]],Table2[Sharpe Ratio Z-Score])</f>
        <v>326</v>
      </c>
      <c r="AV245">
        <f>(Table2[[#This Row],[Rank 1Y]]+Table2[[#This Row],[Rank 6M]]+Table2[[#This Row],[Rank Sharpe]])/3</f>
        <v>271</v>
      </c>
    </row>
    <row r="246" spans="1:48" x14ac:dyDescent="0.3">
      <c r="A246" t="s">
        <v>1689</v>
      </c>
      <c r="B246" t="s">
        <v>1690</v>
      </c>
      <c r="C246" t="s">
        <v>3133</v>
      </c>
      <c r="D246" t="s">
        <v>184</v>
      </c>
      <c r="E246">
        <v>5123.5960859999996</v>
      </c>
      <c r="F246">
        <v>716.4</v>
      </c>
      <c r="G246">
        <v>18.353302376151898</v>
      </c>
      <c r="H246">
        <f>(Table2[[#This Row],[1Y Return vs Nifty]]-AVERAGE(Table2[1Y Return vs Nifty]))/_xlfn.STDEV.P(Table2[1Y Return vs Nifty])</f>
        <v>-0.12889935899601521</v>
      </c>
      <c r="I246">
        <v>7.68760752460138</v>
      </c>
      <c r="J246">
        <f>(Table2[[#This Row],[1M Return vs Nifty]]-AVERAGE(Table2[1M Return vs Nifty]))/_xlfn.STDEV.P(Table2[1M Return vs Nifty])</f>
        <v>0.89050319073785389</v>
      </c>
      <c r="K246">
        <v>5.6927606311800796</v>
      </c>
      <c r="L246">
        <f>(Table2[[#This Row],[6M Return vs Nifty]]-AVERAGE(Table2[6M Return vs Nifty]))/_xlfn.STDEV.P(Table2[6M Return vs Nifty])</f>
        <v>-0.12642607219041366</v>
      </c>
      <c r="M246">
        <v>0.67264819015815802</v>
      </c>
      <c r="N246">
        <f>(Table2[[#This Row],[1W Return vs Nifty]]-AVERAGE(Table2[1W Return vs Nifty]))/_xlfn.STDEV.P(Table2[1W Return vs Nifty])</f>
        <v>0.23105789654893624</v>
      </c>
      <c r="O246">
        <v>699.65</v>
      </c>
      <c r="P246">
        <v>687.17130899705899</v>
      </c>
      <c r="Q246">
        <v>630.50783795873895</v>
      </c>
      <c r="R246">
        <v>55.0457296709438</v>
      </c>
      <c r="S246" s="1">
        <f>(Table2[[#This Row],[Close Price]]-Table2[[#This Row],[20D EMA]])/Table2[[#This Row],[20D EMA]]</f>
        <v>2.3940541699421138E-2</v>
      </c>
      <c r="T246" s="1">
        <f>(Table2[[#This Row],[Close Price]]-Table2[[#This Row],[50D EMA]])/Table2[[#This Row],[50D EMA]]</f>
        <v>4.2534795356344086E-2</v>
      </c>
      <c r="U246" s="1">
        <f>(Table2[[#This Row],[Close Price]]-Table2[[#This Row],[200D EMA]])/Table2[[#This Row],[200D EMA]]</f>
        <v>0.13622695368757953</v>
      </c>
      <c r="V246">
        <v>1.3201451862389499</v>
      </c>
      <c r="W246">
        <v>711.15</v>
      </c>
      <c r="X246">
        <v>730.9</v>
      </c>
      <c r="Y246">
        <v>686</v>
      </c>
      <c r="Z246">
        <v>755</v>
      </c>
      <c r="AA246">
        <v>676.55</v>
      </c>
      <c r="AB246">
        <v>783.9</v>
      </c>
      <c r="AC246" s="1">
        <f>(Table2[[#This Row],[Close Price]]/Table2[[#This Row],[Day Low]])-1</f>
        <v>7.3824087745202327E-3</v>
      </c>
      <c r="AD246" s="1">
        <f>(Table2[[#This Row],[Day High]]/Table2[[#This Row],[Close Price]])-1</f>
        <v>2.0240089335566758E-2</v>
      </c>
      <c r="AE246" s="1">
        <f>(Table2[[#This Row],[Close Price]]/Table2[[#This Row],[Current Week Low]])-1</f>
        <v>4.431486880466462E-2</v>
      </c>
      <c r="AF246" s="1">
        <f>(Table2[[#This Row],[Current Week High]]/Table2[[#This Row],[Close Price]])-1</f>
        <v>5.3880513679508635E-2</v>
      </c>
      <c r="AG246" s="1">
        <f>(Table2[[#This Row],[Close Price]]/Table2[[#This Row],[Current Month Low]])-1</f>
        <v>5.8901781095262784E-2</v>
      </c>
      <c r="AH246" s="1">
        <f>(Table2[[#This Row],[Current Month High]]/Table2[[#This Row],[Close Price]])-1</f>
        <v>9.4221105527638294E-2</v>
      </c>
      <c r="AI246">
        <v>11.5508096035734</v>
      </c>
      <c r="AJ246">
        <v>74.412659768715699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0.01</v>
      </c>
      <c r="AM246" t="s">
        <v>3173</v>
      </c>
      <c r="AN246">
        <v>5.82</v>
      </c>
      <c r="AO246" t="s">
        <v>3173</v>
      </c>
      <c r="AP246">
        <v>0.14209394557839999</v>
      </c>
      <c r="AQ246">
        <f>(Table2[[#This Row],[Sharpe Ratio]]-AVERAGE(Table2[Sharpe Ratio]))/_xlfn.STDEV.P(Table2[Sharpe Ratio])</f>
        <v>0.93178694022889907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1.7980225963292604</v>
      </c>
      <c r="AS246">
        <f>_xlfn.RANK.AVG(Table2[[#This Row],[1Y Return vs Nifty Z-Score]],Table2[1Y Return vs Nifty Z-Score])</f>
        <v>339</v>
      </c>
      <c r="AT246">
        <f>_xlfn.RANK.AVG(Table2[[#This Row],[6M Return vs Nifty Z-Score]],Table2[6M Return vs Nifty Z-Score])</f>
        <v>357</v>
      </c>
      <c r="AU246">
        <f>_xlfn.RANK.AVG(Table2[[#This Row],[Sharpe Ratio Z-Score]],Table2[Sharpe Ratio Z-Score])</f>
        <v>118</v>
      </c>
      <c r="AV246">
        <f>(Table2[[#This Row],[Rank 1Y]]+Table2[[#This Row],[Rank 6M]]+Table2[[#This Row],[Rank Sharpe]])/3</f>
        <v>271.33333333333331</v>
      </c>
    </row>
    <row r="247" spans="1:48" x14ac:dyDescent="0.3">
      <c r="A247" t="s">
        <v>1752</v>
      </c>
      <c r="B247" t="s">
        <v>1753</v>
      </c>
      <c r="C247" t="s">
        <v>3129</v>
      </c>
      <c r="D247" t="s">
        <v>1754</v>
      </c>
      <c r="E247">
        <v>4693.3718488799996</v>
      </c>
      <c r="F247">
        <v>917.8</v>
      </c>
      <c r="G247">
        <v>27.498678606008699</v>
      </c>
      <c r="H247">
        <f>(Table2[[#This Row],[1Y Return vs Nifty]]-AVERAGE(Table2[1Y Return vs Nifty]))/_xlfn.STDEV.P(Table2[1Y Return vs Nifty])</f>
        <v>2.6706316036703284E-2</v>
      </c>
      <c r="I247">
        <v>-23.574263233192099</v>
      </c>
      <c r="J247">
        <f>(Table2[[#This Row],[1M Return vs Nifty]]-AVERAGE(Table2[1M Return vs Nifty]))/_xlfn.STDEV.P(Table2[1M Return vs Nifty])</f>
        <v>-2.4601161386570802</v>
      </c>
      <c r="K247">
        <v>25.115567637580401</v>
      </c>
      <c r="L247">
        <f>(Table2[[#This Row],[6M Return vs Nifty]]-AVERAGE(Table2[6M Return vs Nifty]))/_xlfn.STDEV.P(Table2[6M Return vs Nifty])</f>
        <v>0.49862117023988939</v>
      </c>
      <c r="M247">
        <v>-6.9619365110549998</v>
      </c>
      <c r="N247">
        <f>(Table2[[#This Row],[1W Return vs Nifty]]-AVERAGE(Table2[1W Return vs Nifty]))/_xlfn.STDEV.P(Table2[1W Return vs Nifty])</f>
        <v>-1.5839855895747545</v>
      </c>
      <c r="O247">
        <v>991.99</v>
      </c>
      <c r="P247">
        <v>1023.12956015337</v>
      </c>
      <c r="Q247">
        <v>886.03201132888</v>
      </c>
      <c r="R247">
        <v>32.890853939784499</v>
      </c>
      <c r="S247" s="1">
        <f>(Table2[[#This Row],[Close Price]]-Table2[[#This Row],[20D EMA]])/Table2[[#This Row],[20D EMA]]</f>
        <v>-7.4789060373592536E-2</v>
      </c>
      <c r="T247" s="1">
        <f>(Table2[[#This Row],[Close Price]]-Table2[[#This Row],[50D EMA]])/Table2[[#This Row],[50D EMA]]</f>
        <v>-0.10294840874070811</v>
      </c>
      <c r="U247" s="1">
        <f>(Table2[[#This Row],[Close Price]]-Table2[[#This Row],[200D EMA]])/Table2[[#This Row],[200D EMA]]</f>
        <v>3.5854222268418938E-2</v>
      </c>
      <c r="V247">
        <v>0.65432795150279799</v>
      </c>
      <c r="W247">
        <v>890</v>
      </c>
      <c r="X247">
        <v>923.6</v>
      </c>
      <c r="Y247">
        <v>852.95</v>
      </c>
      <c r="Z247">
        <v>932.55</v>
      </c>
      <c r="AA247">
        <v>852.95</v>
      </c>
      <c r="AB247">
        <v>992</v>
      </c>
      <c r="AC247" s="1">
        <f>(Table2[[#This Row],[Close Price]]/Table2[[#This Row],[Day Low]])-1</f>
        <v>3.123595505617982E-2</v>
      </c>
      <c r="AD247" s="1">
        <f>(Table2[[#This Row],[Day High]]/Table2[[#This Row],[Close Price]])-1</f>
        <v>6.3194595772499973E-3</v>
      </c>
      <c r="AE247" s="1">
        <f>(Table2[[#This Row],[Close Price]]/Table2[[#This Row],[Current Week Low]])-1</f>
        <v>7.6030247962951991E-2</v>
      </c>
      <c r="AF247" s="1">
        <f>(Table2[[#This Row],[Current Week High]]/Table2[[#This Row],[Close Price]])-1</f>
        <v>1.6071039442144164E-2</v>
      </c>
      <c r="AG247" s="1">
        <f>(Table2[[#This Row],[Close Price]]/Table2[[#This Row],[Current Month Low]])-1</f>
        <v>7.6030247962951991E-2</v>
      </c>
      <c r="AH247" s="1">
        <f>(Table2[[#This Row],[Current Month High]]/Table2[[#This Row],[Close Price]])-1</f>
        <v>8.0845500108956303E-2</v>
      </c>
      <c r="AI247">
        <v>30.856395728916901</v>
      </c>
      <c r="AJ247">
        <v>57.9146593255333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-7.0000000000000007E-2</v>
      </c>
      <c r="AM247" t="s">
        <v>3172</v>
      </c>
      <c r="AN247">
        <v>-14.24</v>
      </c>
      <c r="AO247" t="s">
        <v>3172</v>
      </c>
      <c r="AP247">
        <v>5.1866406240889999E-2</v>
      </c>
      <c r="AQ247">
        <f>(Table2[[#This Row],[Sharpe Ratio]]-AVERAGE(Table2[Sharpe Ratio]))/_xlfn.STDEV.P(Table2[Sharpe Ratio])</f>
        <v>-0.11546184472913552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283</v>
      </c>
      <c r="AT247">
        <f>_xlfn.RANK.AVG(Table2[[#This Row],[6M Return vs Nifty Z-Score]],Table2[6M Return vs Nifty Z-Score])</f>
        <v>165</v>
      </c>
      <c r="AU247">
        <f>_xlfn.RANK.AVG(Table2[[#This Row],[Sharpe Ratio Z-Score]],Table2[Sharpe Ratio Z-Score])</f>
        <v>369</v>
      </c>
      <c r="AV247">
        <f>(Table2[[#This Row],[Rank 1Y]]+Table2[[#This Row],[Rank 6M]]+Table2[[#This Row],[Rank Sharpe]])/3</f>
        <v>272.33333333333331</v>
      </c>
    </row>
    <row r="248" spans="1:48" x14ac:dyDescent="0.3">
      <c r="A248" t="s">
        <v>1433</v>
      </c>
      <c r="B248" t="s">
        <v>1434</v>
      </c>
      <c r="C248" t="s">
        <v>3139</v>
      </c>
      <c r="D248" t="s">
        <v>773</v>
      </c>
      <c r="E248">
        <v>7541.9426617600002</v>
      </c>
      <c r="F248">
        <v>188.8</v>
      </c>
      <c r="G248">
        <v>20.4813060638594</v>
      </c>
      <c r="H248">
        <f>(Table2[[#This Row],[1Y Return vs Nifty]]-AVERAGE(Table2[1Y Return vs Nifty]))/_xlfn.STDEV.P(Table2[1Y Return vs Nifty])</f>
        <v>-9.2692051393206507E-2</v>
      </c>
      <c r="I248">
        <v>-15.9028485772455</v>
      </c>
      <c r="J248">
        <f>(Table2[[#This Row],[1M Return vs Nifty]]-AVERAGE(Table2[1M Return vs Nifty]))/_xlfn.STDEV.P(Table2[1M Return vs Nifty])</f>
        <v>-1.6379007815159743</v>
      </c>
      <c r="K248">
        <v>1.85103069590664</v>
      </c>
      <c r="L248">
        <f>(Table2[[#This Row],[6M Return vs Nifty]]-AVERAGE(Table2[6M Return vs Nifty]))/_xlfn.STDEV.P(Table2[6M Return vs Nifty])</f>
        <v>-0.25005715710071169</v>
      </c>
      <c r="M248">
        <v>-8.0467149771971496</v>
      </c>
      <c r="N248">
        <f>(Table2[[#This Row],[1W Return vs Nifty]]-AVERAGE(Table2[1W Return vs Nifty]))/_xlfn.STDEV.P(Table2[1W Return vs Nifty])</f>
        <v>-1.8418804412155634</v>
      </c>
      <c r="O248">
        <v>209.38</v>
      </c>
      <c r="P248">
        <v>223.30415138261699</v>
      </c>
      <c r="Q248">
        <v>202.99331442530101</v>
      </c>
      <c r="R248">
        <v>23.336347401807298</v>
      </c>
      <c r="S248" s="1">
        <f>(Table2[[#This Row],[Close Price]]-Table2[[#This Row],[20D EMA]])/Table2[[#This Row],[20D EMA]]</f>
        <v>-9.8290190085012816E-2</v>
      </c>
      <c r="T248" s="1">
        <f>(Table2[[#This Row],[Close Price]]-Table2[[#This Row],[50D EMA]])/Table2[[#This Row],[50D EMA]]</f>
        <v>-0.15451639017447724</v>
      </c>
      <c r="U248" s="1">
        <f>(Table2[[#This Row],[Close Price]]-Table2[[#This Row],[200D EMA]])/Table2[[#This Row],[200D EMA]]</f>
        <v>-6.9920107790170397E-2</v>
      </c>
      <c r="V248">
        <v>0.56544528819565698</v>
      </c>
      <c r="W248">
        <v>187.5</v>
      </c>
      <c r="X248">
        <v>194.44</v>
      </c>
      <c r="Y248">
        <v>184.55</v>
      </c>
      <c r="Z248">
        <v>206.7</v>
      </c>
      <c r="AA248">
        <v>184.55</v>
      </c>
      <c r="AB248">
        <v>211.7</v>
      </c>
      <c r="AC248" s="1">
        <f>(Table2[[#This Row],[Close Price]]/Table2[[#This Row],[Day Low]])-1</f>
        <v>6.9333333333334579E-3</v>
      </c>
      <c r="AD248" s="1">
        <f>(Table2[[#This Row],[Day High]]/Table2[[#This Row],[Close Price]])-1</f>
        <v>2.9872881355932135E-2</v>
      </c>
      <c r="AE248" s="1">
        <f>(Table2[[#This Row],[Close Price]]/Table2[[#This Row],[Current Week Low]])-1</f>
        <v>2.3028989433757863E-2</v>
      </c>
      <c r="AF248" s="1">
        <f>(Table2[[#This Row],[Current Week High]]/Table2[[#This Row],[Close Price]])-1</f>
        <v>9.4809322033898136E-2</v>
      </c>
      <c r="AG248" s="1">
        <f>(Table2[[#This Row],[Close Price]]/Table2[[#This Row],[Current Month Low]])-1</f>
        <v>2.3028989433757863E-2</v>
      </c>
      <c r="AH248" s="1">
        <f>(Table2[[#This Row],[Current Month High]]/Table2[[#This Row],[Close Price]])-1</f>
        <v>0.12129237288135575</v>
      </c>
      <c r="AI248">
        <v>57.0391949152542</v>
      </c>
      <c r="AJ248">
        <v>70.551038843721699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-0.32</v>
      </c>
      <c r="AM248" t="s">
        <v>3172</v>
      </c>
      <c r="AN248">
        <v>-16.489999999999998</v>
      </c>
      <c r="AO248" t="s">
        <v>3172</v>
      </c>
      <c r="AP248">
        <v>0.16223994889505999</v>
      </c>
      <c r="AQ248">
        <f>(Table2[[#This Row],[Sharpe Ratio]]-AVERAGE(Table2[Sharpe Ratio]))/_xlfn.STDEV.P(Table2[Sharpe Ratio])</f>
        <v>1.1656166295902908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321</v>
      </c>
      <c r="AT248">
        <f>_xlfn.RANK.AVG(Table2[[#This Row],[6M Return vs Nifty Z-Score]],Table2[6M Return vs Nifty Z-Score])</f>
        <v>402</v>
      </c>
      <c r="AU248">
        <f>_xlfn.RANK.AVG(Table2[[#This Row],[Sharpe Ratio Z-Score]],Table2[Sharpe Ratio Z-Score])</f>
        <v>95</v>
      </c>
      <c r="AV248">
        <f>(Table2[[#This Row],[Rank 1Y]]+Table2[[#This Row],[Rank 6M]]+Table2[[#This Row],[Rank Sharpe]])/3</f>
        <v>272.66666666666669</v>
      </c>
    </row>
    <row r="249" spans="1:48" x14ac:dyDescent="0.3">
      <c r="A249" t="s">
        <v>931</v>
      </c>
      <c r="B249" t="s">
        <v>932</v>
      </c>
      <c r="C249" t="s">
        <v>3139</v>
      </c>
      <c r="D249" t="s">
        <v>933</v>
      </c>
      <c r="E249">
        <v>16050.461212939999</v>
      </c>
      <c r="F249">
        <v>1348.6</v>
      </c>
      <c r="G249">
        <v>65.9992670433179</v>
      </c>
      <c r="H249">
        <f>(Table2[[#This Row],[1Y Return vs Nifty]]-AVERAGE(Table2[1Y Return vs Nifty]))/_xlfn.STDEV.P(Table2[1Y Return vs Nifty])</f>
        <v>0.6817816133641027</v>
      </c>
      <c r="I249">
        <v>6.8272818698398003</v>
      </c>
      <c r="J249">
        <f>(Table2[[#This Row],[1M Return vs Nifty]]-AVERAGE(Table2[1M Return vs Nifty]))/_xlfn.STDEV.P(Table2[1M Return vs Nifty])</f>
        <v>0.79829425702585355</v>
      </c>
      <c r="K249">
        <v>-19.013423134780599</v>
      </c>
      <c r="L249">
        <f>(Table2[[#This Row],[6M Return vs Nifty]]-AVERAGE(Table2[6M Return vs Nifty]))/_xlfn.STDEV.P(Table2[6M Return vs Nifty])</f>
        <v>-0.92149817627924713</v>
      </c>
      <c r="M249">
        <v>3.9412223350944298E-2</v>
      </c>
      <c r="N249">
        <f>(Table2[[#This Row],[1W Return vs Nifty]]-AVERAGE(Table2[1W Return vs Nifty]))/_xlfn.STDEV.P(Table2[1W Return vs Nifty])</f>
        <v>8.0512600149246591E-2</v>
      </c>
      <c r="O249">
        <v>1346.24</v>
      </c>
      <c r="P249">
        <v>1345.27300843383</v>
      </c>
      <c r="Q249">
        <v>1249.0067526160601</v>
      </c>
      <c r="R249">
        <v>50.090869279118699</v>
      </c>
      <c r="S249" s="1">
        <f>(Table2[[#This Row],[Close Price]]-Table2[[#This Row],[20D EMA]])/Table2[[#This Row],[20D EMA]]</f>
        <v>1.7530306631803392E-3</v>
      </c>
      <c r="T249" s="1">
        <f>(Table2[[#This Row],[Close Price]]-Table2[[#This Row],[50D EMA]])/Table2[[#This Row],[50D EMA]]</f>
        <v>2.4730976874673197E-3</v>
      </c>
      <c r="U249" s="1">
        <f>(Table2[[#This Row],[Close Price]]-Table2[[#This Row],[200D EMA]])/Table2[[#This Row],[200D EMA]]</f>
        <v>7.9737957521318847E-2</v>
      </c>
      <c r="V249">
        <v>0.86122884644548003</v>
      </c>
      <c r="W249">
        <v>1343.05</v>
      </c>
      <c r="X249">
        <v>1365.4</v>
      </c>
      <c r="Y249">
        <v>1262</v>
      </c>
      <c r="Z249">
        <v>1365.4</v>
      </c>
      <c r="AA249">
        <v>1262</v>
      </c>
      <c r="AB249">
        <v>1413.5</v>
      </c>
      <c r="AC249" s="1">
        <f>(Table2[[#This Row],[Close Price]]/Table2[[#This Row],[Day Low]])-1</f>
        <v>4.1323852425450003E-3</v>
      </c>
      <c r="AD249" s="1">
        <f>(Table2[[#This Row],[Day High]]/Table2[[#This Row],[Close Price]])-1</f>
        <v>1.245736319145796E-2</v>
      </c>
      <c r="AE249" s="1">
        <f>(Table2[[#This Row],[Close Price]]/Table2[[#This Row],[Current Week Low]])-1</f>
        <v>6.8621236133121988E-2</v>
      </c>
      <c r="AF249" s="1">
        <f>(Table2[[#This Row],[Current Week High]]/Table2[[#This Row],[Close Price]])-1</f>
        <v>1.245736319145796E-2</v>
      </c>
      <c r="AG249" s="1">
        <f>(Table2[[#This Row],[Close Price]]/Table2[[#This Row],[Current Month Low]])-1</f>
        <v>6.8621236133121988E-2</v>
      </c>
      <c r="AH249" s="1">
        <f>(Table2[[#This Row],[Current Month High]]/Table2[[#This Row],[Close Price]])-1</f>
        <v>4.8123980424143564E-2</v>
      </c>
      <c r="AI249">
        <v>25.685896485243902</v>
      </c>
      <c r="AJ249">
        <v>105.172676099193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-0.03</v>
      </c>
      <c r="AM249" t="s">
        <v>3172</v>
      </c>
      <c r="AN249">
        <v>-6.63</v>
      </c>
      <c r="AO249" t="s">
        <v>3172</v>
      </c>
      <c r="AP249">
        <v>0.18527565857700901</v>
      </c>
      <c r="AQ249">
        <f>(Table2[[#This Row],[Sharpe Ratio]]-AVERAGE(Table2[Sharpe Ratio]))/_xlfn.STDEV.P(Table2[Sharpe Ratio])</f>
        <v>1.4329864276829458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2.0720767219429019</v>
      </c>
      <c r="AS249">
        <f>_xlfn.RANK.AVG(Table2[[#This Row],[1Y Return vs Nifty Z-Score]],Table2[1Y Return vs Nifty Z-Score])</f>
        <v>135</v>
      </c>
      <c r="AT249">
        <f>_xlfn.RANK.AVG(Table2[[#This Row],[6M Return vs Nifty Z-Score]],Table2[6M Return vs Nifty Z-Score])</f>
        <v>632</v>
      </c>
      <c r="AU249">
        <f>_xlfn.RANK.AVG(Table2[[#This Row],[Sharpe Ratio Z-Score]],Table2[Sharpe Ratio Z-Score])</f>
        <v>52</v>
      </c>
      <c r="AV249">
        <f>(Table2[[#This Row],[Rank 1Y]]+Table2[[#This Row],[Rank 6M]]+Table2[[#This Row],[Rank Sharpe]])/3</f>
        <v>273</v>
      </c>
    </row>
    <row r="250" spans="1:48" x14ac:dyDescent="0.3">
      <c r="A250" t="s">
        <v>977</v>
      </c>
      <c r="B250" t="s">
        <v>978</v>
      </c>
      <c r="C250" t="s">
        <v>3138</v>
      </c>
      <c r="D250" t="s">
        <v>768</v>
      </c>
      <c r="E250">
        <v>14953.5229353</v>
      </c>
      <c r="F250">
        <v>363.45</v>
      </c>
      <c r="G250">
        <v>21.234619407868099</v>
      </c>
      <c r="H250">
        <f>(Table2[[#This Row],[1Y Return vs Nifty]]-AVERAGE(Table2[1Y Return vs Nifty]))/_xlfn.STDEV.P(Table2[1Y Return vs Nifty])</f>
        <v>-7.9874663845721922E-2</v>
      </c>
      <c r="I250">
        <v>-20.346481603053501</v>
      </c>
      <c r="J250">
        <f>(Table2[[#This Row],[1M Return vs Nifty]]-AVERAGE(Table2[1M Return vs Nifty]))/_xlfn.STDEV.P(Table2[1M Return vs Nifty])</f>
        <v>-2.1141653923054049</v>
      </c>
      <c r="K250">
        <v>-2.82621790757918</v>
      </c>
      <c r="L250">
        <f>(Table2[[#This Row],[6M Return vs Nifty]]-AVERAGE(Table2[6M Return vs Nifty]))/_xlfn.STDEV.P(Table2[6M Return vs Nifty])</f>
        <v>-0.40057614958240745</v>
      </c>
      <c r="M250">
        <v>-2.2957734681375799</v>
      </c>
      <c r="N250">
        <f>(Table2[[#This Row],[1W Return vs Nifty]]-AVERAGE(Table2[1W Return vs Nifty]))/_xlfn.STDEV.P(Table2[1W Return vs Nifty])</f>
        <v>-0.47465362618811896</v>
      </c>
      <c r="O250">
        <v>379.08</v>
      </c>
      <c r="P250">
        <v>386.46583434808798</v>
      </c>
      <c r="Q250">
        <v>351.299956805747</v>
      </c>
      <c r="R250">
        <v>41.528069398640497</v>
      </c>
      <c r="S250" s="1">
        <f>(Table2[[#This Row],[Close Price]]-Table2[[#This Row],[20D EMA]])/Table2[[#This Row],[20D EMA]]</f>
        <v>-4.1231402342513442E-2</v>
      </c>
      <c r="T250" s="1">
        <f>(Table2[[#This Row],[Close Price]]-Table2[[#This Row],[50D EMA]])/Table2[[#This Row],[50D EMA]]</f>
        <v>-5.9554641840235061E-2</v>
      </c>
      <c r="U250" s="1">
        <f>(Table2[[#This Row],[Close Price]]-Table2[[#This Row],[200D EMA]])/Table2[[#This Row],[200D EMA]]</f>
        <v>3.4585951289972439E-2</v>
      </c>
      <c r="V250">
        <v>0.49333831712515203</v>
      </c>
      <c r="W250">
        <v>360.9</v>
      </c>
      <c r="X250">
        <v>368.9</v>
      </c>
      <c r="Y250">
        <v>338.7</v>
      </c>
      <c r="Z250">
        <v>368.9</v>
      </c>
      <c r="AA250">
        <v>338.7</v>
      </c>
      <c r="AB250">
        <v>378.8</v>
      </c>
      <c r="AC250" s="1">
        <f>(Table2[[#This Row],[Close Price]]/Table2[[#This Row],[Day Low]])-1</f>
        <v>7.0656691604322752E-3</v>
      </c>
      <c r="AD250" s="1">
        <f>(Table2[[#This Row],[Day High]]/Table2[[#This Row],[Close Price]])-1</f>
        <v>1.4995185032329106E-2</v>
      </c>
      <c r="AE250" s="1">
        <f>(Table2[[#This Row],[Close Price]]/Table2[[#This Row],[Current Week Low]])-1</f>
        <v>7.3073516386182424E-2</v>
      </c>
      <c r="AF250" s="1">
        <f>(Table2[[#This Row],[Current Week High]]/Table2[[#This Row],[Close Price]])-1</f>
        <v>1.4995185032329106E-2</v>
      </c>
      <c r="AG250" s="1">
        <f>(Table2[[#This Row],[Close Price]]/Table2[[#This Row],[Current Month Low]])-1</f>
        <v>7.3073516386182424E-2</v>
      </c>
      <c r="AH250" s="1">
        <f>(Table2[[#This Row],[Current Month High]]/Table2[[#This Row],[Close Price]])-1</f>
        <v>4.2234144999312218E-2</v>
      </c>
      <c r="AI250">
        <v>30.526895033704701</v>
      </c>
      <c r="AJ250">
        <v>58.021739130434703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0.04</v>
      </c>
      <c r="AM250" t="s">
        <v>3173</v>
      </c>
      <c r="AN250">
        <v>-7.48</v>
      </c>
      <c r="AO250" t="s">
        <v>3172</v>
      </c>
      <c r="AP250">
        <v>0.18855348666570501</v>
      </c>
      <c r="AQ250">
        <f>(Table2[[#This Row],[Sharpe Ratio]]-AVERAGE(Table2[Sharpe Ratio]))/_xlfn.STDEV.P(Table2[Sharpe Ratio])</f>
        <v>1.4710313694866635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317</v>
      </c>
      <c r="AT250">
        <f>_xlfn.RANK.AVG(Table2[[#This Row],[6M Return vs Nifty Z-Score]],Table2[6M Return vs Nifty Z-Score])</f>
        <v>454</v>
      </c>
      <c r="AU250">
        <f>_xlfn.RANK.AVG(Table2[[#This Row],[Sharpe Ratio Z-Score]],Table2[Sharpe Ratio Z-Score])</f>
        <v>48</v>
      </c>
      <c r="AV250">
        <f>(Table2[[#This Row],[Rank 1Y]]+Table2[[#This Row],[Rank 6M]]+Table2[[#This Row],[Rank Sharpe]])/3</f>
        <v>273</v>
      </c>
    </row>
    <row r="251" spans="1:48" x14ac:dyDescent="0.3">
      <c r="A251" t="s">
        <v>339</v>
      </c>
      <c r="B251" t="s">
        <v>340</v>
      </c>
      <c r="C251" t="s">
        <v>3127</v>
      </c>
      <c r="D251" t="s">
        <v>125</v>
      </c>
      <c r="E251">
        <v>74021.989520140007</v>
      </c>
      <c r="F251">
        <v>1631.9</v>
      </c>
      <c r="G251">
        <v>89.7730796497749</v>
      </c>
      <c r="H251">
        <f>(Table2[[#This Row],[1Y Return vs Nifty]]-AVERAGE(Table2[1Y Return vs Nifty]))/_xlfn.STDEV.P(Table2[1Y Return vs Nifty])</f>
        <v>1.0862854922370027</v>
      </c>
      <c r="I251">
        <v>-5.1169310932753298</v>
      </c>
      <c r="J251">
        <f>(Table2[[#This Row],[1M Return vs Nifty]]-AVERAGE(Table2[1M Return vs Nifty]))/_xlfn.STDEV.P(Table2[1M Return vs Nifty])</f>
        <v>-0.48187579865279206</v>
      </c>
      <c r="K251">
        <v>12.686871727117</v>
      </c>
      <c r="L251">
        <f>(Table2[[#This Row],[6M Return vs Nifty]]-AVERAGE(Table2[6M Return vs Nifty]))/_xlfn.STDEV.P(Table2[6M Return vs Nifty])</f>
        <v>9.8652097629529659E-2</v>
      </c>
      <c r="M251">
        <v>-3.04974709527625</v>
      </c>
      <c r="N251">
        <f>(Table2[[#This Row],[1W Return vs Nifty]]-AVERAGE(Table2[1W Return vs Nifty]))/_xlfn.STDEV.P(Table2[1W Return vs Nifty])</f>
        <v>-0.65390305156022044</v>
      </c>
      <c r="O251">
        <v>1713.39</v>
      </c>
      <c r="P251">
        <v>1668.7657139692999</v>
      </c>
      <c r="Q251">
        <v>1346.7895625951701</v>
      </c>
      <c r="R251">
        <v>33.479415245782903</v>
      </c>
      <c r="S251" s="1">
        <f>(Table2[[#This Row],[Close Price]]-Table2[[#This Row],[20D EMA]])/Table2[[#This Row],[20D EMA]]</f>
        <v>-4.7560683790613935E-2</v>
      </c>
      <c r="T251" s="1">
        <f>(Table2[[#This Row],[Close Price]]-Table2[[#This Row],[50D EMA]])/Table2[[#This Row],[50D EMA]]</f>
        <v>-2.2091605586509563E-2</v>
      </c>
      <c r="U251" s="1">
        <f>(Table2[[#This Row],[Close Price]]-Table2[[#This Row],[200D EMA]])/Table2[[#This Row],[200D EMA]]</f>
        <v>0.21169635206813006</v>
      </c>
      <c r="V251">
        <v>2.1009476063838499</v>
      </c>
      <c r="W251">
        <v>1615.65</v>
      </c>
      <c r="X251">
        <v>1690</v>
      </c>
      <c r="Y251">
        <v>1615.65</v>
      </c>
      <c r="Z251">
        <v>1747.8</v>
      </c>
      <c r="AA251">
        <v>1595.4</v>
      </c>
      <c r="AB251">
        <v>1779</v>
      </c>
      <c r="AC251" s="1">
        <f>(Table2[[#This Row],[Close Price]]/Table2[[#This Row],[Day Low]])-1</f>
        <v>1.0057871444929312E-2</v>
      </c>
      <c r="AD251" s="1">
        <f>(Table2[[#This Row],[Day High]]/Table2[[#This Row],[Close Price]])-1</f>
        <v>3.5602671732336555E-2</v>
      </c>
      <c r="AE251" s="1">
        <f>(Table2[[#This Row],[Close Price]]/Table2[[#This Row],[Current Week Low]])-1</f>
        <v>1.0057871444929312E-2</v>
      </c>
      <c r="AF251" s="1">
        <f>(Table2[[#This Row],[Current Week High]]/Table2[[#This Row],[Close Price]])-1</f>
        <v>7.1021508670874312E-2</v>
      </c>
      <c r="AG251" s="1">
        <f>(Table2[[#This Row],[Close Price]]/Table2[[#This Row],[Current Month Low]])-1</f>
        <v>2.2878275040742135E-2</v>
      </c>
      <c r="AH251" s="1">
        <f>(Table2[[#This Row],[Current Month High]]/Table2[[#This Row],[Close Price]])-1</f>
        <v>9.0140327225932904E-2</v>
      </c>
      <c r="AI251">
        <v>20.503707335008201</v>
      </c>
      <c r="AJ251">
        <v>146.77151066081899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7.0000000000000007E-2</v>
      </c>
      <c r="AM251" t="s">
        <v>3173</v>
      </c>
      <c r="AN251">
        <v>-15.02</v>
      </c>
      <c r="AO251" t="s">
        <v>3172</v>
      </c>
      <c r="AP251">
        <v>2.0807897628614999E-2</v>
      </c>
      <c r="AQ251">
        <f>(Table2[[#This Row],[Sharpe Ratio]]-AVERAGE(Table2[Sharpe Ratio]))/_xlfn.STDEV.P(Table2[Sharpe Ratio])</f>
        <v>-0.47595029033713543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-0.42679155068361563</v>
      </c>
      <c r="AS251">
        <f>_xlfn.RANK.AVG(Table2[[#This Row],[1Y Return vs Nifty Z-Score]],Table2[1Y Return vs Nifty Z-Score])</f>
        <v>92</v>
      </c>
      <c r="AT251">
        <f>_xlfn.RANK.AVG(Table2[[#This Row],[6M Return vs Nifty Z-Score]],Table2[6M Return vs Nifty Z-Score])</f>
        <v>279</v>
      </c>
      <c r="AU251">
        <f>_xlfn.RANK.AVG(Table2[[#This Row],[Sharpe Ratio Z-Score]],Table2[Sharpe Ratio Z-Score])</f>
        <v>455</v>
      </c>
      <c r="AV251">
        <f>(Table2[[#This Row],[Rank 1Y]]+Table2[[#This Row],[Rank 6M]]+Table2[[#This Row],[Rank Sharpe]])/3</f>
        <v>275.33333333333331</v>
      </c>
    </row>
    <row r="252" spans="1:48" x14ac:dyDescent="0.3">
      <c r="A252" t="s">
        <v>177</v>
      </c>
      <c r="B252" t="s">
        <v>178</v>
      </c>
      <c r="C252" t="s">
        <v>3132</v>
      </c>
      <c r="D252" t="s">
        <v>83</v>
      </c>
      <c r="E252">
        <v>148790.986006055</v>
      </c>
      <c r="F252">
        <v>465.65</v>
      </c>
      <c r="G252">
        <v>56.437876728227003</v>
      </c>
      <c r="H252">
        <f>(Table2[[#This Row],[1Y Return vs Nifty]]-AVERAGE(Table2[1Y Return vs Nifty]))/_xlfn.STDEV.P(Table2[1Y Return vs Nifty])</f>
        <v>0.51909759065831262</v>
      </c>
      <c r="I252">
        <v>9.2730662060511904</v>
      </c>
      <c r="J252">
        <f>(Table2[[#This Row],[1M Return vs Nifty]]-AVERAGE(Table2[1M Return vs Nifty]))/_xlfn.STDEV.P(Table2[1M Return vs Nifty])</f>
        <v>1.0604312332782515</v>
      </c>
      <c r="K252">
        <v>-2.06311672007058</v>
      </c>
      <c r="L252">
        <f>(Table2[[#This Row],[6M Return vs Nifty]]-AVERAGE(Table2[6M Return vs Nifty]))/_xlfn.STDEV.P(Table2[6M Return vs Nifty])</f>
        <v>-0.37601871600494541</v>
      </c>
      <c r="M252">
        <v>-0.70967293911555995</v>
      </c>
      <c r="N252">
        <f>(Table2[[#This Row],[1W Return vs Nifty]]-AVERAGE(Table2[1W Return vs Nifty]))/_xlfn.STDEV.P(Table2[1W Return vs Nifty])</f>
        <v>-9.7574643348187814E-2</v>
      </c>
      <c r="O252">
        <v>457.65</v>
      </c>
      <c r="P252">
        <v>446.320994857485</v>
      </c>
      <c r="Q252">
        <v>404.130682100228</v>
      </c>
      <c r="R252">
        <v>54.438133803228602</v>
      </c>
      <c r="S252" s="1">
        <f>(Table2[[#This Row],[Close Price]]-Table2[[#This Row],[20D EMA]])/Table2[[#This Row],[20D EMA]]</f>
        <v>1.7480607451108927E-2</v>
      </c>
      <c r="T252" s="1">
        <f>(Table2[[#This Row],[Close Price]]-Table2[[#This Row],[50D EMA]])/Table2[[#This Row],[50D EMA]]</f>
        <v>4.3307407370981793E-2</v>
      </c>
      <c r="U252" s="1">
        <f>(Table2[[#This Row],[Close Price]]-Table2[[#This Row],[200D EMA]])/Table2[[#This Row],[200D EMA]]</f>
        <v>0.15222629863207129</v>
      </c>
      <c r="V252">
        <v>1.2288373405267199</v>
      </c>
      <c r="W252">
        <v>456.2</v>
      </c>
      <c r="X252">
        <v>477.9</v>
      </c>
      <c r="Y252">
        <v>438.7</v>
      </c>
      <c r="Z252">
        <v>477.9</v>
      </c>
      <c r="AA252">
        <v>438.7</v>
      </c>
      <c r="AB252">
        <v>491.2</v>
      </c>
      <c r="AC252" s="1">
        <f>(Table2[[#This Row],[Close Price]]/Table2[[#This Row],[Day Low]])-1</f>
        <v>2.0714598860148925E-2</v>
      </c>
      <c r="AD252" s="1">
        <f>(Table2[[#This Row],[Day High]]/Table2[[#This Row],[Close Price]])-1</f>
        <v>2.6307312359068025E-2</v>
      </c>
      <c r="AE252" s="1">
        <f>(Table2[[#This Row],[Close Price]]/Table2[[#This Row],[Current Week Low]])-1</f>
        <v>6.1431502165488983E-2</v>
      </c>
      <c r="AF252" s="1">
        <f>(Table2[[#This Row],[Current Week High]]/Table2[[#This Row],[Close Price]])-1</f>
        <v>2.6307312359068025E-2</v>
      </c>
      <c r="AG252" s="1">
        <f>(Table2[[#This Row],[Close Price]]/Table2[[#This Row],[Current Month Low]])-1</f>
        <v>6.1431502165488983E-2</v>
      </c>
      <c r="AH252" s="1">
        <f>(Table2[[#This Row],[Current Month High]]/Table2[[#This Row],[Close Price]])-1</f>
        <v>5.486953720605614E-2</v>
      </c>
      <c r="AI252">
        <v>6.2708042521206897</v>
      </c>
      <c r="AJ252">
        <v>101.754766031195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0.12</v>
      </c>
      <c r="AM252" t="s">
        <v>3173</v>
      </c>
      <c r="AN252">
        <v>2.46</v>
      </c>
      <c r="AO252" t="s">
        <v>3173</v>
      </c>
      <c r="AP252">
        <v>0.101184754838296</v>
      </c>
      <c r="AQ252">
        <f>(Table2[[#This Row],[Sharpe Ratio]]-AVERAGE(Table2[Sharpe Ratio]))/_xlfn.STDEV.P(Table2[Sharpe Ratio])</f>
        <v>0.45696405787218403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1.562899522455615</v>
      </c>
      <c r="AS252">
        <f>_xlfn.RANK.AVG(Table2[[#This Row],[1Y Return vs Nifty Z-Score]],Table2[1Y Return vs Nifty Z-Score])</f>
        <v>163</v>
      </c>
      <c r="AT252">
        <f>_xlfn.RANK.AVG(Table2[[#This Row],[6M Return vs Nifty Z-Score]],Table2[6M Return vs Nifty Z-Score])</f>
        <v>447</v>
      </c>
      <c r="AU252">
        <f>_xlfn.RANK.AVG(Table2[[#This Row],[Sharpe Ratio Z-Score]],Table2[Sharpe Ratio Z-Score])</f>
        <v>220</v>
      </c>
      <c r="AV252">
        <f>(Table2[[#This Row],[Rank 1Y]]+Table2[[#This Row],[Rank 6M]]+Table2[[#This Row],[Rank Sharpe]])/3</f>
        <v>276.66666666666669</v>
      </c>
    </row>
    <row r="253" spans="1:48" x14ac:dyDescent="0.3">
      <c r="A253" t="s">
        <v>750</v>
      </c>
      <c r="B253" t="s">
        <v>751</v>
      </c>
      <c r="C253" t="s">
        <v>3126</v>
      </c>
      <c r="D253" t="s">
        <v>752</v>
      </c>
      <c r="E253">
        <v>22545.687216089998</v>
      </c>
      <c r="F253">
        <v>1608.05</v>
      </c>
      <c r="G253">
        <v>25.1363233119583</v>
      </c>
      <c r="H253">
        <f>(Table2[[#This Row],[1Y Return vs Nifty]]-AVERAGE(Table2[1Y Return vs Nifty]))/_xlfn.STDEV.P(Table2[1Y Return vs Nifty])</f>
        <v>-1.348840979619822E-2</v>
      </c>
      <c r="I253">
        <v>1.4639525519231</v>
      </c>
      <c r="J253">
        <f>(Table2[[#This Row],[1M Return vs Nifty]]-AVERAGE(Table2[1M Return vs Nifty]))/_xlfn.STDEV.P(Table2[1M Return vs Nifty])</f>
        <v>0.22345742074847663</v>
      </c>
      <c r="K253">
        <v>37.358675330441699</v>
      </c>
      <c r="L253">
        <f>(Table2[[#This Row],[6M Return vs Nifty]]-AVERAGE(Table2[6M Return vs Nifty]))/_xlfn.STDEV.P(Table2[6M Return vs Nifty])</f>
        <v>0.8926178103588216</v>
      </c>
      <c r="M253">
        <v>4.3394896116327999</v>
      </c>
      <c r="N253">
        <f>(Table2[[#This Row],[1W Return vs Nifty]]-AVERAGE(Table2[1W Return vs Nifty]))/_xlfn.STDEV.P(Table2[1W Return vs Nifty])</f>
        <v>1.1028114885470066</v>
      </c>
      <c r="O253">
        <v>1571.26</v>
      </c>
      <c r="P253">
        <v>1540.55080716118</v>
      </c>
      <c r="Q253">
        <v>1340.45398065466</v>
      </c>
      <c r="R253">
        <v>61.438657958736997</v>
      </c>
      <c r="S253" s="1">
        <f>(Table2[[#This Row],[Close Price]]-Table2[[#This Row],[20D EMA]])/Table2[[#This Row],[20D EMA]]</f>
        <v>2.3414329900843887E-2</v>
      </c>
      <c r="T253" s="1">
        <f>(Table2[[#This Row],[Close Price]]-Table2[[#This Row],[50D EMA]])/Table2[[#This Row],[50D EMA]]</f>
        <v>4.3814973530929974E-2</v>
      </c>
      <c r="U253" s="1">
        <f>(Table2[[#This Row],[Close Price]]-Table2[[#This Row],[200D EMA]])/Table2[[#This Row],[200D EMA]]</f>
        <v>0.19963088864464384</v>
      </c>
      <c r="V253">
        <v>0.51438543673332204</v>
      </c>
      <c r="W253">
        <v>1590</v>
      </c>
      <c r="X253">
        <v>1647.75</v>
      </c>
      <c r="Y253">
        <v>1470.05</v>
      </c>
      <c r="Z253">
        <v>1647.75</v>
      </c>
      <c r="AA253">
        <v>1470.05</v>
      </c>
      <c r="AB253">
        <v>1647.75</v>
      </c>
      <c r="AC253" s="1">
        <f>(Table2[[#This Row],[Close Price]]/Table2[[#This Row],[Day Low]])-1</f>
        <v>1.1352201257861516E-2</v>
      </c>
      <c r="AD253" s="1">
        <f>(Table2[[#This Row],[Day High]]/Table2[[#This Row],[Close Price]])-1</f>
        <v>2.4688287055750768E-2</v>
      </c>
      <c r="AE253" s="1">
        <f>(Table2[[#This Row],[Close Price]]/Table2[[#This Row],[Current Week Low]])-1</f>
        <v>9.387435801503341E-2</v>
      </c>
      <c r="AF253" s="1">
        <f>(Table2[[#This Row],[Current Week High]]/Table2[[#This Row],[Close Price]])-1</f>
        <v>2.4688287055750768E-2</v>
      </c>
      <c r="AG253" s="1">
        <f>(Table2[[#This Row],[Close Price]]/Table2[[#This Row],[Current Month Low]])-1</f>
        <v>9.387435801503341E-2</v>
      </c>
      <c r="AH253" s="1">
        <f>(Table2[[#This Row],[Current Month High]]/Table2[[#This Row],[Close Price]])-1</f>
        <v>2.4688287055750768E-2</v>
      </c>
      <c r="AI253">
        <v>6.6509125960013602</v>
      </c>
      <c r="AJ253">
        <v>62.733390679552699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0.11</v>
      </c>
      <c r="AM253" t="s">
        <v>3173</v>
      </c>
      <c r="AN253">
        <v>1.81</v>
      </c>
      <c r="AO253" t="s">
        <v>3173</v>
      </c>
      <c r="AP253">
        <v>2.6260734004197001E-2</v>
      </c>
      <c r="AQ253">
        <f>(Table2[[#This Row],[Sharpe Ratio]]-AVERAGE(Table2[Sharpe Ratio]))/_xlfn.STDEV.P(Table2[Sharpe Ratio])</f>
        <v>-0.41266056404256907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1.7927377458155376</v>
      </c>
      <c r="AS253">
        <f>_xlfn.RANK.AVG(Table2[[#This Row],[1Y Return vs Nifty Z-Score]],Table2[1Y Return vs Nifty Z-Score])</f>
        <v>293</v>
      </c>
      <c r="AT253">
        <f>_xlfn.RANK.AVG(Table2[[#This Row],[6M Return vs Nifty Z-Score]],Table2[6M Return vs Nifty Z-Score])</f>
        <v>102</v>
      </c>
      <c r="AU253">
        <f>_xlfn.RANK.AVG(Table2[[#This Row],[Sharpe Ratio Z-Score]],Table2[Sharpe Ratio Z-Score])</f>
        <v>437</v>
      </c>
      <c r="AV253">
        <f>(Table2[[#This Row],[Rank 1Y]]+Table2[[#This Row],[Rank 6M]]+Table2[[#This Row],[Rank Sharpe]])/3</f>
        <v>277.33333333333331</v>
      </c>
    </row>
    <row r="254" spans="1:48" x14ac:dyDescent="0.3">
      <c r="A254" t="s">
        <v>746</v>
      </c>
      <c r="B254" t="s">
        <v>747</v>
      </c>
      <c r="C254" t="s">
        <v>3127</v>
      </c>
      <c r="D254" t="s">
        <v>405</v>
      </c>
      <c r="E254">
        <v>22770.238165499999</v>
      </c>
      <c r="F254">
        <v>6375.25</v>
      </c>
      <c r="G254">
        <v>143.99752540013799</v>
      </c>
      <c r="H254">
        <f>(Table2[[#This Row],[1Y Return vs Nifty]]-AVERAGE(Table2[1Y Return vs Nifty]))/_xlfn.STDEV.P(Table2[1Y Return vs Nifty])</f>
        <v>2.0088972330983612</v>
      </c>
      <c r="I254">
        <v>-5.6038222128287298</v>
      </c>
      <c r="J254">
        <f>(Table2[[#This Row],[1M Return vs Nifty]]-AVERAGE(Table2[1M Return vs Nifty]))/_xlfn.STDEV.P(Table2[1M Return vs Nifty])</f>
        <v>-0.5340603530937531</v>
      </c>
      <c r="K254">
        <v>14.0273548814721</v>
      </c>
      <c r="L254">
        <f>(Table2[[#This Row],[6M Return vs Nifty]]-AVERAGE(Table2[6M Return vs Nifty]))/_xlfn.STDEV.P(Table2[6M Return vs Nifty])</f>
        <v>0.14179031647080378</v>
      </c>
      <c r="M254">
        <v>-0.69785355896221102</v>
      </c>
      <c r="N254">
        <f>(Table2[[#This Row],[1W Return vs Nifty]]-AVERAGE(Table2[1W Return vs Nifty]))/_xlfn.STDEV.P(Table2[1W Return vs Nifty])</f>
        <v>-9.4764708060686625E-2</v>
      </c>
      <c r="O254">
        <v>6474.18</v>
      </c>
      <c r="P254">
        <v>6314.7950584458704</v>
      </c>
      <c r="Q254">
        <v>5036.3483974071396</v>
      </c>
      <c r="R254">
        <v>46.517884634688599</v>
      </c>
      <c r="S254" s="1">
        <f>(Table2[[#This Row],[Close Price]]-Table2[[#This Row],[20D EMA]])/Table2[[#This Row],[20D EMA]]</f>
        <v>-1.5280699640726746E-2</v>
      </c>
      <c r="T254" s="1">
        <f>(Table2[[#This Row],[Close Price]]-Table2[[#This Row],[50D EMA]])/Table2[[#This Row],[50D EMA]]</f>
        <v>9.5735397577586846E-3</v>
      </c>
      <c r="U254" s="1">
        <f>(Table2[[#This Row],[Close Price]]-Table2[[#This Row],[200D EMA]])/Table2[[#This Row],[200D EMA]]</f>
        <v>0.26584769299958805</v>
      </c>
      <c r="V254">
        <v>1.5403652372677801</v>
      </c>
      <c r="W254">
        <v>6352</v>
      </c>
      <c r="X254">
        <v>6469.95</v>
      </c>
      <c r="Y254">
        <v>5850.55</v>
      </c>
      <c r="Z254">
        <v>6469.95</v>
      </c>
      <c r="AA254">
        <v>5849.95</v>
      </c>
      <c r="AB254">
        <v>6769</v>
      </c>
      <c r="AC254" s="1">
        <f>(Table2[[#This Row],[Close Price]]/Table2[[#This Row],[Day Low]])-1</f>
        <v>3.660264483627218E-3</v>
      </c>
      <c r="AD254" s="1">
        <f>(Table2[[#This Row],[Day High]]/Table2[[#This Row],[Close Price]])-1</f>
        <v>1.4854319438453389E-2</v>
      </c>
      <c r="AE254" s="1">
        <f>(Table2[[#This Row],[Close Price]]/Table2[[#This Row],[Current Week Low]])-1</f>
        <v>8.9683875874917662E-2</v>
      </c>
      <c r="AF254" s="1">
        <f>(Table2[[#This Row],[Current Week High]]/Table2[[#This Row],[Close Price]])-1</f>
        <v>1.4854319438453389E-2</v>
      </c>
      <c r="AG254" s="1">
        <f>(Table2[[#This Row],[Close Price]]/Table2[[#This Row],[Current Month Low]])-1</f>
        <v>8.9795639278968276E-2</v>
      </c>
      <c r="AH254" s="1">
        <f>(Table2[[#This Row],[Current Month High]]/Table2[[#This Row],[Close Price]])-1</f>
        <v>6.1762283832006659E-2</v>
      </c>
      <c r="AI254">
        <v>11.368181639935599</v>
      </c>
      <c r="AJ254">
        <v>182.09070796460099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0.28000000000000003</v>
      </c>
      <c r="AM254" t="s">
        <v>3173</v>
      </c>
      <c r="AN254">
        <v>-7.41</v>
      </c>
      <c r="AO254" t="s">
        <v>3172</v>
      </c>
      <c r="AQ254">
        <f>(Table2[[#This Row],[Sharpe Ratio]]-AVERAGE(Table2[Sharpe Ratio]))/_xlfn.STDEV.P(Table2[Sharpe Ratio])</f>
        <v>-0.71746242365139401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0.80440006476333126</v>
      </c>
      <c r="AS254">
        <f>_xlfn.RANK.AVG(Table2[[#This Row],[1Y Return vs Nifty Z-Score]],Table2[1Y Return vs Nifty Z-Score])</f>
        <v>38</v>
      </c>
      <c r="AT254">
        <f>_xlfn.RANK.AVG(Table2[[#This Row],[6M Return vs Nifty Z-Score]],Table2[6M Return vs Nifty Z-Score])</f>
        <v>266</v>
      </c>
      <c r="AU254">
        <f>_xlfn.RANK.AVG(Table2[[#This Row],[Sharpe Ratio Z-Score]],Table2[Sharpe Ratio Z-Score])</f>
        <v>531</v>
      </c>
      <c r="AV254">
        <f>(Table2[[#This Row],[Rank 1Y]]+Table2[[#This Row],[Rank 6M]]+Table2[[#This Row],[Rank Sharpe]])/3</f>
        <v>278.33333333333331</v>
      </c>
    </row>
    <row r="255" spans="1:48" x14ac:dyDescent="0.3">
      <c r="A255" t="s">
        <v>209</v>
      </c>
      <c r="B255" t="s">
        <v>210</v>
      </c>
      <c r="C255" t="s">
        <v>3132</v>
      </c>
      <c r="D255" t="s">
        <v>57</v>
      </c>
      <c r="E255">
        <v>127142.81611787999</v>
      </c>
      <c r="F255">
        <v>728.85</v>
      </c>
      <c r="G255">
        <v>51.438117495570602</v>
      </c>
      <c r="H255">
        <f>(Table2[[#This Row],[1Y Return vs Nifty]]-AVERAGE(Table2[1Y Return vs Nifty]))/_xlfn.STDEV.P(Table2[1Y Return vs Nifty])</f>
        <v>0.43402827356902018</v>
      </c>
      <c r="I255">
        <v>-1.37374311712119</v>
      </c>
      <c r="J255">
        <f>(Table2[[#This Row],[1M Return vs Nifty]]-AVERAGE(Table2[1M Return vs Nifty]))/_xlfn.STDEV.P(Table2[1M Return vs Nifty])</f>
        <v>-8.0684261408205143E-2</v>
      </c>
      <c r="K255">
        <v>8.4452564585315795</v>
      </c>
      <c r="L255">
        <f>(Table2[[#This Row],[6M Return vs Nifty]]-AVERAGE(Table2[6M Return vs Nifty]))/_xlfn.STDEV.P(Table2[6M Return vs Nifty])</f>
        <v>-3.784773610747566E-2</v>
      </c>
      <c r="M255">
        <v>3.25153167710226</v>
      </c>
      <c r="N255">
        <f>(Table2[[#This Row],[1W Return vs Nifty]]-AVERAGE(Table2[1W Return vs Nifty]))/_xlfn.STDEV.P(Table2[1W Return vs Nifty])</f>
        <v>0.84416075120795286</v>
      </c>
      <c r="O255">
        <v>731.9</v>
      </c>
      <c r="P255">
        <v>722.91862453813701</v>
      </c>
      <c r="Q255">
        <v>619.95352207491601</v>
      </c>
      <c r="R255">
        <v>49.560743294512498</v>
      </c>
      <c r="S255" s="1">
        <f>(Table2[[#This Row],[Close Price]]-Table2[[#This Row],[20D EMA]])/Table2[[#This Row],[20D EMA]]</f>
        <v>-4.1672359611968227E-3</v>
      </c>
      <c r="T255" s="1">
        <f>(Table2[[#This Row],[Close Price]]-Table2[[#This Row],[50D EMA]])/Table2[[#This Row],[50D EMA]]</f>
        <v>8.2047622796445289E-3</v>
      </c>
      <c r="U255" s="1">
        <f>(Table2[[#This Row],[Close Price]]-Table2[[#This Row],[200D EMA]])/Table2[[#This Row],[200D EMA]]</f>
        <v>0.17565264821888507</v>
      </c>
      <c r="V255">
        <v>1.1082438568921</v>
      </c>
      <c r="W255">
        <v>722.65</v>
      </c>
      <c r="X255">
        <v>741.45</v>
      </c>
      <c r="Y255">
        <v>662.2</v>
      </c>
      <c r="Z255">
        <v>741.45</v>
      </c>
      <c r="AA255">
        <v>662.2</v>
      </c>
      <c r="AB255">
        <v>741.45</v>
      </c>
      <c r="AC255" s="1">
        <f>(Table2[[#This Row],[Close Price]]/Table2[[#This Row],[Day Low]])-1</f>
        <v>8.5795336608316397E-3</v>
      </c>
      <c r="AD255" s="1">
        <f>(Table2[[#This Row],[Day High]]/Table2[[#This Row],[Close Price]])-1</f>
        <v>1.7287507717637318E-2</v>
      </c>
      <c r="AE255" s="1">
        <f>(Table2[[#This Row],[Close Price]]/Table2[[#This Row],[Current Week Low]])-1</f>
        <v>0.10064935064935066</v>
      </c>
      <c r="AF255" s="1">
        <f>(Table2[[#This Row],[Current Week High]]/Table2[[#This Row],[Close Price]])-1</f>
        <v>1.7287507717637318E-2</v>
      </c>
      <c r="AG255" s="1">
        <f>(Table2[[#This Row],[Close Price]]/Table2[[#This Row],[Current Month Low]])-1</f>
        <v>0.10064935064935066</v>
      </c>
      <c r="AH255" s="1">
        <f>(Table2[[#This Row],[Current Month High]]/Table2[[#This Row],[Close Price]])-1</f>
        <v>1.7287507717637318E-2</v>
      </c>
      <c r="AI255">
        <v>10.434245729573901</v>
      </c>
      <c r="AJ255">
        <v>109.74100719424401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0.05</v>
      </c>
      <c r="AM255" t="s">
        <v>3173</v>
      </c>
      <c r="AN255">
        <v>-7.98</v>
      </c>
      <c r="AO255" t="s">
        <v>3172</v>
      </c>
      <c r="AP255">
        <v>6.5427671657427994E-2</v>
      </c>
      <c r="AQ255">
        <f>(Table2[[#This Row],[Sharpe Ratio]]-AVERAGE(Table2[Sharpe Ratio]))/_xlfn.STDEV.P(Table2[Sharpe Ratio])</f>
        <v>4.1940416645166081E-2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1.2015974439064583</v>
      </c>
      <c r="AS255">
        <f>_xlfn.RANK.AVG(Table2[[#This Row],[1Y Return vs Nifty Z-Score]],Table2[1Y Return vs Nifty Z-Score])</f>
        <v>185</v>
      </c>
      <c r="AT255">
        <f>_xlfn.RANK.AVG(Table2[[#This Row],[6M Return vs Nifty Z-Score]],Table2[6M Return vs Nifty Z-Score])</f>
        <v>324</v>
      </c>
      <c r="AU255">
        <f>_xlfn.RANK.AVG(Table2[[#This Row],[Sharpe Ratio Z-Score]],Table2[Sharpe Ratio Z-Score])</f>
        <v>327</v>
      </c>
      <c r="AV255">
        <f>(Table2[[#This Row],[Rank 1Y]]+Table2[[#This Row],[Rank 6M]]+Table2[[#This Row],[Rank Sharpe]])/3</f>
        <v>278.66666666666669</v>
      </c>
    </row>
    <row r="256" spans="1:48" x14ac:dyDescent="0.3">
      <c r="A256" t="s">
        <v>816</v>
      </c>
      <c r="B256" t="s">
        <v>817</v>
      </c>
      <c r="C256" t="s">
        <v>3137</v>
      </c>
      <c r="D256" t="s">
        <v>818</v>
      </c>
      <c r="E256">
        <v>19952.245366949999</v>
      </c>
      <c r="F256">
        <v>898.05</v>
      </c>
      <c r="G256">
        <v>13.4908869905311</v>
      </c>
      <c r="H256">
        <f>(Table2[[#This Row],[1Y Return vs Nifty]]-AVERAGE(Table2[1Y Return vs Nifty]))/_xlfn.STDEV.P(Table2[1Y Return vs Nifty])</f>
        <v>-0.21163181410255022</v>
      </c>
      <c r="I256">
        <v>10.0769557480498</v>
      </c>
      <c r="J256">
        <f>(Table2[[#This Row],[1M Return vs Nifty]]-AVERAGE(Table2[1M Return vs Nifty]))/_xlfn.STDEV.P(Table2[1M Return vs Nifty])</f>
        <v>1.1465913949329243</v>
      </c>
      <c r="K256">
        <v>29.551339391325101</v>
      </c>
      <c r="L256">
        <f>(Table2[[#This Row],[6M Return vs Nifty]]-AVERAGE(Table2[6M Return vs Nifty]))/_xlfn.STDEV.P(Table2[6M Return vs Nifty])</f>
        <v>0.64136917272041238</v>
      </c>
      <c r="M256">
        <v>-0.33655361045260201</v>
      </c>
      <c r="N256">
        <f>(Table2[[#This Row],[1W Return vs Nifty]]-AVERAGE(Table2[1W Return vs Nifty]))/_xlfn.STDEV.P(Table2[1W Return vs Nifty])</f>
        <v>-8.8693851657836251E-3</v>
      </c>
      <c r="O256">
        <v>863.84</v>
      </c>
      <c r="P256">
        <v>816.66160359770095</v>
      </c>
      <c r="Q256">
        <v>731.61734609674295</v>
      </c>
      <c r="R256">
        <v>62.658226170776501</v>
      </c>
      <c r="S256" s="1">
        <f>(Table2[[#This Row],[Close Price]]-Table2[[#This Row],[20D EMA]])/Table2[[#This Row],[20D EMA]]</f>
        <v>3.9602241155769498E-2</v>
      </c>
      <c r="T256" s="1">
        <f>(Table2[[#This Row],[Close Price]]-Table2[[#This Row],[50D EMA]])/Table2[[#This Row],[50D EMA]]</f>
        <v>9.9659878759761164E-2</v>
      </c>
      <c r="U256" s="1">
        <f>(Table2[[#This Row],[Close Price]]-Table2[[#This Row],[200D EMA]])/Table2[[#This Row],[200D EMA]]</f>
        <v>0.22748593208074286</v>
      </c>
      <c r="V256">
        <v>0.54275704878073205</v>
      </c>
      <c r="W256">
        <v>867.9</v>
      </c>
      <c r="X256">
        <v>903.75</v>
      </c>
      <c r="Y256">
        <v>830.55</v>
      </c>
      <c r="Z256">
        <v>903.75</v>
      </c>
      <c r="AA256">
        <v>830.55</v>
      </c>
      <c r="AB256">
        <v>903.75</v>
      </c>
      <c r="AC256" s="1">
        <f>(Table2[[#This Row],[Close Price]]/Table2[[#This Row],[Day Low]])-1</f>
        <v>3.473902523332173E-2</v>
      </c>
      <c r="AD256" s="1">
        <f>(Table2[[#This Row],[Day High]]/Table2[[#This Row],[Close Price]])-1</f>
        <v>6.3470853515952275E-3</v>
      </c>
      <c r="AE256" s="1">
        <f>(Table2[[#This Row],[Close Price]]/Table2[[#This Row],[Current Week Low]])-1</f>
        <v>8.1271446631750122E-2</v>
      </c>
      <c r="AF256" s="1">
        <f>(Table2[[#This Row],[Current Week High]]/Table2[[#This Row],[Close Price]])-1</f>
        <v>6.3470853515952275E-3</v>
      </c>
      <c r="AG256" s="1">
        <f>(Table2[[#This Row],[Close Price]]/Table2[[#This Row],[Current Month Low]])-1</f>
        <v>8.1271446631750122E-2</v>
      </c>
      <c r="AH256" s="1">
        <f>(Table2[[#This Row],[Current Month High]]/Table2[[#This Row],[Close Price]])-1</f>
        <v>6.3470853515952275E-3</v>
      </c>
      <c r="AI256">
        <v>4.1144702410778899</v>
      </c>
      <c r="AJ256">
        <v>51.1868686868686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0.32</v>
      </c>
      <c r="AM256" t="s">
        <v>3173</v>
      </c>
      <c r="AN256">
        <v>-2.0099999999999998</v>
      </c>
      <c r="AO256" t="s">
        <v>3172</v>
      </c>
      <c r="AP256">
        <v>6.3239754688186003E-2</v>
      </c>
      <c r="AQ256">
        <f>(Table2[[#This Row],[Sharpe Ratio]]-AVERAGE(Table2[Sharpe Ratio]))/_xlfn.STDEV.P(Table2[Sharpe Ratio])</f>
        <v>1.6545804263498397E-2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1.5840051726485009</v>
      </c>
      <c r="AS256">
        <f>_xlfn.RANK.AVG(Table2[[#This Row],[1Y Return vs Nifty Z-Score]],Table2[1Y Return vs Nifty Z-Score])</f>
        <v>367</v>
      </c>
      <c r="AT256">
        <f>_xlfn.RANK.AVG(Table2[[#This Row],[6M Return vs Nifty Z-Score]],Table2[6M Return vs Nifty Z-Score])</f>
        <v>138</v>
      </c>
      <c r="AU256">
        <f>_xlfn.RANK.AVG(Table2[[#This Row],[Sharpe Ratio Z-Score]],Table2[Sharpe Ratio Z-Score])</f>
        <v>336</v>
      </c>
      <c r="AV256">
        <f>(Table2[[#This Row],[Rank 1Y]]+Table2[[#This Row],[Rank 6M]]+Table2[[#This Row],[Rank Sharpe]])/3</f>
        <v>280.33333333333331</v>
      </c>
    </row>
    <row r="257" spans="1:48" x14ac:dyDescent="0.3">
      <c r="A257" t="s">
        <v>1206</v>
      </c>
      <c r="B257" t="s">
        <v>1207</v>
      </c>
      <c r="C257" t="s">
        <v>3141</v>
      </c>
      <c r="D257" t="s">
        <v>395</v>
      </c>
      <c r="E257">
        <v>10077.1348346</v>
      </c>
      <c r="F257">
        <v>182.66</v>
      </c>
      <c r="G257">
        <v>23.006060030937899</v>
      </c>
      <c r="H257">
        <f>(Table2[[#This Row],[1Y Return vs Nifty]]-AVERAGE(Table2[1Y Return vs Nifty]))/_xlfn.STDEV.P(Table2[1Y Return vs Nifty])</f>
        <v>-4.9734163662333429E-2</v>
      </c>
      <c r="I257">
        <v>-9.5154471040367596</v>
      </c>
      <c r="J257">
        <f>(Table2[[#This Row],[1M Return vs Nifty]]-AVERAGE(Table2[1M Return vs Nifty]))/_xlfn.STDEV.P(Table2[1M Return vs Nifty])</f>
        <v>-0.95330480814788987</v>
      </c>
      <c r="K257">
        <v>13.7628039415338</v>
      </c>
      <c r="L257">
        <f>(Table2[[#This Row],[6M Return vs Nifty]]-AVERAGE(Table2[6M Return vs Nifty]))/_xlfn.STDEV.P(Table2[6M Return vs Nifty])</f>
        <v>0.13327677692750867</v>
      </c>
      <c r="M257">
        <v>-5.6522048270523202</v>
      </c>
      <c r="N257">
        <f>(Table2[[#This Row],[1W Return vs Nifty]]-AVERAGE(Table2[1W Return vs Nifty]))/_xlfn.STDEV.P(Table2[1W Return vs Nifty])</f>
        <v>-1.2726104389079305</v>
      </c>
      <c r="O257">
        <v>181.79</v>
      </c>
      <c r="P257">
        <v>188.17425265538199</v>
      </c>
      <c r="Q257">
        <v>172.061826857895</v>
      </c>
      <c r="R257">
        <v>55.055647743762101</v>
      </c>
      <c r="S257" s="1">
        <f>(Table2[[#This Row],[Close Price]]-Table2[[#This Row],[20D EMA]])/Table2[[#This Row],[20D EMA]]</f>
        <v>4.7857417899774719E-3</v>
      </c>
      <c r="T257" s="1">
        <f>(Table2[[#This Row],[Close Price]]-Table2[[#This Row],[50D EMA]])/Table2[[#This Row],[50D EMA]]</f>
        <v>-2.9303970004231506E-2</v>
      </c>
      <c r="U257" s="1">
        <f>(Table2[[#This Row],[Close Price]]-Table2[[#This Row],[200D EMA]])/Table2[[#This Row],[200D EMA]]</f>
        <v>6.1595144813021051E-2</v>
      </c>
      <c r="V257">
        <v>0.47603373029539398</v>
      </c>
      <c r="W257">
        <v>175.12</v>
      </c>
      <c r="X257">
        <v>185.31</v>
      </c>
      <c r="Y257">
        <v>162.51</v>
      </c>
      <c r="Z257">
        <v>185.31</v>
      </c>
      <c r="AA257">
        <v>162.51</v>
      </c>
      <c r="AB257">
        <v>189.3</v>
      </c>
      <c r="AC257" s="1">
        <f>(Table2[[#This Row],[Close Price]]/Table2[[#This Row],[Day Low]])-1</f>
        <v>4.3056190041114606E-2</v>
      </c>
      <c r="AD257" s="1">
        <f>(Table2[[#This Row],[Day High]]/Table2[[#This Row],[Close Price]])-1</f>
        <v>1.4507828752874152E-2</v>
      </c>
      <c r="AE257" s="1">
        <f>(Table2[[#This Row],[Close Price]]/Table2[[#This Row],[Current Week Low]])-1</f>
        <v>0.12399236970032623</v>
      </c>
      <c r="AF257" s="1">
        <f>(Table2[[#This Row],[Current Week High]]/Table2[[#This Row],[Close Price]])-1</f>
        <v>1.4507828752874152E-2</v>
      </c>
      <c r="AG257" s="1">
        <f>(Table2[[#This Row],[Close Price]]/Table2[[#This Row],[Current Month Low]])-1</f>
        <v>0.12399236970032623</v>
      </c>
      <c r="AH257" s="1">
        <f>(Table2[[#This Row],[Current Month High]]/Table2[[#This Row],[Close Price]])-1</f>
        <v>3.6351691667579233E-2</v>
      </c>
      <c r="AI257">
        <v>34.128982809591598</v>
      </c>
      <c r="AJ257">
        <v>55.3231292517006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-0.17</v>
      </c>
      <c r="AM257" t="s">
        <v>3172</v>
      </c>
      <c r="AN257">
        <v>-2.65</v>
      </c>
      <c r="AO257" t="s">
        <v>3172</v>
      </c>
      <c r="AP257">
        <v>8.5258259539086001E-2</v>
      </c>
      <c r="AQ257">
        <f>(Table2[[#This Row],[Sharpe Ratio]]-AVERAGE(Table2[Sharpe Ratio]))/_xlfn.STDEV.P(Table2[Sharpe Ratio])</f>
        <v>0.27210915688295112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307</v>
      </c>
      <c r="AT257">
        <f>_xlfn.RANK.AVG(Table2[[#This Row],[6M Return vs Nifty Z-Score]],Table2[6M Return vs Nifty Z-Score])</f>
        <v>269</v>
      </c>
      <c r="AU257">
        <f>_xlfn.RANK.AVG(Table2[[#This Row],[Sharpe Ratio Z-Score]],Table2[Sharpe Ratio Z-Score])</f>
        <v>270</v>
      </c>
      <c r="AV257">
        <f>(Table2[[#This Row],[Rank 1Y]]+Table2[[#This Row],[Rank 6M]]+Table2[[#This Row],[Rank Sharpe]])/3</f>
        <v>282</v>
      </c>
    </row>
    <row r="258" spans="1:48" x14ac:dyDescent="0.3">
      <c r="A258" t="s">
        <v>341</v>
      </c>
      <c r="B258" t="s">
        <v>342</v>
      </c>
      <c r="C258" t="s">
        <v>3131</v>
      </c>
      <c r="D258" t="s">
        <v>51</v>
      </c>
      <c r="E258">
        <v>73378.236149999997</v>
      </c>
      <c r="F258">
        <v>6137.1</v>
      </c>
      <c r="G258">
        <v>44.191379314404301</v>
      </c>
      <c r="H258">
        <f>(Table2[[#This Row],[1Y Return vs Nifty]]-AVERAGE(Table2[1Y Return vs Nifty]))/_xlfn.STDEV.P(Table2[1Y Return vs Nifty])</f>
        <v>0.31072732256118907</v>
      </c>
      <c r="I258">
        <v>0.28245525609585398</v>
      </c>
      <c r="J258">
        <f>(Table2[[#This Row],[1M Return vs Nifty]]-AVERAGE(Table2[1M Return vs Nifty]))/_xlfn.STDEV.P(Table2[1M Return vs Nifty])</f>
        <v>9.6825597985927686E-2</v>
      </c>
      <c r="K258">
        <v>17.342018816820499</v>
      </c>
      <c r="L258">
        <f>(Table2[[#This Row],[6M Return vs Nifty]]-AVERAGE(Table2[6M Return vs Nifty]))/_xlfn.STDEV.P(Table2[6M Return vs Nifty])</f>
        <v>0.24845983914535716</v>
      </c>
      <c r="M258">
        <v>3.5064017032886299</v>
      </c>
      <c r="N258">
        <f>(Table2[[#This Row],[1W Return vs Nifty]]-AVERAGE(Table2[1W Return vs Nifty]))/_xlfn.STDEV.P(Table2[1W Return vs Nifty])</f>
        <v>0.90475346174062099</v>
      </c>
      <c r="O258">
        <v>6156.73</v>
      </c>
      <c r="P258">
        <v>5959.1568222712003</v>
      </c>
      <c r="Q258">
        <v>5271.2913252381104</v>
      </c>
      <c r="R258">
        <v>45.909186034435898</v>
      </c>
      <c r="S258" s="1">
        <f>(Table2[[#This Row],[Close Price]]-Table2[[#This Row],[20D EMA]])/Table2[[#This Row],[20D EMA]]</f>
        <v>-3.1883808450263698E-3</v>
      </c>
      <c r="T258" s="1">
        <f>(Table2[[#This Row],[Close Price]]-Table2[[#This Row],[50D EMA]])/Table2[[#This Row],[50D EMA]]</f>
        <v>2.9860462316375312E-2</v>
      </c>
      <c r="U258" s="1">
        <f>(Table2[[#This Row],[Close Price]]-Table2[[#This Row],[200D EMA]])/Table2[[#This Row],[200D EMA]]</f>
        <v>0.16424982444368702</v>
      </c>
      <c r="V258">
        <v>0.79082194412309703</v>
      </c>
      <c r="W258">
        <v>6071.4</v>
      </c>
      <c r="X258">
        <v>6340.55</v>
      </c>
      <c r="Y258">
        <v>6071.4</v>
      </c>
      <c r="Z258">
        <v>6375.55</v>
      </c>
      <c r="AA258">
        <v>6046</v>
      </c>
      <c r="AB258">
        <v>6375.55</v>
      </c>
      <c r="AC258" s="1">
        <f>(Table2[[#This Row],[Close Price]]/Table2[[#This Row],[Day Low]])-1</f>
        <v>1.0821227394011368E-2</v>
      </c>
      <c r="AD258" s="1">
        <f>(Table2[[#This Row],[Day High]]/Table2[[#This Row],[Close Price]])-1</f>
        <v>3.3150836714409104E-2</v>
      </c>
      <c r="AE258" s="1">
        <f>(Table2[[#This Row],[Close Price]]/Table2[[#This Row],[Current Week Low]])-1</f>
        <v>1.0821227394011368E-2</v>
      </c>
      <c r="AF258" s="1">
        <f>(Table2[[#This Row],[Current Week High]]/Table2[[#This Row],[Close Price]])-1</f>
        <v>3.8853856055791836E-2</v>
      </c>
      <c r="AG258" s="1">
        <f>(Table2[[#This Row],[Close Price]]/Table2[[#This Row],[Current Month Low]])-1</f>
        <v>1.5067813430367227E-2</v>
      </c>
      <c r="AH258" s="1">
        <f>(Table2[[#This Row],[Current Month High]]/Table2[[#This Row],[Close Price]])-1</f>
        <v>3.8853856055791836E-2</v>
      </c>
      <c r="AI258">
        <v>4.9339264473448203</v>
      </c>
      <c r="AJ258">
        <v>74.848644567586405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0.06</v>
      </c>
      <c r="AM258" t="s">
        <v>3173</v>
      </c>
      <c r="AN258">
        <v>2.59</v>
      </c>
      <c r="AO258" t="s">
        <v>3173</v>
      </c>
      <c r="AP258">
        <v>4.5040113774106001E-2</v>
      </c>
      <c r="AQ258">
        <f>(Table2[[#This Row],[Sharpe Ratio]]-AVERAGE(Table2[Sharpe Ratio]))/_xlfn.STDEV.P(Table2[Sharpe Ratio])</f>
        <v>-0.19469293696657802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1.3660732844665169</v>
      </c>
      <c r="AS258">
        <f>_xlfn.RANK.AVG(Table2[[#This Row],[1Y Return vs Nifty Z-Score]],Table2[1Y Return vs Nifty Z-Score])</f>
        <v>218</v>
      </c>
      <c r="AT258">
        <f>_xlfn.RANK.AVG(Table2[[#This Row],[6M Return vs Nifty Z-Score]],Table2[6M Return vs Nifty Z-Score])</f>
        <v>239</v>
      </c>
      <c r="AU258">
        <f>_xlfn.RANK.AVG(Table2[[#This Row],[Sharpe Ratio Z-Score]],Table2[Sharpe Ratio Z-Score])</f>
        <v>393</v>
      </c>
      <c r="AV258">
        <f>(Table2[[#This Row],[Rank 1Y]]+Table2[[#This Row],[Rank 6M]]+Table2[[#This Row],[Rank Sharpe]])/3</f>
        <v>283.33333333333331</v>
      </c>
    </row>
    <row r="259" spans="1:48" x14ac:dyDescent="0.3">
      <c r="A259" t="s">
        <v>994</v>
      </c>
      <c r="B259" t="s">
        <v>995</v>
      </c>
      <c r="C259" t="s">
        <v>3141</v>
      </c>
      <c r="D259" t="s">
        <v>996</v>
      </c>
      <c r="E259">
        <v>14390.930563245</v>
      </c>
      <c r="F259">
        <v>810.45</v>
      </c>
      <c r="G259">
        <v>28.939641351683299</v>
      </c>
      <c r="H259">
        <f>(Table2[[#This Row],[1Y Return vs Nifty]]-AVERAGE(Table2[1Y Return vs Nifty]))/_xlfn.STDEV.P(Table2[1Y Return vs Nifty])</f>
        <v>5.1223839985655842E-2</v>
      </c>
      <c r="I259">
        <v>-2.7089059191032501</v>
      </c>
      <c r="J259">
        <f>(Table2[[#This Row],[1M Return vs Nifty]]-AVERAGE(Table2[1M Return vs Nifty]))/_xlfn.STDEV.P(Table2[1M Return vs Nifty])</f>
        <v>-0.22378581559446359</v>
      </c>
      <c r="K259">
        <v>19.249280905887002</v>
      </c>
      <c r="L259">
        <f>(Table2[[#This Row],[6M Return vs Nifty]]-AVERAGE(Table2[6M Return vs Nifty]))/_xlfn.STDEV.P(Table2[6M Return vs Nifty])</f>
        <v>0.30983762604145509</v>
      </c>
      <c r="M259">
        <v>-3.8145655650097599</v>
      </c>
      <c r="N259">
        <f>(Table2[[#This Row],[1W Return vs Nifty]]-AVERAGE(Table2[1W Return vs Nifty]))/_xlfn.STDEV.P(Table2[1W Return vs Nifty])</f>
        <v>-0.83573072600285392</v>
      </c>
      <c r="O259">
        <v>827.97</v>
      </c>
      <c r="P259">
        <v>811.35415622237599</v>
      </c>
      <c r="Q259">
        <v>706.79206257870806</v>
      </c>
      <c r="R259">
        <v>39.794908158810998</v>
      </c>
      <c r="S259" s="1">
        <f>(Table2[[#This Row],[Close Price]]-Table2[[#This Row],[20D EMA]])/Table2[[#This Row],[20D EMA]]</f>
        <v>-2.116018696329575E-2</v>
      </c>
      <c r="T259" s="1">
        <f>(Table2[[#This Row],[Close Price]]-Table2[[#This Row],[50D EMA]])/Table2[[#This Row],[50D EMA]]</f>
        <v>-1.1143792330905796E-3</v>
      </c>
      <c r="U259" s="1">
        <f>(Table2[[#This Row],[Close Price]]-Table2[[#This Row],[200D EMA]])/Table2[[#This Row],[200D EMA]]</f>
        <v>0.14665973616497524</v>
      </c>
      <c r="V259">
        <v>0.97488502049482595</v>
      </c>
      <c r="W259">
        <v>799.75</v>
      </c>
      <c r="X259">
        <v>830.75</v>
      </c>
      <c r="Y259">
        <v>782.25</v>
      </c>
      <c r="Z259">
        <v>852.45</v>
      </c>
      <c r="AA259">
        <v>782.25</v>
      </c>
      <c r="AB259">
        <v>875.5</v>
      </c>
      <c r="AC259" s="1">
        <f>(Table2[[#This Row],[Close Price]]/Table2[[#This Row],[Day Low]])-1</f>
        <v>1.3379180994060658E-2</v>
      </c>
      <c r="AD259" s="1">
        <f>(Table2[[#This Row],[Day High]]/Table2[[#This Row],[Close Price]])-1</f>
        <v>2.5047812943426395E-2</v>
      </c>
      <c r="AE259" s="1">
        <f>(Table2[[#This Row],[Close Price]]/Table2[[#This Row],[Current Week Low]])-1</f>
        <v>3.6049856184084517E-2</v>
      </c>
      <c r="AF259" s="1">
        <f>(Table2[[#This Row],[Current Week High]]/Table2[[#This Row],[Close Price]])-1</f>
        <v>5.182306126226166E-2</v>
      </c>
      <c r="AG259" s="1">
        <f>(Table2[[#This Row],[Close Price]]/Table2[[#This Row],[Current Month Low]])-1</f>
        <v>3.6049856184084517E-2</v>
      </c>
      <c r="AH259" s="1">
        <f>(Table2[[#This Row],[Current Month High]]/Table2[[#This Row],[Close Price]])-1</f>
        <v>8.0264050835955336E-2</v>
      </c>
      <c r="AI259">
        <v>8.0264050835955292</v>
      </c>
      <c r="AJ259">
        <v>79.025844930417506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0.08</v>
      </c>
      <c r="AM259" t="s">
        <v>3173</v>
      </c>
      <c r="AN259">
        <v>-2.14</v>
      </c>
      <c r="AO259" t="s">
        <v>3172</v>
      </c>
      <c r="AP259">
        <v>5.6046283354467999E-2</v>
      </c>
      <c r="AQ259">
        <f>(Table2[[#This Row],[Sharpe Ratio]]-AVERAGE(Table2[Sharpe Ratio]))/_xlfn.STDEV.P(Table2[Sharpe Ratio])</f>
        <v>-6.6947042479079413E-2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-0.76540211804928604</v>
      </c>
      <c r="AS259">
        <f>_xlfn.RANK.AVG(Table2[[#This Row],[1Y Return vs Nifty Z-Score]],Table2[1Y Return vs Nifty Z-Score])</f>
        <v>276</v>
      </c>
      <c r="AT259">
        <f>_xlfn.RANK.AVG(Table2[[#This Row],[6M Return vs Nifty Z-Score]],Table2[6M Return vs Nifty Z-Score])</f>
        <v>217</v>
      </c>
      <c r="AU259">
        <f>_xlfn.RANK.AVG(Table2[[#This Row],[Sharpe Ratio Z-Score]],Table2[Sharpe Ratio Z-Score])</f>
        <v>357</v>
      </c>
      <c r="AV259">
        <f>(Table2[[#This Row],[Rank 1Y]]+Table2[[#This Row],[Rank 6M]]+Table2[[#This Row],[Rank Sharpe]])/3</f>
        <v>283.33333333333331</v>
      </c>
    </row>
    <row r="260" spans="1:48" x14ac:dyDescent="0.3">
      <c r="A260" t="s">
        <v>411</v>
      </c>
      <c r="B260" t="s">
        <v>412</v>
      </c>
      <c r="C260" t="s">
        <v>3127</v>
      </c>
      <c r="D260" t="s">
        <v>54</v>
      </c>
      <c r="E260">
        <v>57006.180881875</v>
      </c>
      <c r="F260">
        <v>5173.45</v>
      </c>
      <c r="G260">
        <v>31.006839684731499</v>
      </c>
      <c r="H260">
        <f>(Table2[[#This Row],[1Y Return vs Nifty]]-AVERAGE(Table2[1Y Return vs Nifty]))/_xlfn.STDEV.P(Table2[1Y Return vs Nifty])</f>
        <v>8.6396563770417212E-2</v>
      </c>
      <c r="I260">
        <v>9.8888602971360005</v>
      </c>
      <c r="J260">
        <f>(Table2[[#This Row],[1M Return vs Nifty]]-AVERAGE(Table2[1M Return vs Nifty]))/_xlfn.STDEV.P(Table2[1M Return vs Nifty])</f>
        <v>1.1264314928437023</v>
      </c>
      <c r="K260">
        <v>6.6765093728243103</v>
      </c>
      <c r="L260">
        <f>(Table2[[#This Row],[6M Return vs Nifty]]-AVERAGE(Table2[6M Return vs Nifty]))/_xlfn.STDEV.P(Table2[6M Return vs Nifty])</f>
        <v>-9.4767958200690894E-2</v>
      </c>
      <c r="M260">
        <v>3.0904820963526198</v>
      </c>
      <c r="N260">
        <f>(Table2[[#This Row],[1W Return vs Nifty]]-AVERAGE(Table2[1W Return vs Nifty]))/_xlfn.STDEV.P(Table2[1W Return vs Nifty])</f>
        <v>0.80587288043010474</v>
      </c>
      <c r="O260">
        <v>5111.07</v>
      </c>
      <c r="P260">
        <v>4847.5228929585001</v>
      </c>
      <c r="Q260">
        <v>4292.9735912054402</v>
      </c>
      <c r="R260">
        <v>49.184185254377503</v>
      </c>
      <c r="S260" s="1">
        <f>(Table2[[#This Row],[Close Price]]-Table2[[#This Row],[20D EMA]])/Table2[[#This Row],[20D EMA]]</f>
        <v>1.2204880778388891E-2</v>
      </c>
      <c r="T260" s="1">
        <f>(Table2[[#This Row],[Close Price]]-Table2[[#This Row],[50D EMA]])/Table2[[#This Row],[50D EMA]]</f>
        <v>6.7235805634861603E-2</v>
      </c>
      <c r="U260" s="1">
        <f>(Table2[[#This Row],[Close Price]]-Table2[[#This Row],[200D EMA]])/Table2[[#This Row],[200D EMA]]</f>
        <v>0.20509709414432417</v>
      </c>
      <c r="V260">
        <v>0.93848779795097403</v>
      </c>
      <c r="W260">
        <v>5133.45</v>
      </c>
      <c r="X260">
        <v>5330</v>
      </c>
      <c r="Y260">
        <v>5133.45</v>
      </c>
      <c r="Z260">
        <v>5465.9</v>
      </c>
      <c r="AA260">
        <v>5050.2</v>
      </c>
      <c r="AB260">
        <v>5465.9</v>
      </c>
      <c r="AC260" s="1">
        <f>(Table2[[#This Row],[Close Price]]/Table2[[#This Row],[Day Low]])-1</f>
        <v>7.7920307006009715E-3</v>
      </c>
      <c r="AD260" s="1">
        <f>(Table2[[#This Row],[Day High]]/Table2[[#This Row],[Close Price]])-1</f>
        <v>3.0260271192337873E-2</v>
      </c>
      <c r="AE260" s="1">
        <f>(Table2[[#This Row],[Close Price]]/Table2[[#This Row],[Current Week Low]])-1</f>
        <v>7.7920307006009715E-3</v>
      </c>
      <c r="AF260" s="1">
        <f>(Table2[[#This Row],[Current Week High]]/Table2[[#This Row],[Close Price]])-1</f>
        <v>5.6529008688592786E-2</v>
      </c>
      <c r="AG260" s="1">
        <f>(Table2[[#This Row],[Close Price]]/Table2[[#This Row],[Current Month Low]])-1</f>
        <v>2.4404974060433293E-2</v>
      </c>
      <c r="AH260" s="1">
        <f>(Table2[[#This Row],[Current Month High]]/Table2[[#This Row],[Close Price]])-1</f>
        <v>5.6529008688592786E-2</v>
      </c>
      <c r="AI260">
        <v>7.0049966656679796</v>
      </c>
      <c r="AJ260">
        <v>75.806232371631495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0.09</v>
      </c>
      <c r="AM260" t="s">
        <v>3173</v>
      </c>
      <c r="AN260">
        <v>3.46</v>
      </c>
      <c r="AO260" t="s">
        <v>3173</v>
      </c>
      <c r="AP260">
        <v>9.5019500184129996E-2</v>
      </c>
      <c r="AQ260">
        <f>(Table2[[#This Row],[Sharpe Ratio]]-AVERAGE(Table2[Sharpe Ratio]))/_xlfn.STDEV.P(Table2[Sharpe Ratio])</f>
        <v>0.38540546841114948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2.309338447254683</v>
      </c>
      <c r="AS260">
        <f>_xlfn.RANK.AVG(Table2[[#This Row],[1Y Return vs Nifty Z-Score]],Table2[1Y Return vs Nifty Z-Score])</f>
        <v>267</v>
      </c>
      <c r="AT260">
        <f>_xlfn.RANK.AVG(Table2[[#This Row],[6M Return vs Nifty Z-Score]],Table2[6M Return vs Nifty Z-Score])</f>
        <v>343</v>
      </c>
      <c r="AU260">
        <f>_xlfn.RANK.AVG(Table2[[#This Row],[Sharpe Ratio Z-Score]],Table2[Sharpe Ratio Z-Score])</f>
        <v>241</v>
      </c>
      <c r="AV260">
        <f>(Table2[[#This Row],[Rank 1Y]]+Table2[[#This Row],[Rank 6M]]+Table2[[#This Row],[Rank Sharpe]])/3</f>
        <v>283.66666666666669</v>
      </c>
    </row>
    <row r="261" spans="1:48" x14ac:dyDescent="0.3">
      <c r="A261" t="s">
        <v>819</v>
      </c>
      <c r="B261" t="s">
        <v>820</v>
      </c>
      <c r="C261" t="s">
        <v>3141</v>
      </c>
      <c r="D261" t="s">
        <v>395</v>
      </c>
      <c r="E261">
        <v>19942.468083175001</v>
      </c>
      <c r="F261">
        <v>497.75</v>
      </c>
      <c r="G261">
        <v>48.179646706987697</v>
      </c>
      <c r="H261">
        <f>(Table2[[#This Row],[1Y Return vs Nifty]]-AVERAGE(Table2[1Y Return vs Nifty]))/_xlfn.STDEV.P(Table2[1Y Return vs Nifty])</f>
        <v>0.37858642690375988</v>
      </c>
      <c r="I261">
        <v>-1.8761456511515899</v>
      </c>
      <c r="J261">
        <f>(Table2[[#This Row],[1M Return vs Nifty]]-AVERAGE(Table2[1M Return vs Nifty]))/_xlfn.STDEV.P(Table2[1M Return vs Nifty])</f>
        <v>-0.13453131537056592</v>
      </c>
      <c r="K261">
        <v>20.778098983968199</v>
      </c>
      <c r="L261">
        <f>(Table2[[#This Row],[6M Return vs Nifty]]-AVERAGE(Table2[6M Return vs Nifty]))/_xlfn.STDEV.P(Table2[6M Return vs Nifty])</f>
        <v>0.35903666939123241</v>
      </c>
      <c r="M261">
        <v>-7.4152763661372196</v>
      </c>
      <c r="N261">
        <f>(Table2[[#This Row],[1W Return vs Nifty]]-AVERAGE(Table2[1W Return vs Nifty]))/_xlfn.STDEV.P(Table2[1W Return vs Nifty])</f>
        <v>-1.6917624475401249</v>
      </c>
      <c r="O261">
        <v>506.78</v>
      </c>
      <c r="P261">
        <v>503.82654546966597</v>
      </c>
      <c r="Q261">
        <v>440.21118403547803</v>
      </c>
      <c r="R261">
        <v>44.965290346502996</v>
      </c>
      <c r="S261" s="1">
        <f>(Table2[[#This Row],[Close Price]]-Table2[[#This Row],[20D EMA]])/Table2[[#This Row],[20D EMA]]</f>
        <v>-1.7818382730178724E-2</v>
      </c>
      <c r="T261" s="1">
        <f>(Table2[[#This Row],[Close Price]]-Table2[[#This Row],[50D EMA]])/Table2[[#This Row],[50D EMA]]</f>
        <v>-1.2060788627168167E-2</v>
      </c>
      <c r="U261" s="1">
        <f>(Table2[[#This Row],[Close Price]]-Table2[[#This Row],[200D EMA]])/Table2[[#This Row],[200D EMA]]</f>
        <v>0.13070730152072815</v>
      </c>
      <c r="V261">
        <v>1.04303168454317</v>
      </c>
      <c r="W261">
        <v>494.95</v>
      </c>
      <c r="X261">
        <v>512.29999999999995</v>
      </c>
      <c r="Y261">
        <v>475.85</v>
      </c>
      <c r="Z261">
        <v>512.29999999999995</v>
      </c>
      <c r="AA261">
        <v>475.85</v>
      </c>
      <c r="AB261">
        <v>551.95000000000005</v>
      </c>
      <c r="AC261" s="1">
        <f>(Table2[[#This Row],[Close Price]]/Table2[[#This Row],[Day Low]])-1</f>
        <v>5.6571370845539537E-3</v>
      </c>
      <c r="AD261" s="1">
        <f>(Table2[[#This Row],[Day High]]/Table2[[#This Row],[Close Price]])-1</f>
        <v>2.9231541938724126E-2</v>
      </c>
      <c r="AE261" s="1">
        <f>(Table2[[#This Row],[Close Price]]/Table2[[#This Row],[Current Week Low]])-1</f>
        <v>4.6022906378060169E-2</v>
      </c>
      <c r="AF261" s="1">
        <f>(Table2[[#This Row],[Current Week High]]/Table2[[#This Row],[Close Price]])-1</f>
        <v>2.9231541938724126E-2</v>
      </c>
      <c r="AG261" s="1">
        <f>(Table2[[#This Row],[Close Price]]/Table2[[#This Row],[Current Month Low]])-1</f>
        <v>4.6022906378060169E-2</v>
      </c>
      <c r="AH261" s="1">
        <f>(Table2[[#This Row],[Current Month High]]/Table2[[#This Row],[Close Price]])-1</f>
        <v>0.10889000502260182</v>
      </c>
      <c r="AI261">
        <v>15.3892516323455</v>
      </c>
      <c r="AJ261">
        <v>88.935281837160701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0.01</v>
      </c>
      <c r="AM261" t="s">
        <v>3173</v>
      </c>
      <c r="AN261">
        <v>1.23</v>
      </c>
      <c r="AO261" t="s">
        <v>3173</v>
      </c>
      <c r="AP261">
        <v>1.9728234321948999E-2</v>
      </c>
      <c r="AQ261">
        <f>(Table2[[#This Row],[Sharpe Ratio]]-AVERAGE(Table2[Sharpe Ratio]))/_xlfn.STDEV.P(Table2[Sharpe Ratio])</f>
        <v>-0.48848167592485797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-1.5771523425405565</v>
      </c>
      <c r="AS261">
        <f>_xlfn.RANK.AVG(Table2[[#This Row],[1Y Return vs Nifty Z-Score]],Table2[1Y Return vs Nifty Z-Score])</f>
        <v>196</v>
      </c>
      <c r="AT261">
        <f>_xlfn.RANK.AVG(Table2[[#This Row],[6M Return vs Nifty Z-Score]],Table2[6M Return vs Nifty Z-Score])</f>
        <v>203</v>
      </c>
      <c r="AU261">
        <f>_xlfn.RANK.AVG(Table2[[#This Row],[Sharpe Ratio Z-Score]],Table2[Sharpe Ratio Z-Score])</f>
        <v>459</v>
      </c>
      <c r="AV261">
        <f>(Table2[[#This Row],[Rank 1Y]]+Table2[[#This Row],[Rank 6M]]+Table2[[#This Row],[Rank Sharpe]])/3</f>
        <v>286</v>
      </c>
    </row>
    <row r="262" spans="1:48" x14ac:dyDescent="0.3">
      <c r="A262" t="s">
        <v>1709</v>
      </c>
      <c r="B262" t="s">
        <v>1710</v>
      </c>
      <c r="C262" t="s">
        <v>3129</v>
      </c>
      <c r="D262" t="s">
        <v>996</v>
      </c>
      <c r="E262">
        <v>4976.0373537420001</v>
      </c>
      <c r="F262">
        <v>39.01</v>
      </c>
      <c r="G262">
        <v>28.148244689815499</v>
      </c>
      <c r="H262">
        <f>(Table2[[#This Row],[1Y Return vs Nifty]]-AVERAGE(Table2[1Y Return vs Nifty]))/_xlfn.STDEV.P(Table2[1Y Return vs Nifty])</f>
        <v>3.7758476867346236E-2</v>
      </c>
      <c r="I262">
        <v>-0.236908308437035</v>
      </c>
      <c r="J262">
        <f>(Table2[[#This Row],[1M Return vs Nifty]]-AVERAGE(Table2[1M Return vs Nifty]))/_xlfn.STDEV.P(Table2[1M Return vs Nifty])</f>
        <v>4.1160675953917564E-2</v>
      </c>
      <c r="K262">
        <v>6.7568779818849896</v>
      </c>
      <c r="L262">
        <f>(Table2[[#This Row],[6M Return vs Nifty]]-AVERAGE(Table2[6M Return vs Nifty]))/_xlfn.STDEV.P(Table2[6M Return vs Nifty])</f>
        <v>-9.2181608171326812E-2</v>
      </c>
      <c r="M262">
        <v>-6.9760890042841197</v>
      </c>
      <c r="N262">
        <f>(Table2[[#This Row],[1W Return vs Nifty]]-AVERAGE(Table2[1W Return vs Nifty]))/_xlfn.STDEV.P(Table2[1W Return vs Nifty])</f>
        <v>-1.5873501983456602</v>
      </c>
      <c r="O262">
        <v>40.01</v>
      </c>
      <c r="P262">
        <v>40.010068986056503</v>
      </c>
      <c r="Q262">
        <v>35.690057729783902</v>
      </c>
      <c r="R262">
        <v>42.087886155964704</v>
      </c>
      <c r="S262" s="1">
        <f>(Table2[[#This Row],[Close Price]]-Table2[[#This Row],[20D EMA]])/Table2[[#This Row],[20D EMA]]</f>
        <v>-2.4993751562109475E-2</v>
      </c>
      <c r="T262" s="1">
        <f>(Table2[[#This Row],[Close Price]]-Table2[[#This Row],[50D EMA]])/Table2[[#This Row],[50D EMA]]</f>
        <v>-2.4995432684833119E-2</v>
      </c>
      <c r="U262" s="1">
        <f>(Table2[[#This Row],[Close Price]]-Table2[[#This Row],[200D EMA]])/Table2[[#This Row],[200D EMA]]</f>
        <v>9.3021487814673745E-2</v>
      </c>
      <c r="V262">
        <v>1.2572107972517199</v>
      </c>
      <c r="W262">
        <v>38.76</v>
      </c>
      <c r="X262">
        <v>39.4</v>
      </c>
      <c r="Y262">
        <v>37.200000000000003</v>
      </c>
      <c r="Z262">
        <v>40.75</v>
      </c>
      <c r="AA262">
        <v>37.200000000000003</v>
      </c>
      <c r="AB262">
        <v>44.84</v>
      </c>
      <c r="AC262" s="1">
        <f>(Table2[[#This Row],[Close Price]]/Table2[[#This Row],[Day Low]])-1</f>
        <v>6.4499484004127972E-3</v>
      </c>
      <c r="AD262" s="1">
        <f>(Table2[[#This Row],[Day High]]/Table2[[#This Row],[Close Price]])-1</f>
        <v>9.9974365547295108E-3</v>
      </c>
      <c r="AE262" s="1">
        <f>(Table2[[#This Row],[Close Price]]/Table2[[#This Row],[Current Week Low]])-1</f>
        <v>4.8655913978494558E-2</v>
      </c>
      <c r="AF262" s="1">
        <f>(Table2[[#This Row],[Current Week High]]/Table2[[#This Row],[Close Price]])-1</f>
        <v>4.4603947705716518E-2</v>
      </c>
      <c r="AG262" s="1">
        <f>(Table2[[#This Row],[Close Price]]/Table2[[#This Row],[Current Month Low]])-1</f>
        <v>4.8655913978494558E-2</v>
      </c>
      <c r="AH262" s="1">
        <f>(Table2[[#This Row],[Current Month High]]/Table2[[#This Row],[Close Price]])-1</f>
        <v>0.14944885926685481</v>
      </c>
      <c r="AI262">
        <v>18.174826967444201</v>
      </c>
      <c r="AJ262">
        <v>73.377777777777695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0</v>
      </c>
      <c r="AM262" t="s">
        <v>3174</v>
      </c>
      <c r="AN262">
        <v>-0.33</v>
      </c>
      <c r="AO262" t="s">
        <v>3172</v>
      </c>
      <c r="AP262">
        <v>9.4855093215173006E-2</v>
      </c>
      <c r="AQ262">
        <f>(Table2[[#This Row],[Sharpe Ratio]]-AVERAGE(Table2[Sharpe Ratio]))/_xlfn.STDEV.P(Table2[Sharpe Ratio])</f>
        <v>0.3834972372907729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280</v>
      </c>
      <c r="AT262">
        <f>_xlfn.RANK.AVG(Table2[[#This Row],[6M Return vs Nifty Z-Score]],Table2[6M Return vs Nifty Z-Score])</f>
        <v>341</v>
      </c>
      <c r="AU262">
        <f>_xlfn.RANK.AVG(Table2[[#This Row],[Sharpe Ratio Z-Score]],Table2[Sharpe Ratio Z-Score])</f>
        <v>242</v>
      </c>
      <c r="AV262">
        <f>(Table2[[#This Row],[Rank 1Y]]+Table2[[#This Row],[Rank 6M]]+Table2[[#This Row],[Rank Sharpe]])/3</f>
        <v>287.66666666666669</v>
      </c>
    </row>
    <row r="263" spans="1:48" x14ac:dyDescent="0.3">
      <c r="A263" t="s">
        <v>1901</v>
      </c>
      <c r="B263" t="s">
        <v>1902</v>
      </c>
      <c r="C263" t="s">
        <v>3137</v>
      </c>
      <c r="D263" t="s">
        <v>48</v>
      </c>
      <c r="E263">
        <v>3890.0882118</v>
      </c>
      <c r="F263">
        <v>2295.3000000000002</v>
      </c>
      <c r="G263">
        <v>4.2851482875277096</v>
      </c>
      <c r="H263">
        <f>(Table2[[#This Row],[1Y Return vs Nifty]]-AVERAGE(Table2[1Y Return vs Nifty]))/_xlfn.STDEV.P(Table2[1Y Return vs Nifty])</f>
        <v>-0.36826453746488857</v>
      </c>
      <c r="I263">
        <v>0.27770193091735201</v>
      </c>
      <c r="J263">
        <f>(Table2[[#This Row],[1M Return vs Nifty]]-AVERAGE(Table2[1M Return vs Nifty]))/_xlfn.STDEV.P(Table2[1M Return vs Nifty])</f>
        <v>9.6316140847377607E-2</v>
      </c>
      <c r="K263">
        <v>24.606903916364701</v>
      </c>
      <c r="L263">
        <f>(Table2[[#This Row],[6M Return vs Nifty]]-AVERAGE(Table2[6M Return vs Nifty]))/_xlfn.STDEV.P(Table2[6M Return vs Nifty])</f>
        <v>0.48225181352613317</v>
      </c>
      <c r="M263">
        <v>4.8260136025738696</v>
      </c>
      <c r="N263">
        <f>(Table2[[#This Row],[1W Return vs Nifty]]-AVERAGE(Table2[1W Return vs Nifty]))/_xlfn.STDEV.P(Table2[1W Return vs Nifty])</f>
        <v>1.2184775313194665</v>
      </c>
      <c r="O263">
        <v>2094.5</v>
      </c>
      <c r="P263">
        <v>2020.07493224264</v>
      </c>
      <c r="Q263">
        <v>1814.1493776377099</v>
      </c>
      <c r="R263">
        <v>77.4339102173725</v>
      </c>
      <c r="S263" s="1">
        <f>(Table2[[#This Row],[Close Price]]-Table2[[#This Row],[20D EMA]])/Table2[[#This Row],[20D EMA]]</f>
        <v>9.5870136070661346E-2</v>
      </c>
      <c r="T263" s="1">
        <f>(Table2[[#This Row],[Close Price]]-Table2[[#This Row],[50D EMA]])/Table2[[#This Row],[50D EMA]]</f>
        <v>0.13624497951262221</v>
      </c>
      <c r="U263" s="1">
        <f>(Table2[[#This Row],[Close Price]]-Table2[[#This Row],[200D EMA]])/Table2[[#This Row],[200D EMA]]</f>
        <v>0.26522106078652652</v>
      </c>
      <c r="V263">
        <v>0.79984568967740199</v>
      </c>
      <c r="W263">
        <v>2185</v>
      </c>
      <c r="X263">
        <v>2320</v>
      </c>
      <c r="Y263">
        <v>2050.1</v>
      </c>
      <c r="Z263">
        <v>2320</v>
      </c>
      <c r="AA263">
        <v>2010</v>
      </c>
      <c r="AB263">
        <v>2320</v>
      </c>
      <c r="AC263" s="1">
        <f>(Table2[[#This Row],[Close Price]]/Table2[[#This Row],[Day Low]])-1</f>
        <v>5.0480549199084734E-2</v>
      </c>
      <c r="AD263" s="1">
        <f>(Table2[[#This Row],[Day High]]/Table2[[#This Row],[Close Price]])-1</f>
        <v>1.0761120550690562E-2</v>
      </c>
      <c r="AE263" s="1">
        <f>(Table2[[#This Row],[Close Price]]/Table2[[#This Row],[Current Week Low]])-1</f>
        <v>0.1196039217599143</v>
      </c>
      <c r="AF263" s="1">
        <f>(Table2[[#This Row],[Current Week High]]/Table2[[#This Row],[Close Price]])-1</f>
        <v>1.0761120550690562E-2</v>
      </c>
      <c r="AG263" s="1">
        <f>(Table2[[#This Row],[Close Price]]/Table2[[#This Row],[Current Month Low]])-1</f>
        <v>0.1419402985074627</v>
      </c>
      <c r="AH263" s="1">
        <f>(Table2[[#This Row],[Current Month High]]/Table2[[#This Row],[Close Price]])-1</f>
        <v>1.0761120550690562E-2</v>
      </c>
      <c r="AI263">
        <v>1.0761120550690499</v>
      </c>
      <c r="AJ263">
        <v>62.326732673267301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0.21</v>
      </c>
      <c r="AM263" t="s">
        <v>3173</v>
      </c>
      <c r="AN263">
        <v>14.52</v>
      </c>
      <c r="AO263" t="s">
        <v>3173</v>
      </c>
      <c r="AP263">
        <v>8.2639227594421993E-2</v>
      </c>
      <c r="AQ263">
        <f>(Table2[[#This Row],[Sharpe Ratio]]-AVERAGE(Table2[Sharpe Ratio]))/_xlfn.STDEV.P(Table2[Sharpe Ratio])</f>
        <v>0.24171069936150774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1.6704916475895963</v>
      </c>
      <c r="AS263">
        <f>_xlfn.RANK.AVG(Table2[[#This Row],[1Y Return vs Nifty Z-Score]],Table2[1Y Return vs Nifty Z-Score])</f>
        <v>418</v>
      </c>
      <c r="AT263">
        <f>_xlfn.RANK.AVG(Table2[[#This Row],[6M Return vs Nifty Z-Score]],Table2[6M Return vs Nifty Z-Score])</f>
        <v>172</v>
      </c>
      <c r="AU263">
        <f>_xlfn.RANK.AVG(Table2[[#This Row],[Sharpe Ratio Z-Score]],Table2[Sharpe Ratio Z-Score])</f>
        <v>276</v>
      </c>
      <c r="AV263">
        <f>(Table2[[#This Row],[Rank 1Y]]+Table2[[#This Row],[Rank 6M]]+Table2[[#This Row],[Rank Sharpe]])/3</f>
        <v>288.66666666666669</v>
      </c>
    </row>
    <row r="264" spans="1:48" x14ac:dyDescent="0.3">
      <c r="A264" t="s">
        <v>332</v>
      </c>
      <c r="B264" t="s">
        <v>333</v>
      </c>
      <c r="C264" t="s">
        <v>3133</v>
      </c>
      <c r="D264" t="s">
        <v>334</v>
      </c>
      <c r="E264">
        <v>79809.628759500003</v>
      </c>
      <c r="F264">
        <v>4126.25</v>
      </c>
      <c r="G264">
        <v>13.4735205887071</v>
      </c>
      <c r="H264">
        <f>(Table2[[#This Row],[1Y Return vs Nifty]]-AVERAGE(Table2[1Y Return vs Nifty]))/_xlfn.STDEV.P(Table2[1Y Return vs Nifty])</f>
        <v>-0.21192729791981418</v>
      </c>
      <c r="I264">
        <v>6.3068767742037002</v>
      </c>
      <c r="J264">
        <f>(Table2[[#This Row],[1M Return vs Nifty]]-AVERAGE(Table2[1M Return vs Nifty]))/_xlfn.STDEV.P(Table2[1M Return vs Nifty])</f>
        <v>0.7425177046223399</v>
      </c>
      <c r="K264">
        <v>5.7891781120055796</v>
      </c>
      <c r="L264">
        <f>(Table2[[#This Row],[6M Return vs Nifty]]-AVERAGE(Table2[6M Return vs Nifty]))/_xlfn.STDEV.P(Table2[6M Return vs Nifty])</f>
        <v>-0.1233232518569677</v>
      </c>
      <c r="M264">
        <v>0.328301131322703</v>
      </c>
      <c r="N264">
        <f>(Table2[[#This Row],[1W Return vs Nifty]]-AVERAGE(Table2[1W Return vs Nifty]))/_xlfn.STDEV.P(Table2[1W Return vs Nifty])</f>
        <v>0.14919294769247407</v>
      </c>
      <c r="O264">
        <v>4129.92</v>
      </c>
      <c r="P264">
        <v>4097.8157984269901</v>
      </c>
      <c r="Q264">
        <v>3848.4461583534098</v>
      </c>
      <c r="R264">
        <v>48.924362569837498</v>
      </c>
      <c r="S264" s="1">
        <f>(Table2[[#This Row],[Close Price]]-Table2[[#This Row],[20D EMA]])/Table2[[#This Row],[20D EMA]]</f>
        <v>-8.8863706803039106E-4</v>
      </c>
      <c r="T264" s="1">
        <f>(Table2[[#This Row],[Close Price]]-Table2[[#This Row],[50D EMA]])/Table2[[#This Row],[50D EMA]]</f>
        <v>6.9388676728526439E-3</v>
      </c>
      <c r="U264" s="1">
        <f>(Table2[[#This Row],[Close Price]]-Table2[[#This Row],[200D EMA]])/Table2[[#This Row],[200D EMA]]</f>
        <v>7.2185975901882152E-2</v>
      </c>
      <c r="V264">
        <v>0.90530479000150199</v>
      </c>
      <c r="W264">
        <v>4112</v>
      </c>
      <c r="X264">
        <v>4242.95</v>
      </c>
      <c r="Y264">
        <v>3927</v>
      </c>
      <c r="Z264">
        <v>4310.7</v>
      </c>
      <c r="AA264">
        <v>3927</v>
      </c>
      <c r="AB264">
        <v>4400</v>
      </c>
      <c r="AC264" s="1">
        <f>(Table2[[#This Row],[Close Price]]/Table2[[#This Row],[Day Low]])-1</f>
        <v>3.4654669260700821E-3</v>
      </c>
      <c r="AD264" s="1">
        <f>(Table2[[#This Row],[Day High]]/Table2[[#This Row],[Close Price]])-1</f>
        <v>2.8282338685246877E-2</v>
      </c>
      <c r="AE264" s="1">
        <f>(Table2[[#This Row],[Close Price]]/Table2[[#This Row],[Current Week Low]])-1</f>
        <v>5.0738477209065547E-2</v>
      </c>
      <c r="AF264" s="1">
        <f>(Table2[[#This Row],[Current Week High]]/Table2[[#This Row],[Close Price]])-1</f>
        <v>4.4701605574068326E-2</v>
      </c>
      <c r="AG264" s="1">
        <f>(Table2[[#This Row],[Close Price]]/Table2[[#This Row],[Current Month Low]])-1</f>
        <v>5.0738477209065547E-2</v>
      </c>
      <c r="AH264" s="1">
        <f>(Table2[[#This Row],[Current Month High]]/Table2[[#This Row],[Close Price]])-1</f>
        <v>6.6343532262950644E-2</v>
      </c>
      <c r="AI264">
        <v>13.4613753408058</v>
      </c>
      <c r="AJ264">
        <v>43.309889728227802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-0.02</v>
      </c>
      <c r="AM264" t="s">
        <v>3172</v>
      </c>
      <c r="AN264">
        <v>-3.67</v>
      </c>
      <c r="AO264" t="s">
        <v>3172</v>
      </c>
      <c r="AP264">
        <v>0.13234900973838201</v>
      </c>
      <c r="AQ264">
        <f>(Table2[[#This Row],[Sharpe Ratio]]-AVERAGE(Table2[Sharpe Ratio]))/_xlfn.STDEV.P(Table2[Sharpe Ratio])</f>
        <v>0.81867987454933899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1.3751399770873709</v>
      </c>
      <c r="AS264">
        <f>_xlfn.RANK.AVG(Table2[[#This Row],[1Y Return vs Nifty Z-Score]],Table2[1Y Return vs Nifty Z-Score])</f>
        <v>368</v>
      </c>
      <c r="AT264">
        <f>_xlfn.RANK.AVG(Table2[[#This Row],[6M Return vs Nifty Z-Score]],Table2[6M Return vs Nifty Z-Score])</f>
        <v>355</v>
      </c>
      <c r="AU264">
        <f>_xlfn.RANK.AVG(Table2[[#This Row],[Sharpe Ratio Z-Score]],Table2[Sharpe Ratio Z-Score])</f>
        <v>144</v>
      </c>
      <c r="AV264">
        <f>(Table2[[#This Row],[Rank 1Y]]+Table2[[#This Row],[Rank 6M]]+Table2[[#This Row],[Rank Sharpe]])/3</f>
        <v>289</v>
      </c>
    </row>
    <row r="265" spans="1:48" x14ac:dyDescent="0.3">
      <c r="A265" t="s">
        <v>508</v>
      </c>
      <c r="B265" t="s">
        <v>509</v>
      </c>
      <c r="C265" t="s">
        <v>3134</v>
      </c>
      <c r="D265" t="s">
        <v>119</v>
      </c>
      <c r="E265">
        <v>42899.882688004996</v>
      </c>
      <c r="F265">
        <v>994.2</v>
      </c>
      <c r="G265">
        <v>44.585790581748903</v>
      </c>
      <c r="H265">
        <f>(Table2[[#This Row],[1Y Return vs Nifty]]-AVERAGE(Table2[1Y Return vs Nifty]))/_xlfn.STDEV.P(Table2[1Y Return vs Nifty])</f>
        <v>0.31743810514171367</v>
      </c>
      <c r="I265">
        <v>28.045994615166698</v>
      </c>
      <c r="J265">
        <f>(Table2[[#This Row],[1M Return vs Nifty]]-AVERAGE(Table2[1M Return vs Nifty]))/_xlfn.STDEV.P(Table2[1M Return vs Nifty])</f>
        <v>3.0724968989661798</v>
      </c>
      <c r="K265">
        <v>33.278096622122497</v>
      </c>
      <c r="L265">
        <f>(Table2[[#This Row],[6M Return vs Nifty]]-AVERAGE(Table2[6M Return vs Nifty]))/_xlfn.STDEV.P(Table2[6M Return vs Nifty])</f>
        <v>0.76130030983923902</v>
      </c>
      <c r="M265">
        <v>2.0240621626345998</v>
      </c>
      <c r="N265">
        <f>(Table2[[#This Row],[1W Return vs Nifty]]-AVERAGE(Table2[1W Return vs Nifty]))/_xlfn.STDEV.P(Table2[1W Return vs Nifty])</f>
        <v>0.55234257984155033</v>
      </c>
      <c r="O265">
        <v>903.36</v>
      </c>
      <c r="P265">
        <v>834.62167700727002</v>
      </c>
      <c r="Q265">
        <v>705.59666999164006</v>
      </c>
      <c r="R265">
        <v>76.027211725536006</v>
      </c>
      <c r="S265" s="1">
        <f>(Table2[[#This Row],[Close Price]]-Table2[[#This Row],[20D EMA]])/Table2[[#This Row],[20D EMA]]</f>
        <v>0.10055791710945805</v>
      </c>
      <c r="T265" s="1">
        <f>(Table2[[#This Row],[Close Price]]-Table2[[#This Row],[50D EMA]])/Table2[[#This Row],[50D EMA]]</f>
        <v>0.19119839250393686</v>
      </c>
      <c r="U265" s="1">
        <f>(Table2[[#This Row],[Close Price]]-Table2[[#This Row],[200D EMA]])/Table2[[#This Row],[200D EMA]]</f>
        <v>0.40902025517180995</v>
      </c>
      <c r="V265">
        <v>1.1644122629821301</v>
      </c>
      <c r="W265">
        <v>975.7</v>
      </c>
      <c r="X265">
        <v>999.75</v>
      </c>
      <c r="Y265">
        <v>891.05</v>
      </c>
      <c r="Z265">
        <v>1005.6</v>
      </c>
      <c r="AA265">
        <v>891.05</v>
      </c>
      <c r="AB265">
        <v>1005.6</v>
      </c>
      <c r="AC265" s="1">
        <f>(Table2[[#This Row],[Close Price]]/Table2[[#This Row],[Day Low]])-1</f>
        <v>1.8960746130982864E-2</v>
      </c>
      <c r="AD265" s="1">
        <f>(Table2[[#This Row],[Day High]]/Table2[[#This Row],[Close Price]])-1</f>
        <v>5.5823777911887529E-3</v>
      </c>
      <c r="AE265" s="1">
        <f>(Table2[[#This Row],[Close Price]]/Table2[[#This Row],[Current Week Low]])-1</f>
        <v>0.11576230290107192</v>
      </c>
      <c r="AF265" s="1">
        <f>(Table2[[#This Row],[Current Week High]]/Table2[[#This Row],[Close Price]])-1</f>
        <v>1.1466505733252808E-2</v>
      </c>
      <c r="AG265" s="1">
        <f>(Table2[[#This Row],[Close Price]]/Table2[[#This Row],[Current Month Low]])-1</f>
        <v>0.11576230290107192</v>
      </c>
      <c r="AH265" s="1">
        <f>(Table2[[#This Row],[Current Month High]]/Table2[[#This Row],[Close Price]])-1</f>
        <v>1.1466505733252808E-2</v>
      </c>
      <c r="AI265">
        <v>1.1466505733252801</v>
      </c>
      <c r="AJ265">
        <v>102.07317073170699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0.32</v>
      </c>
      <c r="AM265" t="s">
        <v>3173</v>
      </c>
      <c r="AN265">
        <v>14.12</v>
      </c>
      <c r="AO265" t="s">
        <v>3173</v>
      </c>
      <c r="AQ265">
        <f>(Table2[[#This Row],[Sharpe Ratio]]-AVERAGE(Table2[Sharpe Ratio]))/_xlfn.STDEV.P(Table2[Sharpe Ratio])</f>
        <v>-0.71746242365139401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3.986115470137289</v>
      </c>
      <c r="AS265">
        <f>_xlfn.RANK.AVG(Table2[[#This Row],[1Y Return vs Nifty Z-Score]],Table2[1Y Return vs Nifty Z-Score])</f>
        <v>216</v>
      </c>
      <c r="AT265">
        <f>_xlfn.RANK.AVG(Table2[[#This Row],[6M Return vs Nifty Z-Score]],Table2[6M Return vs Nifty Z-Score])</f>
        <v>120</v>
      </c>
      <c r="AU265">
        <f>_xlfn.RANK.AVG(Table2[[#This Row],[Sharpe Ratio Z-Score]],Table2[Sharpe Ratio Z-Score])</f>
        <v>531</v>
      </c>
      <c r="AV265">
        <f>(Table2[[#This Row],[Rank 1Y]]+Table2[[#This Row],[Rank 6M]]+Table2[[#This Row],[Rank Sharpe]])/3</f>
        <v>289</v>
      </c>
    </row>
    <row r="266" spans="1:48" x14ac:dyDescent="0.3">
      <c r="A266" t="s">
        <v>90</v>
      </c>
      <c r="B266" t="s">
        <v>91</v>
      </c>
      <c r="C266" t="s">
        <v>3125</v>
      </c>
      <c r="D266" t="s">
        <v>92</v>
      </c>
      <c r="E266">
        <v>300802.76964086998</v>
      </c>
      <c r="F266">
        <v>488.1</v>
      </c>
      <c r="G266">
        <v>33.995207431092503</v>
      </c>
      <c r="H266">
        <f>(Table2[[#This Row],[1Y Return vs Nifty]]-AVERAGE(Table2[1Y Return vs Nifty]))/_xlfn.STDEV.P(Table2[1Y Return vs Nifty])</f>
        <v>0.13724269286682386</v>
      </c>
      <c r="I266">
        <v>0.44832658371579498</v>
      </c>
      <c r="J266">
        <f>(Table2[[#This Row],[1M Return vs Nifty]]-AVERAGE(Table2[1M Return vs Nifty]))/_xlfn.STDEV.P(Table2[1M Return vs Nifty])</f>
        <v>0.11460353843042979</v>
      </c>
      <c r="K266">
        <v>-2.9075664308964</v>
      </c>
      <c r="L266">
        <f>(Table2[[#This Row],[6M Return vs Nifty]]-AVERAGE(Table2[6M Return vs Nifty]))/_xlfn.STDEV.P(Table2[6M Return vs Nifty])</f>
        <v>-0.40319403432782303</v>
      </c>
      <c r="M266">
        <v>-2.47249507305661</v>
      </c>
      <c r="N266">
        <f>(Table2[[#This Row],[1W Return vs Nifty]]-AVERAGE(Table2[1W Return vs Nifty]))/_xlfn.STDEV.P(Table2[1W Return vs Nifty])</f>
        <v>-0.51666735848905743</v>
      </c>
      <c r="O266">
        <v>497.41</v>
      </c>
      <c r="P266">
        <v>500.377295622014</v>
      </c>
      <c r="Q266">
        <v>454.64765642249</v>
      </c>
      <c r="R266">
        <v>40.910516500294399</v>
      </c>
      <c r="S266" s="1">
        <f>(Table2[[#This Row],[Close Price]]-Table2[[#This Row],[20D EMA]])/Table2[[#This Row],[20D EMA]]</f>
        <v>-1.8716953820791703E-2</v>
      </c>
      <c r="T266" s="1">
        <f>(Table2[[#This Row],[Close Price]]-Table2[[#This Row],[50D EMA]])/Table2[[#This Row],[50D EMA]]</f>
        <v>-2.4536076535511462E-2</v>
      </c>
      <c r="U266" s="1">
        <f>(Table2[[#This Row],[Close Price]]-Table2[[#This Row],[200D EMA]])/Table2[[#This Row],[200D EMA]]</f>
        <v>7.3578612151524642E-2</v>
      </c>
      <c r="V266">
        <v>0.782988789857196</v>
      </c>
      <c r="W266">
        <v>486.05</v>
      </c>
      <c r="X266">
        <v>493.95</v>
      </c>
      <c r="Y266">
        <v>475.35</v>
      </c>
      <c r="Z266">
        <v>500.55</v>
      </c>
      <c r="AA266">
        <v>475.35</v>
      </c>
      <c r="AB266">
        <v>516</v>
      </c>
      <c r="AC266" s="1">
        <f>(Table2[[#This Row],[Close Price]]/Table2[[#This Row],[Day Low]])-1</f>
        <v>4.2176730789014183E-3</v>
      </c>
      <c r="AD266" s="1">
        <f>(Table2[[#This Row],[Day High]]/Table2[[#This Row],[Close Price]])-1</f>
        <v>1.198524892440056E-2</v>
      </c>
      <c r="AE266" s="1">
        <f>(Table2[[#This Row],[Close Price]]/Table2[[#This Row],[Current Week Low]])-1</f>
        <v>2.6822341432628516E-2</v>
      </c>
      <c r="AF266" s="1">
        <f>(Table2[[#This Row],[Current Week High]]/Table2[[#This Row],[Close Price]])-1</f>
        <v>2.5507068223724616E-2</v>
      </c>
      <c r="AG266" s="1">
        <f>(Table2[[#This Row],[Close Price]]/Table2[[#This Row],[Current Month Low]])-1</f>
        <v>2.6822341432628516E-2</v>
      </c>
      <c r="AH266" s="1">
        <f>(Table2[[#This Row],[Current Month High]]/Table2[[#This Row],[Close Price]])-1</f>
        <v>5.7160417947141884E-2</v>
      </c>
      <c r="AI266">
        <v>11.360376971931901</v>
      </c>
      <c r="AJ266">
        <v>69.596942321056204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-0.06</v>
      </c>
      <c r="AM266" t="s">
        <v>3172</v>
      </c>
      <c r="AN266">
        <v>-2.5</v>
      </c>
      <c r="AO266" t="s">
        <v>3172</v>
      </c>
      <c r="AP266">
        <v>0.126697216038692</v>
      </c>
      <c r="AQ266">
        <f>(Table2[[#This Row],[Sharpe Ratio]]-AVERAGE(Table2[Sharpe Ratio]))/_xlfn.STDEV.P(Table2[Sharpe Ratio])</f>
        <v>0.75308089968764469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255</v>
      </c>
      <c r="AT266">
        <f>_xlfn.RANK.AVG(Table2[[#This Row],[6M Return vs Nifty Z-Score]],Table2[6M Return vs Nifty Z-Score])</f>
        <v>456</v>
      </c>
      <c r="AU266">
        <f>_xlfn.RANK.AVG(Table2[[#This Row],[Sharpe Ratio Z-Score]],Table2[Sharpe Ratio Z-Score])</f>
        <v>159</v>
      </c>
      <c r="AV266">
        <f>(Table2[[#This Row],[Rank 1Y]]+Table2[[#This Row],[Rank 6M]]+Table2[[#This Row],[Rank Sharpe]])/3</f>
        <v>290</v>
      </c>
    </row>
    <row r="267" spans="1:48" x14ac:dyDescent="0.3">
      <c r="A267" t="s">
        <v>601</v>
      </c>
      <c r="B267" t="s">
        <v>602</v>
      </c>
      <c r="C267" t="s">
        <v>3129</v>
      </c>
      <c r="D267" t="s">
        <v>195</v>
      </c>
      <c r="E267">
        <v>32429.767500000002</v>
      </c>
      <c r="F267">
        <v>742.95</v>
      </c>
      <c r="G267">
        <v>16.756861871530301</v>
      </c>
      <c r="H267">
        <f>(Table2[[#This Row],[1Y Return vs Nifty]]-AVERAGE(Table2[1Y Return vs Nifty]))/_xlfn.STDEV.P(Table2[1Y Return vs Nifty])</f>
        <v>-0.15606228768562111</v>
      </c>
      <c r="I267">
        <v>-9.7860796954924698</v>
      </c>
      <c r="J267">
        <f>(Table2[[#This Row],[1M Return vs Nifty]]-AVERAGE(Table2[1M Return vs Nifty]))/_xlfn.STDEV.P(Table2[1M Return vs Nifty])</f>
        <v>-0.98231096709215882</v>
      </c>
      <c r="K267">
        <v>52.333504315424399</v>
      </c>
      <c r="L267">
        <f>(Table2[[#This Row],[6M Return vs Nifty]]-AVERAGE(Table2[6M Return vs Nifty]))/_xlfn.STDEV.P(Table2[6M Return vs Nifty])</f>
        <v>1.3745242392207495</v>
      </c>
      <c r="M267">
        <v>2.5116792079346699</v>
      </c>
      <c r="N267">
        <f>(Table2[[#This Row],[1W Return vs Nifty]]-AVERAGE(Table2[1W Return vs Nifty]))/_xlfn.STDEV.P(Table2[1W Return vs Nifty])</f>
        <v>0.66826848497351343</v>
      </c>
      <c r="O267">
        <v>758.26</v>
      </c>
      <c r="P267">
        <v>765.05579049334597</v>
      </c>
      <c r="Q267">
        <v>654.18534949015202</v>
      </c>
      <c r="R267">
        <v>42.697094607491103</v>
      </c>
      <c r="S267" s="1">
        <f>(Table2[[#This Row],[Close Price]]-Table2[[#This Row],[20D EMA]])/Table2[[#This Row],[20D EMA]]</f>
        <v>-2.0190963521747086E-2</v>
      </c>
      <c r="T267" s="1">
        <f>(Table2[[#This Row],[Close Price]]-Table2[[#This Row],[50D EMA]])/Table2[[#This Row],[50D EMA]]</f>
        <v>-2.8894350932356202E-2</v>
      </c>
      <c r="U267" s="1">
        <f>(Table2[[#This Row],[Close Price]]-Table2[[#This Row],[200D EMA]])/Table2[[#This Row],[200D EMA]]</f>
        <v>0.13568731029979184</v>
      </c>
      <c r="V267">
        <v>0.57297430890189305</v>
      </c>
      <c r="W267">
        <v>742</v>
      </c>
      <c r="X267">
        <v>758.3</v>
      </c>
      <c r="Y267">
        <v>725.55</v>
      </c>
      <c r="Z267">
        <v>760.95</v>
      </c>
      <c r="AA267">
        <v>725.1</v>
      </c>
      <c r="AB267">
        <v>768.45</v>
      </c>
      <c r="AC267" s="1">
        <f>(Table2[[#This Row],[Close Price]]/Table2[[#This Row],[Day Low]])-1</f>
        <v>1.2803234501348459E-3</v>
      </c>
      <c r="AD267" s="1">
        <f>(Table2[[#This Row],[Day High]]/Table2[[#This Row],[Close Price]])-1</f>
        <v>2.0660878928595361E-2</v>
      </c>
      <c r="AE267" s="1">
        <f>(Table2[[#This Row],[Close Price]]/Table2[[#This Row],[Current Week Low]])-1</f>
        <v>2.398180690510654E-2</v>
      </c>
      <c r="AF267" s="1">
        <f>(Table2[[#This Row],[Current Week High]]/Table2[[#This Row],[Close Price]])-1</f>
        <v>2.4227740763173911E-2</v>
      </c>
      <c r="AG267" s="1">
        <f>(Table2[[#This Row],[Close Price]]/Table2[[#This Row],[Current Month Low]])-1</f>
        <v>2.4617294166321857E-2</v>
      </c>
      <c r="AH267" s="1">
        <f>(Table2[[#This Row],[Current Month High]]/Table2[[#This Row],[Close Price]])-1</f>
        <v>3.4322632747829651E-2</v>
      </c>
      <c r="AI267">
        <v>15.754761424052701</v>
      </c>
      <c r="AJ267">
        <v>78.122752337568897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-0.06</v>
      </c>
      <c r="AM267" t="s">
        <v>3172</v>
      </c>
      <c r="AN267">
        <v>-2.72</v>
      </c>
      <c r="AO267" t="s">
        <v>3172</v>
      </c>
      <c r="AP267">
        <v>1.8787411212236999E-2</v>
      </c>
      <c r="AQ267">
        <f>(Table2[[#This Row],[Sharpe Ratio]]-AVERAGE(Table2[Sharpe Ratio]))/_xlfn.STDEV.P(Table2[Sharpe Ratio])</f>
        <v>-0.49940157760610354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347</v>
      </c>
      <c r="AT267">
        <f>_xlfn.RANK.AVG(Table2[[#This Row],[6M Return vs Nifty Z-Score]],Table2[6M Return vs Nifty Z-Score])</f>
        <v>62</v>
      </c>
      <c r="AU267">
        <f>_xlfn.RANK.AVG(Table2[[#This Row],[Sharpe Ratio Z-Score]],Table2[Sharpe Ratio Z-Score])</f>
        <v>464</v>
      </c>
      <c r="AV267">
        <f>(Table2[[#This Row],[Rank 1Y]]+Table2[[#This Row],[Rank 6M]]+Table2[[#This Row],[Rank Sharpe]])/3</f>
        <v>291</v>
      </c>
    </row>
    <row r="268" spans="1:48" x14ac:dyDescent="0.3">
      <c r="A268" t="s">
        <v>821</v>
      </c>
      <c r="B268" t="s">
        <v>822</v>
      </c>
      <c r="C268" t="s">
        <v>3139</v>
      </c>
      <c r="D268" t="s">
        <v>532</v>
      </c>
      <c r="E268">
        <v>19884.408940174999</v>
      </c>
      <c r="F268">
        <v>1300.1500000000001</v>
      </c>
      <c r="G268">
        <v>-4.5594799658280403</v>
      </c>
      <c r="H268">
        <f>(Table2[[#This Row],[1Y Return vs Nifty]]-AVERAGE(Table2[1Y Return vs Nifty]))/_xlfn.STDEV.P(Table2[1Y Return vs Nifty])</f>
        <v>-0.51875308109459384</v>
      </c>
      <c r="I268">
        <v>-7.1937715654405601</v>
      </c>
      <c r="J268">
        <f>(Table2[[#This Row],[1M Return vs Nifty]]-AVERAGE(Table2[1M Return vs Nifty]))/_xlfn.STDEV.P(Table2[1M Return vs Nifty])</f>
        <v>-0.70446970175028156</v>
      </c>
      <c r="K268">
        <v>19.9618055752901</v>
      </c>
      <c r="L268">
        <f>(Table2[[#This Row],[6M Return vs Nifty]]-AVERAGE(Table2[6M Return vs Nifty]))/_xlfn.STDEV.P(Table2[6M Return vs Nifty])</f>
        <v>0.33276745176784012</v>
      </c>
      <c r="M268">
        <v>-6.30115124288033</v>
      </c>
      <c r="N268">
        <f>(Table2[[#This Row],[1W Return vs Nifty]]-AVERAGE(Table2[1W Return vs Nifty]))/_xlfn.STDEV.P(Table2[1W Return vs Nifty])</f>
        <v>-1.4268907319413917</v>
      </c>
      <c r="O268">
        <v>1385.87</v>
      </c>
      <c r="P268">
        <v>1422.15454760689</v>
      </c>
      <c r="Q268">
        <v>1284.59328646826</v>
      </c>
      <c r="R268">
        <v>31.4197510877346</v>
      </c>
      <c r="S268" s="1">
        <f>(Table2[[#This Row],[Close Price]]-Table2[[#This Row],[20D EMA]])/Table2[[#This Row],[20D EMA]]</f>
        <v>-6.1852843340284305E-2</v>
      </c>
      <c r="T268" s="1">
        <f>(Table2[[#This Row],[Close Price]]-Table2[[#This Row],[50D EMA]])/Table2[[#This Row],[50D EMA]]</f>
        <v>-8.5788529672946784E-2</v>
      </c>
      <c r="U268" s="1">
        <f>(Table2[[#This Row],[Close Price]]-Table2[[#This Row],[200D EMA]])/Table2[[#This Row],[200D EMA]]</f>
        <v>1.2110224843623682E-2</v>
      </c>
      <c r="V268">
        <v>1.0187937096861299</v>
      </c>
      <c r="W268">
        <v>1291</v>
      </c>
      <c r="X268">
        <v>1319.5</v>
      </c>
      <c r="Y268">
        <v>1267.2</v>
      </c>
      <c r="Z268">
        <v>1374.4</v>
      </c>
      <c r="AA268">
        <v>1267.2</v>
      </c>
      <c r="AB268">
        <v>1445</v>
      </c>
      <c r="AC268" s="1">
        <f>(Table2[[#This Row],[Close Price]]/Table2[[#This Row],[Day Low]])-1</f>
        <v>7.0875290472502961E-3</v>
      </c>
      <c r="AD268" s="1">
        <f>(Table2[[#This Row],[Day High]]/Table2[[#This Row],[Close Price]])-1</f>
        <v>1.4882898127139166E-2</v>
      </c>
      <c r="AE268" s="1">
        <f>(Table2[[#This Row],[Close Price]]/Table2[[#This Row],[Current Week Low]])-1</f>
        <v>2.6002209595959558E-2</v>
      </c>
      <c r="AF268" s="1">
        <f>(Table2[[#This Row],[Current Week High]]/Table2[[#This Row],[Close Price]])-1</f>
        <v>5.7108795139022339E-2</v>
      </c>
      <c r="AG268" s="1">
        <f>(Table2[[#This Row],[Close Price]]/Table2[[#This Row],[Current Month Low]])-1</f>
        <v>2.6002209595959558E-2</v>
      </c>
      <c r="AH268" s="1">
        <f>(Table2[[#This Row],[Current Month High]]/Table2[[#This Row],[Close Price]])-1</f>
        <v>0.11141022189747329</v>
      </c>
      <c r="AI268">
        <v>30.754143752643898</v>
      </c>
      <c r="AJ268">
        <v>56.409022556390902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-0.19</v>
      </c>
      <c r="AM268" t="s">
        <v>3172</v>
      </c>
      <c r="AN268">
        <v>-14.84</v>
      </c>
      <c r="AO268" t="s">
        <v>3172</v>
      </c>
      <c r="AP268">
        <v>0.11602164183911499</v>
      </c>
      <c r="AQ268">
        <f>(Table2[[#This Row],[Sharpe Ratio]]-AVERAGE(Table2[Sharpe Ratio]))/_xlfn.STDEV.P(Table2[Sharpe Ratio])</f>
        <v>0.62917214420872247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485</v>
      </c>
      <c r="AT268">
        <f>_xlfn.RANK.AVG(Table2[[#This Row],[6M Return vs Nifty Z-Score]],Table2[6M Return vs Nifty Z-Score])</f>
        <v>211</v>
      </c>
      <c r="AU268">
        <f>_xlfn.RANK.AVG(Table2[[#This Row],[Sharpe Ratio Z-Score]],Table2[Sharpe Ratio Z-Score])</f>
        <v>177</v>
      </c>
      <c r="AV268">
        <f>(Table2[[#This Row],[Rank 1Y]]+Table2[[#This Row],[Rank 6M]]+Table2[[#This Row],[Rank Sharpe]])/3</f>
        <v>291</v>
      </c>
    </row>
    <row r="269" spans="1:48" x14ac:dyDescent="0.3">
      <c r="A269" t="s">
        <v>505</v>
      </c>
      <c r="B269" t="s">
        <v>506</v>
      </c>
      <c r="C269" t="s">
        <v>3139</v>
      </c>
      <c r="D269" t="s">
        <v>507</v>
      </c>
      <c r="E269">
        <v>43151.990527620001</v>
      </c>
      <c r="F269">
        <v>3973.8</v>
      </c>
      <c r="G269">
        <v>-9.8590349756913493</v>
      </c>
      <c r="H269">
        <f>(Table2[[#This Row],[1Y Return vs Nifty]]-AVERAGE(Table2[1Y Return vs Nifty]))/_xlfn.STDEV.P(Table2[1Y Return vs Nifty])</f>
        <v>-0.60892332821801021</v>
      </c>
      <c r="I269">
        <v>9.4973470209569903</v>
      </c>
      <c r="J269">
        <f>(Table2[[#This Row],[1M Return vs Nifty]]-AVERAGE(Table2[1M Return vs Nifty]))/_xlfn.STDEV.P(Table2[1M Return vs Nifty])</f>
        <v>1.0844694502953338</v>
      </c>
      <c r="K269">
        <v>21.240300158013198</v>
      </c>
      <c r="L269">
        <f>(Table2[[#This Row],[6M Return vs Nifty]]-AVERAGE(Table2[6M Return vs Nifty]))/_xlfn.STDEV.P(Table2[6M Return vs Nifty])</f>
        <v>0.37391081035292123</v>
      </c>
      <c r="M269">
        <v>-1.8471315422385499</v>
      </c>
      <c r="N269">
        <f>(Table2[[#This Row],[1W Return vs Nifty]]-AVERAGE(Table2[1W Return vs Nifty]))/_xlfn.STDEV.P(Table2[1W Return vs Nifty])</f>
        <v>-0.3679936522571694</v>
      </c>
      <c r="O269">
        <v>4025.37</v>
      </c>
      <c r="P269">
        <v>3960.7708916738402</v>
      </c>
      <c r="Q269">
        <v>3589.1672339690099</v>
      </c>
      <c r="R269">
        <v>44.194246906182499</v>
      </c>
      <c r="S269" s="1">
        <f>(Table2[[#This Row],[Close Price]]-Table2[[#This Row],[20D EMA]])/Table2[[#This Row],[20D EMA]]</f>
        <v>-1.2811244680613138E-2</v>
      </c>
      <c r="T269" s="1">
        <f>(Table2[[#This Row],[Close Price]]-Table2[[#This Row],[50D EMA]])/Table2[[#This Row],[50D EMA]]</f>
        <v>3.2895384970509675E-3</v>
      </c>
      <c r="U269" s="1">
        <f>(Table2[[#This Row],[Close Price]]-Table2[[#This Row],[200D EMA]])/Table2[[#This Row],[200D EMA]]</f>
        <v>0.10716490510408781</v>
      </c>
      <c r="V269">
        <v>0.91154544298790796</v>
      </c>
      <c r="W269">
        <v>3964.05</v>
      </c>
      <c r="X269">
        <v>4084.15</v>
      </c>
      <c r="Y269">
        <v>3797.05</v>
      </c>
      <c r="Z269">
        <v>4084.15</v>
      </c>
      <c r="AA269">
        <v>3797.05</v>
      </c>
      <c r="AB269">
        <v>4340.95</v>
      </c>
      <c r="AC269" s="1">
        <f>(Table2[[#This Row],[Close Price]]/Table2[[#This Row],[Day Low]])-1</f>
        <v>2.4596057062853394E-3</v>
      </c>
      <c r="AD269" s="1">
        <f>(Table2[[#This Row],[Day High]]/Table2[[#This Row],[Close Price]])-1</f>
        <v>2.7769389501232977E-2</v>
      </c>
      <c r="AE269" s="1">
        <f>(Table2[[#This Row],[Close Price]]/Table2[[#This Row],[Current Week Low]])-1</f>
        <v>4.6549294847315625E-2</v>
      </c>
      <c r="AF269" s="1">
        <f>(Table2[[#This Row],[Current Week High]]/Table2[[#This Row],[Close Price]])-1</f>
        <v>2.7769389501232977E-2</v>
      </c>
      <c r="AG269" s="1">
        <f>(Table2[[#This Row],[Close Price]]/Table2[[#This Row],[Current Month Low]])-1</f>
        <v>4.6549294847315625E-2</v>
      </c>
      <c r="AH269" s="1">
        <f>(Table2[[#This Row],[Current Month High]]/Table2[[#This Row],[Close Price]])-1</f>
        <v>9.2392672001610388E-2</v>
      </c>
      <c r="AI269">
        <v>11.2285469827369</v>
      </c>
      <c r="AJ269">
        <v>50.045310376076102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-0.08</v>
      </c>
      <c r="AM269" t="s">
        <v>3172</v>
      </c>
      <c r="AN269">
        <v>-6.14</v>
      </c>
      <c r="AO269" t="s">
        <v>3172</v>
      </c>
      <c r="AP269">
        <v>0.122307340249189</v>
      </c>
      <c r="AQ269">
        <f>(Table2[[#This Row],[Sharpe Ratio]]-AVERAGE(Table2[Sharpe Ratio]))/_xlfn.STDEV.P(Table2[Sharpe Ratio])</f>
        <v>0.70212869462443417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1.1835919747975097</v>
      </c>
      <c r="AS269">
        <f>_xlfn.RANK.AVG(Table2[[#This Row],[1Y Return vs Nifty Z-Score]],Table2[1Y Return vs Nifty Z-Score])</f>
        <v>516</v>
      </c>
      <c r="AT269">
        <f>_xlfn.RANK.AVG(Table2[[#This Row],[6M Return vs Nifty Z-Score]],Table2[6M Return vs Nifty Z-Score])</f>
        <v>200</v>
      </c>
      <c r="AU269">
        <f>_xlfn.RANK.AVG(Table2[[#This Row],[Sharpe Ratio Z-Score]],Table2[Sharpe Ratio Z-Score])</f>
        <v>166</v>
      </c>
      <c r="AV269">
        <f>(Table2[[#This Row],[Rank 1Y]]+Table2[[#This Row],[Rank 6M]]+Table2[[#This Row],[Rank Sharpe]])/3</f>
        <v>294</v>
      </c>
    </row>
    <row r="270" spans="1:48" x14ac:dyDescent="0.3">
      <c r="A270" t="s">
        <v>1342</v>
      </c>
      <c r="B270" t="s">
        <v>1343</v>
      </c>
      <c r="C270" t="s">
        <v>3146</v>
      </c>
      <c r="D270" t="s">
        <v>1344</v>
      </c>
      <c r="E270">
        <v>8433.6956960400003</v>
      </c>
      <c r="F270">
        <v>497.85</v>
      </c>
      <c r="G270">
        <v>1.8154139453635001</v>
      </c>
      <c r="H270">
        <f>(Table2[[#This Row],[1Y Return vs Nifty]]-AVERAGE(Table2[1Y Return vs Nifty]))/_xlfn.STDEV.P(Table2[1Y Return vs Nifty])</f>
        <v>-0.41028628373370951</v>
      </c>
      <c r="I270">
        <v>11.6839896983087</v>
      </c>
      <c r="J270">
        <f>(Table2[[#This Row],[1M Return vs Nifty]]-AVERAGE(Table2[1M Return vs Nifty]))/_xlfn.STDEV.P(Table2[1M Return vs Nifty])</f>
        <v>1.3188318554750698</v>
      </c>
      <c r="K270">
        <v>26.775647201103901</v>
      </c>
      <c r="L270">
        <f>(Table2[[#This Row],[6M Return vs Nifty]]-AVERAGE(Table2[6M Return vs Nifty]))/_xlfn.STDEV.P(Table2[6M Return vs Nifty])</f>
        <v>0.55204435222657844</v>
      </c>
      <c r="M270">
        <v>11.6250751407942</v>
      </c>
      <c r="N270">
        <f>(Table2[[#This Row],[1W Return vs Nifty]]-AVERAGE(Table2[1W Return vs Nifty]))/_xlfn.STDEV.P(Table2[1W Return vs Nifty])</f>
        <v>2.8348840340516945</v>
      </c>
      <c r="O270">
        <v>473.68</v>
      </c>
      <c r="P270">
        <v>473.698010089344</v>
      </c>
      <c r="Q270">
        <v>440.70618757647799</v>
      </c>
      <c r="R270">
        <v>73.603227638292694</v>
      </c>
      <c r="S270" s="1">
        <f>(Table2[[#This Row],[Close Price]]-Table2[[#This Row],[20D EMA]])/Table2[[#This Row],[20D EMA]]</f>
        <v>5.1026009120081102E-2</v>
      </c>
      <c r="T270" s="1">
        <f>(Table2[[#This Row],[Close Price]]-Table2[[#This Row],[50D EMA]])/Table2[[#This Row],[50D EMA]]</f>
        <v>5.0986048909305595E-2</v>
      </c>
      <c r="U270" s="1">
        <f>(Table2[[#This Row],[Close Price]]-Table2[[#This Row],[200D EMA]])/Table2[[#This Row],[200D EMA]]</f>
        <v>0.12966419359293788</v>
      </c>
      <c r="V270">
        <v>1.9086408887375299</v>
      </c>
      <c r="W270">
        <v>492.45</v>
      </c>
      <c r="X270">
        <v>505</v>
      </c>
      <c r="Y270">
        <v>472.5</v>
      </c>
      <c r="Z270">
        <v>514.5</v>
      </c>
      <c r="AA270">
        <v>448.3</v>
      </c>
      <c r="AB270">
        <v>514.5</v>
      </c>
      <c r="AC270" s="1">
        <f>(Table2[[#This Row],[Close Price]]/Table2[[#This Row],[Day Low]])-1</f>
        <v>1.0965580261955488E-2</v>
      </c>
      <c r="AD270" s="1">
        <f>(Table2[[#This Row],[Day High]]/Table2[[#This Row],[Close Price]])-1</f>
        <v>1.4361755548859989E-2</v>
      </c>
      <c r="AE270" s="1">
        <f>(Table2[[#This Row],[Close Price]]/Table2[[#This Row],[Current Week Low]])-1</f>
        <v>5.3650793650793727E-2</v>
      </c>
      <c r="AF270" s="1">
        <f>(Table2[[#This Row],[Current Week High]]/Table2[[#This Row],[Close Price]])-1</f>
        <v>3.3443808376016904E-2</v>
      </c>
      <c r="AG270" s="1">
        <f>(Table2[[#This Row],[Close Price]]/Table2[[#This Row],[Current Month Low]])-1</f>
        <v>0.11052866384117777</v>
      </c>
      <c r="AH270" s="1">
        <f>(Table2[[#This Row],[Current Month High]]/Table2[[#This Row],[Close Price]])-1</f>
        <v>3.3443808376016904E-2</v>
      </c>
      <c r="AI270">
        <v>28.301697298383001</v>
      </c>
      <c r="AJ270">
        <v>56.016922594797798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-0.16</v>
      </c>
      <c r="AM270" t="s">
        <v>3172</v>
      </c>
      <c r="AN270">
        <v>7.85</v>
      </c>
      <c r="AO270" t="s">
        <v>3173</v>
      </c>
      <c r="AP270">
        <v>7.8636621482625998E-2</v>
      </c>
      <c r="AQ270">
        <f>(Table2[[#This Row],[Sharpe Ratio]]-AVERAGE(Table2[Sharpe Ratio]))/_xlfn.STDEV.P(Table2[Sharpe Ratio])</f>
        <v>0.19525343788655863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436</v>
      </c>
      <c r="AT270">
        <f>_xlfn.RANK.AVG(Table2[[#This Row],[6M Return vs Nifty Z-Score]],Table2[6M Return vs Nifty Z-Score])</f>
        <v>154</v>
      </c>
      <c r="AU270">
        <f>_xlfn.RANK.AVG(Table2[[#This Row],[Sharpe Ratio Z-Score]],Table2[Sharpe Ratio Z-Score])</f>
        <v>292</v>
      </c>
      <c r="AV270">
        <f>(Table2[[#This Row],[Rank 1Y]]+Table2[[#This Row],[Rank 6M]]+Table2[[#This Row],[Rank Sharpe]])/3</f>
        <v>294</v>
      </c>
    </row>
    <row r="271" spans="1:48" x14ac:dyDescent="0.3">
      <c r="A271" t="s">
        <v>1416</v>
      </c>
      <c r="B271" t="s">
        <v>1417</v>
      </c>
      <c r="C271" t="s">
        <v>3134</v>
      </c>
      <c r="D271" t="s">
        <v>1418</v>
      </c>
      <c r="E271">
        <v>7668.340176535</v>
      </c>
      <c r="F271">
        <v>376.85</v>
      </c>
      <c r="G271">
        <v>45.905873230498003</v>
      </c>
      <c r="H271">
        <f>(Table2[[#This Row],[1Y Return vs Nifty]]-AVERAGE(Table2[1Y Return vs Nifty]))/_xlfn.STDEV.P(Table2[1Y Return vs Nifty])</f>
        <v>0.33989889259264167</v>
      </c>
      <c r="I271">
        <v>-2.8817446380269298</v>
      </c>
      <c r="J271">
        <f>(Table2[[#This Row],[1M Return vs Nifty]]-AVERAGE(Table2[1M Return vs Nifty]))/_xlfn.STDEV.P(Table2[1M Return vs Nifty])</f>
        <v>-0.24231051480329668</v>
      </c>
      <c r="K271">
        <v>1.9765738778266</v>
      </c>
      <c r="L271">
        <f>(Table2[[#This Row],[6M Return vs Nifty]]-AVERAGE(Table2[6M Return vs Nifty]))/_xlfn.STDEV.P(Table2[6M Return vs Nifty])</f>
        <v>-0.24601703974593703</v>
      </c>
      <c r="M271">
        <v>-4.5033702836820497</v>
      </c>
      <c r="N271">
        <f>(Table2[[#This Row],[1W Return vs Nifty]]-AVERAGE(Table2[1W Return vs Nifty]))/_xlfn.STDEV.P(Table2[1W Return vs Nifty])</f>
        <v>-0.99948691795901079</v>
      </c>
      <c r="O271">
        <v>389.01</v>
      </c>
      <c r="P271">
        <v>408.65079371322003</v>
      </c>
      <c r="Q271">
        <v>388.92764608659098</v>
      </c>
      <c r="R271">
        <v>41.239989339516299</v>
      </c>
      <c r="S271" s="1">
        <f>(Table2[[#This Row],[Close Price]]-Table2[[#This Row],[20D EMA]])/Table2[[#This Row],[20D EMA]]</f>
        <v>-3.1258836533765121E-2</v>
      </c>
      <c r="T271" s="1">
        <f>(Table2[[#This Row],[Close Price]]-Table2[[#This Row],[50D EMA]])/Table2[[#This Row],[50D EMA]]</f>
        <v>-7.7818994120287782E-2</v>
      </c>
      <c r="U271" s="1">
        <f>(Table2[[#This Row],[Close Price]]-Table2[[#This Row],[200D EMA]])/Table2[[#This Row],[200D EMA]]</f>
        <v>-3.1053709367582442E-2</v>
      </c>
      <c r="V271">
        <v>0.83957079570372395</v>
      </c>
      <c r="W271">
        <v>375.55</v>
      </c>
      <c r="X271">
        <v>381.5</v>
      </c>
      <c r="Y271">
        <v>356.8</v>
      </c>
      <c r="Z271">
        <v>391</v>
      </c>
      <c r="AA271">
        <v>356.8</v>
      </c>
      <c r="AB271">
        <v>409.9</v>
      </c>
      <c r="AC271" s="1">
        <f>(Table2[[#This Row],[Close Price]]/Table2[[#This Row],[Day Low]])-1</f>
        <v>3.461589668486198E-3</v>
      </c>
      <c r="AD271" s="1">
        <f>(Table2[[#This Row],[Day High]]/Table2[[#This Row],[Close Price]])-1</f>
        <v>1.2339126973596848E-2</v>
      </c>
      <c r="AE271" s="1">
        <f>(Table2[[#This Row],[Close Price]]/Table2[[#This Row],[Current Week Low]])-1</f>
        <v>5.6193946188340727E-2</v>
      </c>
      <c r="AF271" s="1">
        <f>(Table2[[#This Row],[Current Week High]]/Table2[[#This Row],[Close Price]])-1</f>
        <v>3.7548096059440095E-2</v>
      </c>
      <c r="AG271" s="1">
        <f>(Table2[[#This Row],[Close Price]]/Table2[[#This Row],[Current Month Low]])-1</f>
        <v>5.6193946188340727E-2</v>
      </c>
      <c r="AH271" s="1">
        <f>(Table2[[#This Row],[Current Month High]]/Table2[[#This Row],[Close Price]])-1</f>
        <v>8.7700676661801591E-2</v>
      </c>
      <c r="AI271">
        <v>56.030250762903002</v>
      </c>
      <c r="AJ271">
        <v>79.794847328244202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-0.26</v>
      </c>
      <c r="AM271" t="s">
        <v>3172</v>
      </c>
      <c r="AN271">
        <v>-0.72</v>
      </c>
      <c r="AO271" t="s">
        <v>3172</v>
      </c>
      <c r="AP271">
        <v>8.4629113663217001E-2</v>
      </c>
      <c r="AQ271">
        <f>(Table2[[#This Row],[Sharpe Ratio]]-AVERAGE(Table2[Sharpe Ratio]))/_xlfn.STDEV.P(Table2[Sharpe Ratio])</f>
        <v>0.2648068159468811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210</v>
      </c>
      <c r="AT271">
        <f>_xlfn.RANK.AVG(Table2[[#This Row],[6M Return vs Nifty Z-Score]],Table2[6M Return vs Nifty Z-Score])</f>
        <v>400</v>
      </c>
      <c r="AU271">
        <f>_xlfn.RANK.AVG(Table2[[#This Row],[Sharpe Ratio Z-Score]],Table2[Sharpe Ratio Z-Score])</f>
        <v>272</v>
      </c>
      <c r="AV271">
        <f>(Table2[[#This Row],[Rank 1Y]]+Table2[[#This Row],[Rank 6M]]+Table2[[#This Row],[Rank Sharpe]])/3</f>
        <v>294</v>
      </c>
    </row>
    <row r="272" spans="1:48" x14ac:dyDescent="0.3">
      <c r="A272" t="s">
        <v>559</v>
      </c>
      <c r="B272" t="s">
        <v>560</v>
      </c>
      <c r="C272" t="s">
        <v>3138</v>
      </c>
      <c r="D272" t="s">
        <v>106</v>
      </c>
      <c r="E272">
        <v>35987.527309860001</v>
      </c>
      <c r="F272">
        <v>337.4</v>
      </c>
      <c r="G272">
        <v>26.542085466809599</v>
      </c>
      <c r="H272">
        <f>(Table2[[#This Row],[1Y Return vs Nifty]]-AVERAGE(Table2[1Y Return vs Nifty]))/_xlfn.STDEV.P(Table2[1Y Return vs Nifty])</f>
        <v>1.0430187267851757E-2</v>
      </c>
      <c r="I272">
        <v>8.5393846278826295</v>
      </c>
      <c r="J272">
        <f>(Table2[[#This Row],[1M Return vs Nifty]]-AVERAGE(Table2[1M Return vs Nifty]))/_xlfn.STDEV.P(Table2[1M Return vs Nifty])</f>
        <v>0.98179589835288661</v>
      </c>
      <c r="K272">
        <v>31.7510039972844</v>
      </c>
      <c r="L272">
        <f>(Table2[[#This Row],[6M Return vs Nifty]]-AVERAGE(Table2[6M Return vs Nifty]))/_xlfn.STDEV.P(Table2[6M Return vs Nifty])</f>
        <v>0.71215679346819283</v>
      </c>
      <c r="M272">
        <v>-0.95739327218780301</v>
      </c>
      <c r="N272">
        <f>(Table2[[#This Row],[1W Return vs Nifty]]-AVERAGE(Table2[1W Return vs Nifty]))/_xlfn.STDEV.P(Table2[1W Return vs Nifty])</f>
        <v>-0.15646758835038543</v>
      </c>
      <c r="O272">
        <v>335.73</v>
      </c>
      <c r="P272">
        <v>328.14304389713601</v>
      </c>
      <c r="Q272">
        <v>290.25877776323102</v>
      </c>
      <c r="R272">
        <v>50.083457766311703</v>
      </c>
      <c r="S272" s="1">
        <f>(Table2[[#This Row],[Close Price]]-Table2[[#This Row],[20D EMA]])/Table2[[#This Row],[20D EMA]]</f>
        <v>4.9742352485627108E-3</v>
      </c>
      <c r="T272" s="1">
        <f>(Table2[[#This Row],[Close Price]]-Table2[[#This Row],[50D EMA]])/Table2[[#This Row],[50D EMA]]</f>
        <v>2.8210124441235367E-2</v>
      </c>
      <c r="U272" s="1">
        <f>(Table2[[#This Row],[Close Price]]-Table2[[#This Row],[200D EMA]])/Table2[[#This Row],[200D EMA]]</f>
        <v>0.1624110133724288</v>
      </c>
      <c r="V272">
        <v>1.22013793044555</v>
      </c>
      <c r="W272">
        <v>337</v>
      </c>
      <c r="X272">
        <v>343.75</v>
      </c>
      <c r="Y272">
        <v>318.8</v>
      </c>
      <c r="Z272">
        <v>346.8</v>
      </c>
      <c r="AA272">
        <v>318.8</v>
      </c>
      <c r="AB272">
        <v>357.9</v>
      </c>
      <c r="AC272" s="1">
        <f>(Table2[[#This Row],[Close Price]]/Table2[[#This Row],[Day Low]])-1</f>
        <v>1.1869436201779049E-3</v>
      </c>
      <c r="AD272" s="1">
        <f>(Table2[[#This Row],[Day High]]/Table2[[#This Row],[Close Price]])-1</f>
        <v>1.8820391227030386E-2</v>
      </c>
      <c r="AE272" s="1">
        <f>(Table2[[#This Row],[Close Price]]/Table2[[#This Row],[Current Week Low]])-1</f>
        <v>5.8343789209535757E-2</v>
      </c>
      <c r="AF272" s="1">
        <f>(Table2[[#This Row],[Current Week High]]/Table2[[#This Row],[Close Price]])-1</f>
        <v>2.7860106698281095E-2</v>
      </c>
      <c r="AG272" s="1">
        <f>(Table2[[#This Row],[Close Price]]/Table2[[#This Row],[Current Month Low]])-1</f>
        <v>5.8343789209535757E-2</v>
      </c>
      <c r="AH272" s="1">
        <f>(Table2[[#This Row],[Current Month High]]/Table2[[#This Row],[Close Price]])-1</f>
        <v>6.0758743331357445E-2</v>
      </c>
      <c r="AI272">
        <v>8.0023710729104796</v>
      </c>
      <c r="AJ272">
        <v>69.761006289308099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</v>
      </c>
      <c r="AM272" t="s">
        <v>3174</v>
      </c>
      <c r="AN272">
        <v>-2.06</v>
      </c>
      <c r="AO272" t="s">
        <v>3172</v>
      </c>
      <c r="AP272">
        <v>1.4420567468578E-2</v>
      </c>
      <c r="AQ272">
        <f>(Table2[[#This Row],[Sharpe Ratio]]-AVERAGE(Table2[Sharpe Ratio]))/_xlfn.STDEV.P(Table2[Sharpe Ratio])</f>
        <v>-0.5500864553964846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0.99782883534206102</v>
      </c>
      <c r="AS272">
        <f>_xlfn.RANK.AVG(Table2[[#This Row],[1Y Return vs Nifty Z-Score]],Table2[1Y Return vs Nifty Z-Score])</f>
        <v>287</v>
      </c>
      <c r="AT272">
        <f>_xlfn.RANK.AVG(Table2[[#This Row],[6M Return vs Nifty Z-Score]],Table2[6M Return vs Nifty Z-Score])</f>
        <v>127</v>
      </c>
      <c r="AU272">
        <f>_xlfn.RANK.AVG(Table2[[#This Row],[Sharpe Ratio Z-Score]],Table2[Sharpe Ratio Z-Score])</f>
        <v>473</v>
      </c>
      <c r="AV272">
        <f>(Table2[[#This Row],[Rank 1Y]]+Table2[[#This Row],[Rank 6M]]+Table2[[#This Row],[Rank Sharpe]])/3</f>
        <v>295.66666666666669</v>
      </c>
    </row>
    <row r="273" spans="1:48" x14ac:dyDescent="0.3">
      <c r="A273" t="s">
        <v>992</v>
      </c>
      <c r="B273" t="s">
        <v>993</v>
      </c>
      <c r="C273" t="s">
        <v>3136</v>
      </c>
      <c r="D273" t="s">
        <v>768</v>
      </c>
      <c r="E273">
        <v>14410.860931539901</v>
      </c>
      <c r="F273">
        <v>3069.4</v>
      </c>
      <c r="G273">
        <v>20.157073639095401</v>
      </c>
      <c r="H273">
        <f>(Table2[[#This Row],[1Y Return vs Nifty]]-AVERAGE(Table2[1Y Return vs Nifty]))/_xlfn.STDEV.P(Table2[1Y Return vs Nifty])</f>
        <v>-9.8208763232593255E-2</v>
      </c>
      <c r="I273">
        <v>12.5543770513656</v>
      </c>
      <c r="J273">
        <f>(Table2[[#This Row],[1M Return vs Nifty]]-AVERAGE(Table2[1M Return vs Nifty]))/_xlfn.STDEV.P(Table2[1M Return vs Nifty])</f>
        <v>1.4121191930054477</v>
      </c>
      <c r="K273">
        <v>13.629793747755899</v>
      </c>
      <c r="L273">
        <f>(Table2[[#This Row],[6M Return vs Nifty]]-AVERAGE(Table2[6M Return vs Nifty]))/_xlfn.STDEV.P(Table2[6M Return vs Nifty])</f>
        <v>0.12899636293747102</v>
      </c>
      <c r="M273">
        <v>4.9516484585086902</v>
      </c>
      <c r="N273">
        <f>(Table2[[#This Row],[1W Return vs Nifty]]-AVERAGE(Table2[1W Return vs Nifty]))/_xlfn.STDEV.P(Table2[1W Return vs Nifty])</f>
        <v>1.2483459178550629</v>
      </c>
      <c r="O273">
        <v>2947.71</v>
      </c>
      <c r="P273">
        <v>2794.52449358183</v>
      </c>
      <c r="Q273">
        <v>2493.6687437338901</v>
      </c>
      <c r="R273">
        <v>62.844622836201303</v>
      </c>
      <c r="S273" s="1">
        <f>(Table2[[#This Row],[Close Price]]-Table2[[#This Row],[20D EMA]])/Table2[[#This Row],[20D EMA]]</f>
        <v>4.1282894178871071E-2</v>
      </c>
      <c r="T273" s="1">
        <f>(Table2[[#This Row],[Close Price]]-Table2[[#This Row],[50D EMA]])/Table2[[#This Row],[50D EMA]]</f>
        <v>9.836217469178575E-2</v>
      </c>
      <c r="U273" s="1">
        <f>(Table2[[#This Row],[Close Price]]-Table2[[#This Row],[200D EMA]])/Table2[[#This Row],[200D EMA]]</f>
        <v>0.23087719959309427</v>
      </c>
      <c r="V273">
        <v>1.7001374611742599</v>
      </c>
      <c r="W273">
        <v>3055.15</v>
      </c>
      <c r="X273">
        <v>3146.85</v>
      </c>
      <c r="Y273">
        <v>2987.25</v>
      </c>
      <c r="Z273">
        <v>3217</v>
      </c>
      <c r="AA273">
        <v>2909.8</v>
      </c>
      <c r="AB273">
        <v>3217</v>
      </c>
      <c r="AC273" s="1">
        <f>(Table2[[#This Row],[Close Price]]/Table2[[#This Row],[Day Low]])-1</f>
        <v>4.6642554375397882E-3</v>
      </c>
      <c r="AD273" s="1">
        <f>(Table2[[#This Row],[Day High]]/Table2[[#This Row],[Close Price]])-1</f>
        <v>2.5232944549423264E-2</v>
      </c>
      <c r="AE273" s="1">
        <f>(Table2[[#This Row],[Close Price]]/Table2[[#This Row],[Current Week Low]])-1</f>
        <v>2.7500209222529159E-2</v>
      </c>
      <c r="AF273" s="1">
        <f>(Table2[[#This Row],[Current Week High]]/Table2[[#This Row],[Close Price]])-1</f>
        <v>4.8087574118720333E-2</v>
      </c>
      <c r="AG273" s="1">
        <f>(Table2[[#This Row],[Close Price]]/Table2[[#This Row],[Current Month Low]])-1</f>
        <v>5.4849130524434742E-2</v>
      </c>
      <c r="AH273" s="1">
        <f>(Table2[[#This Row],[Current Month High]]/Table2[[#This Row],[Close Price]])-1</f>
        <v>4.8087574118720333E-2</v>
      </c>
      <c r="AI273">
        <v>4.8087574118720298</v>
      </c>
      <c r="AJ273">
        <v>64.534977217904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0.23</v>
      </c>
      <c r="AM273" t="s">
        <v>3173</v>
      </c>
      <c r="AN273">
        <v>12.76</v>
      </c>
      <c r="AO273" t="s">
        <v>3173</v>
      </c>
      <c r="AP273">
        <v>7.9729024834944998E-2</v>
      </c>
      <c r="AQ273">
        <f>(Table2[[#This Row],[Sharpe Ratio]]-AVERAGE(Table2[Sharpe Ratio]))/_xlfn.STDEV.P(Table2[Sharpe Ratio])</f>
        <v>0.20793269404050052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2.8991854046058889</v>
      </c>
      <c r="AS273">
        <f>_xlfn.RANK.AVG(Table2[[#This Row],[1Y Return vs Nifty Z-Score]],Table2[1Y Return vs Nifty Z-Score])</f>
        <v>326</v>
      </c>
      <c r="AT273">
        <f>_xlfn.RANK.AVG(Table2[[#This Row],[6M Return vs Nifty Z-Score]],Table2[6M Return vs Nifty Z-Score])</f>
        <v>272</v>
      </c>
      <c r="AU273">
        <f>_xlfn.RANK.AVG(Table2[[#This Row],[Sharpe Ratio Z-Score]],Table2[Sharpe Ratio Z-Score])</f>
        <v>289</v>
      </c>
      <c r="AV273">
        <f>(Table2[[#This Row],[Rank 1Y]]+Table2[[#This Row],[Rank 6M]]+Table2[[#This Row],[Rank Sharpe]])/3</f>
        <v>295.66666666666669</v>
      </c>
    </row>
    <row r="274" spans="1:48" x14ac:dyDescent="0.3">
      <c r="A274" t="s">
        <v>961</v>
      </c>
      <c r="B274" t="s">
        <v>962</v>
      </c>
      <c r="C274" t="s">
        <v>3139</v>
      </c>
      <c r="D274" t="s">
        <v>773</v>
      </c>
      <c r="E274">
        <v>15671.658240000001</v>
      </c>
      <c r="F274">
        <v>3763.2</v>
      </c>
      <c r="G274">
        <v>34.193430441034202</v>
      </c>
      <c r="H274">
        <f>(Table2[[#This Row],[1Y Return vs Nifty]]-AVERAGE(Table2[1Y Return vs Nifty]))/_xlfn.STDEV.P(Table2[1Y Return vs Nifty])</f>
        <v>0.14061539449153093</v>
      </c>
      <c r="I274">
        <v>-9.0716506793664902</v>
      </c>
      <c r="J274">
        <f>(Table2[[#This Row],[1M Return vs Nifty]]-AVERAGE(Table2[1M Return vs Nifty]))/_xlfn.STDEV.P(Table2[1M Return vs Nifty])</f>
        <v>-0.9057391045360591</v>
      </c>
      <c r="K274">
        <v>-1.2526159194533899</v>
      </c>
      <c r="L274">
        <f>(Table2[[#This Row],[6M Return vs Nifty]]-AVERAGE(Table2[6M Return vs Nifty]))/_xlfn.STDEV.P(Table2[6M Return vs Nifty])</f>
        <v>-0.34993591086527692</v>
      </c>
      <c r="M274">
        <v>-0.52967810514945002</v>
      </c>
      <c r="N274">
        <f>(Table2[[#This Row],[1W Return vs Nifty]]-AVERAGE(Table2[1W Return vs Nifty]))/_xlfn.STDEV.P(Table2[1W Return vs Nifty])</f>
        <v>-5.4782734722930208E-2</v>
      </c>
      <c r="O274">
        <v>3725.42</v>
      </c>
      <c r="P274">
        <v>3884.2265122222102</v>
      </c>
      <c r="Q274">
        <v>3632.80169244538</v>
      </c>
      <c r="R274">
        <v>57.618113427596903</v>
      </c>
      <c r="S274" s="1">
        <f>(Table2[[#This Row],[Close Price]]-Table2[[#This Row],[20D EMA]])/Table2[[#This Row],[20D EMA]]</f>
        <v>1.0141138448819125E-2</v>
      </c>
      <c r="T274" s="1">
        <f>(Table2[[#This Row],[Close Price]]-Table2[[#This Row],[50D EMA]])/Table2[[#This Row],[50D EMA]]</f>
        <v>-3.1158458921328392E-2</v>
      </c>
      <c r="U274" s="1">
        <f>(Table2[[#This Row],[Close Price]]-Table2[[#This Row],[200D EMA]])/Table2[[#This Row],[200D EMA]]</f>
        <v>3.589469467210131E-2</v>
      </c>
      <c r="V274">
        <v>0.43477577085992902</v>
      </c>
      <c r="W274">
        <v>3587.9</v>
      </c>
      <c r="X274">
        <v>3799.95</v>
      </c>
      <c r="Y274">
        <v>3424.4</v>
      </c>
      <c r="Z274">
        <v>3799.95</v>
      </c>
      <c r="AA274">
        <v>3424.4</v>
      </c>
      <c r="AB274">
        <v>3799.95</v>
      </c>
      <c r="AC274" s="1">
        <f>(Table2[[#This Row],[Close Price]]/Table2[[#This Row],[Day Low]])-1</f>
        <v>4.8858663842358929E-2</v>
      </c>
      <c r="AD274" s="1">
        <f>(Table2[[#This Row],[Day High]]/Table2[[#This Row],[Close Price]])-1</f>
        <v>9.765625E-3</v>
      </c>
      <c r="AE274" s="1">
        <f>(Table2[[#This Row],[Close Price]]/Table2[[#This Row],[Current Week Low]])-1</f>
        <v>9.8937040065412818E-2</v>
      </c>
      <c r="AF274" s="1">
        <f>(Table2[[#This Row],[Current Week High]]/Table2[[#This Row],[Close Price]])-1</f>
        <v>9.765625E-3</v>
      </c>
      <c r="AG274" s="1">
        <f>(Table2[[#This Row],[Close Price]]/Table2[[#This Row],[Current Month Low]])-1</f>
        <v>9.8937040065412818E-2</v>
      </c>
      <c r="AH274" s="1">
        <f>(Table2[[#This Row],[Current Month High]]/Table2[[#This Row],[Close Price]])-1</f>
        <v>9.765625E-3</v>
      </c>
      <c r="AI274">
        <v>45.8333333333333</v>
      </c>
      <c r="AJ274">
        <v>97.538122358993107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-0.19</v>
      </c>
      <c r="AM274" t="s">
        <v>3172</v>
      </c>
      <c r="AN274">
        <v>-1.76</v>
      </c>
      <c r="AO274" t="s">
        <v>3172</v>
      </c>
      <c r="AP274">
        <v>0.109266098975939</v>
      </c>
      <c r="AQ274">
        <f>(Table2[[#This Row],[Sharpe Ratio]]-AVERAGE(Table2[Sharpe Ratio]))/_xlfn.STDEV.P(Table2[Sharpe Ratio])</f>
        <v>0.5507622251625115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253</v>
      </c>
      <c r="AT274">
        <f>_xlfn.RANK.AVG(Table2[[#This Row],[6M Return vs Nifty Z-Score]],Table2[6M Return vs Nifty Z-Score])</f>
        <v>438</v>
      </c>
      <c r="AU274">
        <f>_xlfn.RANK.AVG(Table2[[#This Row],[Sharpe Ratio Z-Score]],Table2[Sharpe Ratio Z-Score])</f>
        <v>197</v>
      </c>
      <c r="AV274">
        <f>(Table2[[#This Row],[Rank 1Y]]+Table2[[#This Row],[Rank 6M]]+Table2[[#This Row],[Rank Sharpe]])/3</f>
        <v>296</v>
      </c>
    </row>
    <row r="275" spans="1:48" x14ac:dyDescent="0.3">
      <c r="A275" t="s">
        <v>205</v>
      </c>
      <c r="B275" t="s">
        <v>206</v>
      </c>
      <c r="C275" t="s">
        <v>3127</v>
      </c>
      <c r="D275" t="s">
        <v>54</v>
      </c>
      <c r="E275">
        <v>127503.50209155001</v>
      </c>
      <c r="F275">
        <v>1517.1</v>
      </c>
      <c r="G275">
        <v>-6.4750570752601098</v>
      </c>
      <c r="H275">
        <f>(Table2[[#This Row],[1Y Return vs Nifty]]-AVERAGE(Table2[1Y Return vs Nifty]))/_xlfn.STDEV.P(Table2[1Y Return vs Nifty])</f>
        <v>-0.55134601786380844</v>
      </c>
      <c r="I275">
        <v>1.2284354482400801</v>
      </c>
      <c r="J275">
        <f>(Table2[[#This Row],[1M Return vs Nifty]]-AVERAGE(Table2[1M Return vs Nifty]))/_xlfn.STDEV.P(Table2[1M Return vs Nifty])</f>
        <v>0.19821490835638922</v>
      </c>
      <c r="K275">
        <v>17.429902493426301</v>
      </c>
      <c r="L275">
        <f>(Table2[[#This Row],[6M Return vs Nifty]]-AVERAGE(Table2[6M Return vs Nifty]))/_xlfn.STDEV.P(Table2[6M Return vs Nifty])</f>
        <v>0.25128803229473007</v>
      </c>
      <c r="M275">
        <v>0.26872126113676098</v>
      </c>
      <c r="N275">
        <f>(Table2[[#This Row],[1W Return vs Nifty]]-AVERAGE(Table2[1W Return vs Nifty]))/_xlfn.STDEV.P(Table2[1W Return vs Nifty])</f>
        <v>0.13502845027483387</v>
      </c>
      <c r="O275">
        <v>1546.24</v>
      </c>
      <c r="P275">
        <v>1499.9687327568199</v>
      </c>
      <c r="Q275">
        <v>1333.05592701255</v>
      </c>
      <c r="R275">
        <v>41.841300657617502</v>
      </c>
      <c r="S275" s="1">
        <f>(Table2[[#This Row],[Close Price]]-Table2[[#This Row],[20D EMA]])/Table2[[#This Row],[20D EMA]]</f>
        <v>-1.8845716059602714E-2</v>
      </c>
      <c r="T275" s="1">
        <f>(Table2[[#This Row],[Close Price]]-Table2[[#This Row],[50D EMA]])/Table2[[#This Row],[50D EMA]]</f>
        <v>1.1421082899304255E-2</v>
      </c>
      <c r="U275" s="1">
        <f>(Table2[[#This Row],[Close Price]]-Table2[[#This Row],[200D EMA]])/Table2[[#This Row],[200D EMA]]</f>
        <v>0.13806177914823317</v>
      </c>
      <c r="V275">
        <v>0.85780220718290401</v>
      </c>
      <c r="W275">
        <v>1511.3</v>
      </c>
      <c r="X275">
        <v>1587.45</v>
      </c>
      <c r="Y275">
        <v>1462</v>
      </c>
      <c r="Z275">
        <v>1587.45</v>
      </c>
      <c r="AA275">
        <v>1462</v>
      </c>
      <c r="AB275">
        <v>1623</v>
      </c>
      <c r="AC275" s="1">
        <f>(Table2[[#This Row],[Close Price]]/Table2[[#This Row],[Day Low]])-1</f>
        <v>3.8377555746706982E-3</v>
      </c>
      <c r="AD275" s="1">
        <f>(Table2[[#This Row],[Day High]]/Table2[[#This Row],[Close Price]])-1</f>
        <v>4.6371366422780502E-2</v>
      </c>
      <c r="AE275" s="1">
        <f>(Table2[[#This Row],[Close Price]]/Table2[[#This Row],[Current Week Low]])-1</f>
        <v>3.768809849521193E-2</v>
      </c>
      <c r="AF275" s="1">
        <f>(Table2[[#This Row],[Current Week High]]/Table2[[#This Row],[Close Price]])-1</f>
        <v>4.6371366422780502E-2</v>
      </c>
      <c r="AG275" s="1">
        <f>(Table2[[#This Row],[Close Price]]/Table2[[#This Row],[Current Month Low]])-1</f>
        <v>3.768809849521193E-2</v>
      </c>
      <c r="AH275" s="1">
        <f>(Table2[[#This Row],[Current Month High]]/Table2[[#This Row],[Close Price]])-1</f>
        <v>6.9804231757959245E-2</v>
      </c>
      <c r="AI275">
        <v>8.89196493309605</v>
      </c>
      <c r="AJ275">
        <v>50.029667721518898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7.0000000000000007E-2</v>
      </c>
      <c r="AM275" t="s">
        <v>3173</v>
      </c>
      <c r="AN275">
        <v>-7.15</v>
      </c>
      <c r="AO275" t="s">
        <v>3172</v>
      </c>
      <c r="AP275">
        <v>0.12912986575284599</v>
      </c>
      <c r="AQ275">
        <f>(Table2[[#This Row],[Sharpe Ratio]]-AVERAGE(Table2[Sharpe Ratio]))/_xlfn.STDEV.P(Table2[Sharpe Ratio])</f>
        <v>0.78131606465038006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0.81450143771252481</v>
      </c>
      <c r="AS275">
        <f>_xlfn.RANK.AVG(Table2[[#This Row],[1Y Return vs Nifty Z-Score]],Table2[1Y Return vs Nifty Z-Score])</f>
        <v>497</v>
      </c>
      <c r="AT275">
        <f>_xlfn.RANK.AVG(Table2[[#This Row],[6M Return vs Nifty Z-Score]],Table2[6M Return vs Nifty Z-Score])</f>
        <v>238</v>
      </c>
      <c r="AU275">
        <f>_xlfn.RANK.AVG(Table2[[#This Row],[Sharpe Ratio Z-Score]],Table2[Sharpe Ratio Z-Score])</f>
        <v>155</v>
      </c>
      <c r="AV275">
        <f>(Table2[[#This Row],[Rank 1Y]]+Table2[[#This Row],[Rank 6M]]+Table2[[#This Row],[Rank Sharpe]])/3</f>
        <v>296.66666666666669</v>
      </c>
    </row>
    <row r="276" spans="1:48" x14ac:dyDescent="0.3">
      <c r="A276" t="s">
        <v>378</v>
      </c>
      <c r="B276" t="s">
        <v>379</v>
      </c>
      <c r="C276" t="s">
        <v>3136</v>
      </c>
      <c r="D276" t="s">
        <v>86</v>
      </c>
      <c r="E276">
        <v>65265.771068934999</v>
      </c>
      <c r="F276">
        <v>316.14999999999998</v>
      </c>
      <c r="G276">
        <v>59.283377925746002</v>
      </c>
      <c r="H276">
        <f>(Table2[[#This Row],[1Y Return vs Nifty]]-AVERAGE(Table2[1Y Return vs Nifty]))/_xlfn.STDEV.P(Table2[1Y Return vs Nifty])</f>
        <v>0.56751289075289224</v>
      </c>
      <c r="I276">
        <v>2.1604489542866001</v>
      </c>
      <c r="J276">
        <f>(Table2[[#This Row],[1M Return vs Nifty]]-AVERAGE(Table2[1M Return vs Nifty]))/_xlfn.STDEV.P(Table2[1M Return vs Nifty])</f>
        <v>0.29810728181065871</v>
      </c>
      <c r="K276">
        <v>20.559971856294801</v>
      </c>
      <c r="L276">
        <f>(Table2[[#This Row],[6M Return vs Nifty]]-AVERAGE(Table2[6M Return vs Nifty]))/_xlfn.STDEV.P(Table2[6M Return vs Nifty])</f>
        <v>0.35201709906823159</v>
      </c>
      <c r="M276">
        <v>-4.7974879307408704</v>
      </c>
      <c r="N276">
        <f>(Table2[[#This Row],[1W Return vs Nifty]]-AVERAGE(Table2[1W Return vs Nifty]))/_xlfn.STDEV.P(Table2[1W Return vs Nifty])</f>
        <v>-1.0694103440968217</v>
      </c>
      <c r="O276">
        <v>329.41</v>
      </c>
      <c r="P276">
        <v>325.73762273900502</v>
      </c>
      <c r="Q276">
        <v>277.34625525765102</v>
      </c>
      <c r="R276">
        <v>35.093520027378801</v>
      </c>
      <c r="S276" s="1">
        <f>(Table2[[#This Row],[Close Price]]-Table2[[#This Row],[20D EMA]])/Table2[[#This Row],[20D EMA]]</f>
        <v>-4.0253787073859466E-2</v>
      </c>
      <c r="T276" s="1">
        <f>(Table2[[#This Row],[Close Price]]-Table2[[#This Row],[50D EMA]])/Table2[[#This Row],[50D EMA]]</f>
        <v>-2.9433574968670589E-2</v>
      </c>
      <c r="U276" s="1">
        <f>(Table2[[#This Row],[Close Price]]-Table2[[#This Row],[200D EMA]])/Table2[[#This Row],[200D EMA]]</f>
        <v>0.13991082989853526</v>
      </c>
      <c r="V276">
        <v>0.91353931654595499</v>
      </c>
      <c r="W276">
        <v>315</v>
      </c>
      <c r="X276">
        <v>326.05</v>
      </c>
      <c r="Y276">
        <v>308.25</v>
      </c>
      <c r="Z276">
        <v>334.1</v>
      </c>
      <c r="AA276">
        <v>308.25</v>
      </c>
      <c r="AB276">
        <v>351</v>
      </c>
      <c r="AC276" s="1">
        <f>(Table2[[#This Row],[Close Price]]/Table2[[#This Row],[Day Low]])-1</f>
        <v>3.6507936507936822E-3</v>
      </c>
      <c r="AD276" s="1">
        <f>(Table2[[#This Row],[Day High]]/Table2[[#This Row],[Close Price]])-1</f>
        <v>3.1314249565079999E-2</v>
      </c>
      <c r="AE276" s="1">
        <f>(Table2[[#This Row],[Close Price]]/Table2[[#This Row],[Current Week Low]])-1</f>
        <v>2.5628548256285466E-2</v>
      </c>
      <c r="AF276" s="1">
        <f>(Table2[[#This Row],[Current Week High]]/Table2[[#This Row],[Close Price]])-1</f>
        <v>5.6776846433655104E-2</v>
      </c>
      <c r="AG276" s="1">
        <f>(Table2[[#This Row],[Close Price]]/Table2[[#This Row],[Current Month Low]])-1</f>
        <v>2.5628548256285466E-2</v>
      </c>
      <c r="AH276" s="1">
        <f>(Table2[[#This Row],[Current Month High]]/Table2[[#This Row],[Close Price]])-1</f>
        <v>0.11023248458010437</v>
      </c>
      <c r="AI276">
        <v>14.1704886920765</v>
      </c>
      <c r="AJ276">
        <v>95.094106757173606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-0.04</v>
      </c>
      <c r="AM276" t="s">
        <v>3172</v>
      </c>
      <c r="AN276">
        <v>-7.99</v>
      </c>
      <c r="AO276" t="s">
        <v>3172</v>
      </c>
      <c r="AQ276">
        <f>(Table2[[#This Row],[Sharpe Ratio]]-AVERAGE(Table2[Sharpe Ratio]))/_xlfn.STDEV.P(Table2[Sharpe Ratio])</f>
        <v>-0.71746242365139401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-0.5692354961164332</v>
      </c>
      <c r="AS276">
        <f>_xlfn.RANK.AVG(Table2[[#This Row],[1Y Return vs Nifty Z-Score]],Table2[1Y Return vs Nifty Z-Score])</f>
        <v>153</v>
      </c>
      <c r="AT276">
        <f>_xlfn.RANK.AVG(Table2[[#This Row],[6M Return vs Nifty Z-Score]],Table2[6M Return vs Nifty Z-Score])</f>
        <v>207</v>
      </c>
      <c r="AU276">
        <f>_xlfn.RANK.AVG(Table2[[#This Row],[Sharpe Ratio Z-Score]],Table2[Sharpe Ratio Z-Score])</f>
        <v>531</v>
      </c>
      <c r="AV276">
        <f>(Table2[[#This Row],[Rank 1Y]]+Table2[[#This Row],[Rank 6M]]+Table2[[#This Row],[Rank Sharpe]])/3</f>
        <v>297</v>
      </c>
    </row>
    <row r="277" spans="1:48" x14ac:dyDescent="0.3">
      <c r="A277" t="s">
        <v>1923</v>
      </c>
      <c r="B277" t="s">
        <v>1924</v>
      </c>
      <c r="C277" t="s">
        <v>3126</v>
      </c>
      <c r="D277" t="s">
        <v>284</v>
      </c>
      <c r="E277">
        <v>3785.7026482800002</v>
      </c>
      <c r="F277">
        <v>1386.7</v>
      </c>
      <c r="G277">
        <v>41.4810507686175</v>
      </c>
      <c r="H277">
        <f>(Table2[[#This Row],[1Y Return vs Nifty]]-AVERAGE(Table2[1Y Return vs Nifty]))/_xlfn.STDEV.P(Table2[1Y Return vs Nifty])</f>
        <v>0.26461194225012613</v>
      </c>
      <c r="I277">
        <v>1.1315794251545701</v>
      </c>
      <c r="J277">
        <f>(Table2[[#This Row],[1M Return vs Nifty]]-AVERAGE(Table2[1M Return vs Nifty]))/_xlfn.STDEV.P(Table2[1M Return vs Nifty])</f>
        <v>0.18783396648528483</v>
      </c>
      <c r="K277">
        <v>-1.16810064231301</v>
      </c>
      <c r="L277">
        <f>(Table2[[#This Row],[6M Return vs Nifty]]-AVERAGE(Table2[6M Return vs Nifty]))/_xlfn.STDEV.P(Table2[6M Return vs Nifty])</f>
        <v>-0.34721611650690126</v>
      </c>
      <c r="M277">
        <v>2.0605367606171501</v>
      </c>
      <c r="N277">
        <f>(Table2[[#This Row],[1W Return vs Nifty]]-AVERAGE(Table2[1W Return vs Nifty]))/_xlfn.STDEV.P(Table2[1W Return vs Nifty])</f>
        <v>0.56101403795854377</v>
      </c>
      <c r="O277">
        <v>1385.17</v>
      </c>
      <c r="P277">
        <v>1374.87958534166</v>
      </c>
      <c r="Q277">
        <v>1256.4708855251199</v>
      </c>
      <c r="R277">
        <v>50.226084182302699</v>
      </c>
      <c r="S277" s="1">
        <f>(Table2[[#This Row],[Close Price]]-Table2[[#This Row],[20D EMA]])/Table2[[#This Row],[20D EMA]]</f>
        <v>1.1045575633315569E-3</v>
      </c>
      <c r="T277" s="1">
        <f>(Table2[[#This Row],[Close Price]]-Table2[[#This Row],[50D EMA]])/Table2[[#This Row],[50D EMA]]</f>
        <v>8.5974181189130451E-3</v>
      </c>
      <c r="U277" s="1">
        <f>(Table2[[#This Row],[Close Price]]-Table2[[#This Row],[200D EMA]])/Table2[[#This Row],[200D EMA]]</f>
        <v>0.1036467426146951</v>
      </c>
      <c r="V277">
        <v>0.87146801300789001</v>
      </c>
      <c r="W277">
        <v>1382.7</v>
      </c>
      <c r="X277">
        <v>1396.5</v>
      </c>
      <c r="Y277">
        <v>1365.6</v>
      </c>
      <c r="Z277">
        <v>1396.5</v>
      </c>
      <c r="AA277">
        <v>1365.6</v>
      </c>
      <c r="AB277">
        <v>1397.4</v>
      </c>
      <c r="AC277" s="1">
        <f>(Table2[[#This Row],[Close Price]]/Table2[[#This Row],[Day Low]])-1</f>
        <v>2.8928907210530319E-3</v>
      </c>
      <c r="AD277" s="1">
        <f>(Table2[[#This Row],[Day High]]/Table2[[#This Row],[Close Price]])-1</f>
        <v>7.0671378091873294E-3</v>
      </c>
      <c r="AE277" s="1">
        <f>(Table2[[#This Row],[Close Price]]/Table2[[#This Row],[Current Week Low]])-1</f>
        <v>1.5451083772700658E-2</v>
      </c>
      <c r="AF277" s="1">
        <f>(Table2[[#This Row],[Current Week High]]/Table2[[#This Row],[Close Price]])-1</f>
        <v>7.0671378091873294E-3</v>
      </c>
      <c r="AG277" s="1">
        <f>(Table2[[#This Row],[Close Price]]/Table2[[#This Row],[Current Month Low]])-1</f>
        <v>1.5451083772700658E-2</v>
      </c>
      <c r="AH277" s="1">
        <f>(Table2[[#This Row],[Current Month High]]/Table2[[#This Row],[Close Price]])-1</f>
        <v>7.7161606692146556E-3</v>
      </c>
      <c r="AI277">
        <v>2.0408163265306101</v>
      </c>
      <c r="AJ277">
        <v>70.712790840822294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-0.03</v>
      </c>
      <c r="AM277" t="s">
        <v>3172</v>
      </c>
      <c r="AN277">
        <v>-0.24</v>
      </c>
      <c r="AO277" t="s">
        <v>3172</v>
      </c>
      <c r="AP277">
        <v>9.8009501252191003E-2</v>
      </c>
      <c r="AQ277">
        <f>(Table2[[#This Row],[Sharpe Ratio]]-AVERAGE(Table2[Sharpe Ratio]))/_xlfn.STDEV.P(Table2[Sharpe Ratio])</f>
        <v>0.42010967300922791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1.0863535031962814</v>
      </c>
      <c r="AS277">
        <f>_xlfn.RANK.AVG(Table2[[#This Row],[1Y Return vs Nifty Z-Score]],Table2[1Y Return vs Nifty Z-Score])</f>
        <v>227</v>
      </c>
      <c r="AT277">
        <f>_xlfn.RANK.AVG(Table2[[#This Row],[6M Return vs Nifty Z-Score]],Table2[6M Return vs Nifty Z-Score])</f>
        <v>437</v>
      </c>
      <c r="AU277">
        <f>_xlfn.RANK.AVG(Table2[[#This Row],[Sharpe Ratio Z-Score]],Table2[Sharpe Ratio Z-Score])</f>
        <v>230</v>
      </c>
      <c r="AV277">
        <f>(Table2[[#This Row],[Rank 1Y]]+Table2[[#This Row],[Rank 6M]]+Table2[[#This Row],[Rank Sharpe]])/3</f>
        <v>298</v>
      </c>
    </row>
    <row r="278" spans="1:48" x14ac:dyDescent="0.3">
      <c r="A278" t="s">
        <v>654</v>
      </c>
      <c r="B278" t="s">
        <v>655</v>
      </c>
      <c r="C278" t="s">
        <v>3129</v>
      </c>
      <c r="D278" t="s">
        <v>195</v>
      </c>
      <c r="E278">
        <v>29170.286258399999</v>
      </c>
      <c r="F278">
        <v>8952</v>
      </c>
      <c r="G278">
        <v>18.552554849662702</v>
      </c>
      <c r="H278">
        <f>(Table2[[#This Row],[1Y Return vs Nifty]]-AVERAGE(Table2[1Y Return vs Nifty]))/_xlfn.STDEV.P(Table2[1Y Return vs Nifty])</f>
        <v>-0.12550914137529376</v>
      </c>
      <c r="I278">
        <v>-1.1249542574881799</v>
      </c>
      <c r="J278">
        <f>(Table2[[#This Row],[1M Return vs Nifty]]-AVERAGE(Table2[1M Return vs Nifty]))/_xlfn.STDEV.P(Table2[1M Return vs Nifty])</f>
        <v>-5.4019294091216474E-2</v>
      </c>
      <c r="K278">
        <v>26.362770130712398</v>
      </c>
      <c r="L278">
        <f>(Table2[[#This Row],[6M Return vs Nifty]]-AVERAGE(Table2[6M Return vs Nifty]))/_xlfn.STDEV.P(Table2[6M Return vs Nifty])</f>
        <v>0.53875751504460623</v>
      </c>
      <c r="M278">
        <v>7.5320394747262798</v>
      </c>
      <c r="N278">
        <f>(Table2[[#This Row],[1W Return vs Nifty]]-AVERAGE(Table2[1W Return vs Nifty]))/_xlfn.STDEV.P(Table2[1W Return vs Nifty])</f>
        <v>1.8618071719942175</v>
      </c>
      <c r="O278">
        <v>8730.02</v>
      </c>
      <c r="P278">
        <v>8504.6731444565594</v>
      </c>
      <c r="Q278">
        <v>7455.7234134229402</v>
      </c>
      <c r="R278">
        <v>68.040451430078406</v>
      </c>
      <c r="S278" s="1">
        <f>(Table2[[#This Row],[Close Price]]-Table2[[#This Row],[20D EMA]])/Table2[[#This Row],[20D EMA]]</f>
        <v>2.5427204061388126E-2</v>
      </c>
      <c r="T278" s="1">
        <f>(Table2[[#This Row],[Close Price]]-Table2[[#This Row],[50D EMA]])/Table2[[#This Row],[50D EMA]]</f>
        <v>5.2597771595139224E-2</v>
      </c>
      <c r="U278" s="1">
        <f>(Table2[[#This Row],[Close Price]]-Table2[[#This Row],[200D EMA]])/Table2[[#This Row],[200D EMA]]</f>
        <v>0.20068831736478213</v>
      </c>
      <c r="V278">
        <v>0.85322573688580805</v>
      </c>
      <c r="W278">
        <v>8915.75</v>
      </c>
      <c r="X278">
        <v>9074.9</v>
      </c>
      <c r="Y278">
        <v>8430</v>
      </c>
      <c r="Z278">
        <v>9074.9</v>
      </c>
      <c r="AA278">
        <v>8315</v>
      </c>
      <c r="AB278">
        <v>9074.9</v>
      </c>
      <c r="AC278" s="1">
        <f>(Table2[[#This Row],[Close Price]]/Table2[[#This Row],[Day Low]])-1</f>
        <v>4.065838544149436E-3</v>
      </c>
      <c r="AD278" s="1">
        <f>(Table2[[#This Row],[Day High]]/Table2[[#This Row],[Close Price]])-1</f>
        <v>1.3728775692582573E-2</v>
      </c>
      <c r="AE278" s="1">
        <f>(Table2[[#This Row],[Close Price]]/Table2[[#This Row],[Current Week Low]])-1</f>
        <v>6.1921708185053381E-2</v>
      </c>
      <c r="AF278" s="1">
        <f>(Table2[[#This Row],[Current Week High]]/Table2[[#This Row],[Close Price]])-1</f>
        <v>1.3728775692582573E-2</v>
      </c>
      <c r="AG278" s="1">
        <f>(Table2[[#This Row],[Close Price]]/Table2[[#This Row],[Current Month Low]])-1</f>
        <v>7.6608538785327696E-2</v>
      </c>
      <c r="AH278" s="1">
        <f>(Table2[[#This Row],[Current Month High]]/Table2[[#This Row],[Close Price]])-1</f>
        <v>1.3728775692582573E-2</v>
      </c>
      <c r="AI278">
        <v>6.7917783735477997</v>
      </c>
      <c r="AJ278">
        <v>50.300954491651297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0.17</v>
      </c>
      <c r="AM278" t="s">
        <v>3173</v>
      </c>
      <c r="AN278">
        <v>1.53</v>
      </c>
      <c r="AO278" t="s">
        <v>3173</v>
      </c>
      <c r="AP278">
        <v>3.9476837074757999E-2</v>
      </c>
      <c r="AQ278">
        <f>(Table2[[#This Row],[Sharpe Ratio]]-AVERAGE(Table2[Sharpe Ratio]))/_xlfn.STDEV.P(Table2[Sharpe Ratio])</f>
        <v>-0.25926451684735019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1.9617717347249632</v>
      </c>
      <c r="AS278">
        <f>_xlfn.RANK.AVG(Table2[[#This Row],[1Y Return vs Nifty Z-Score]],Table2[1Y Return vs Nifty Z-Score])</f>
        <v>338</v>
      </c>
      <c r="AT278">
        <f>_xlfn.RANK.AVG(Table2[[#This Row],[6M Return vs Nifty Z-Score]],Table2[6M Return vs Nifty Z-Score])</f>
        <v>159</v>
      </c>
      <c r="AU278">
        <f>_xlfn.RANK.AVG(Table2[[#This Row],[Sharpe Ratio Z-Score]],Table2[Sharpe Ratio Z-Score])</f>
        <v>405</v>
      </c>
      <c r="AV278">
        <f>(Table2[[#This Row],[Rank 1Y]]+Table2[[#This Row],[Rank 6M]]+Table2[[#This Row],[Rank Sharpe]])/3</f>
        <v>300.66666666666669</v>
      </c>
    </row>
    <row r="279" spans="1:48" x14ac:dyDescent="0.3">
      <c r="A279" t="s">
        <v>841</v>
      </c>
      <c r="B279" t="s">
        <v>842</v>
      </c>
      <c r="C279" t="s">
        <v>3137</v>
      </c>
      <c r="D279" t="s">
        <v>217</v>
      </c>
      <c r="E279">
        <v>19220.3085553399</v>
      </c>
      <c r="F279">
        <v>441.8</v>
      </c>
      <c r="G279">
        <v>22.9032155431217</v>
      </c>
      <c r="H279">
        <f>(Table2[[#This Row],[1Y Return vs Nifty]]-AVERAGE(Table2[1Y Return vs Nifty]))/_xlfn.STDEV.P(Table2[1Y Return vs Nifty])</f>
        <v>-5.1484029993451488E-2</v>
      </c>
      <c r="I279">
        <v>-4.3272356823329199</v>
      </c>
      <c r="J279">
        <f>(Table2[[#This Row],[1M Return vs Nifty]]-AVERAGE(Table2[1M Return vs Nifty]))/_xlfn.STDEV.P(Table2[1M Return vs Nifty])</f>
        <v>-0.39723695126140607</v>
      </c>
      <c r="K279">
        <v>16.816057948775001</v>
      </c>
      <c r="L279">
        <f>(Table2[[#This Row],[6M Return vs Nifty]]-AVERAGE(Table2[6M Return vs Nifty]))/_xlfn.STDEV.P(Table2[6M Return vs Nifty])</f>
        <v>0.23153384126617546</v>
      </c>
      <c r="M279">
        <v>1.5111506401688499</v>
      </c>
      <c r="N279">
        <f>(Table2[[#This Row],[1W Return vs Nifty]]-AVERAGE(Table2[1W Return vs Nifty]))/_xlfn.STDEV.P(Table2[1W Return vs Nifty])</f>
        <v>0.43040317458990485</v>
      </c>
      <c r="O279">
        <v>448.44</v>
      </c>
      <c r="P279">
        <v>452.23175925313802</v>
      </c>
      <c r="Q279">
        <v>397.324493185655</v>
      </c>
      <c r="R279">
        <v>44.285624771507202</v>
      </c>
      <c r="S279" s="1">
        <f>(Table2[[#This Row],[Close Price]]-Table2[[#This Row],[20D EMA]])/Table2[[#This Row],[20D EMA]]</f>
        <v>-1.4806886094014777E-2</v>
      </c>
      <c r="T279" s="1">
        <f>(Table2[[#This Row],[Close Price]]-Table2[[#This Row],[50D EMA]])/Table2[[#This Row],[50D EMA]]</f>
        <v>-2.3067285832304413E-2</v>
      </c>
      <c r="U279" s="1">
        <f>(Table2[[#This Row],[Close Price]]-Table2[[#This Row],[200D EMA]])/Table2[[#This Row],[200D EMA]]</f>
        <v>0.11193749083463439</v>
      </c>
      <c r="V279">
        <v>0.70375532930172902</v>
      </c>
      <c r="W279">
        <v>434.7</v>
      </c>
      <c r="X279">
        <v>443.05</v>
      </c>
      <c r="Y279">
        <v>426.25</v>
      </c>
      <c r="Z279">
        <v>446.15</v>
      </c>
      <c r="AA279">
        <v>419.65</v>
      </c>
      <c r="AB279">
        <v>451.2</v>
      </c>
      <c r="AC279" s="1">
        <f>(Table2[[#This Row],[Close Price]]/Table2[[#This Row],[Day Low]])-1</f>
        <v>1.6333103289625006E-2</v>
      </c>
      <c r="AD279" s="1">
        <f>(Table2[[#This Row],[Day High]]/Table2[[#This Row],[Close Price]])-1</f>
        <v>2.8293345405161485E-3</v>
      </c>
      <c r="AE279" s="1">
        <f>(Table2[[#This Row],[Close Price]]/Table2[[#This Row],[Current Week Low]])-1</f>
        <v>3.6480938416422415E-2</v>
      </c>
      <c r="AF279" s="1">
        <f>(Table2[[#This Row],[Current Week High]]/Table2[[#This Row],[Close Price]])-1</f>
        <v>9.8460842009957528E-3</v>
      </c>
      <c r="AG279" s="1">
        <f>(Table2[[#This Row],[Close Price]]/Table2[[#This Row],[Current Month Low]])-1</f>
        <v>5.2782080305016077E-2</v>
      </c>
      <c r="AH279" s="1">
        <f>(Table2[[#This Row],[Current Month High]]/Table2[[#This Row],[Close Price]])-1</f>
        <v>2.1276595744680771E-2</v>
      </c>
      <c r="AI279">
        <v>30.703938433680399</v>
      </c>
      <c r="AJ279">
        <v>56.113074204946997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-0.04</v>
      </c>
      <c r="AM279" t="s">
        <v>3172</v>
      </c>
      <c r="AN279">
        <v>-1</v>
      </c>
      <c r="AO279" t="s">
        <v>3172</v>
      </c>
      <c r="AP279">
        <v>5.8771394633692998E-2</v>
      </c>
      <c r="AQ279">
        <f>(Table2[[#This Row],[Sharpe Ratio]]-AVERAGE(Table2[Sharpe Ratio]))/_xlfn.STDEV.P(Table2[Sharpe Ratio])</f>
        <v>-3.5317348297035075E-2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308</v>
      </c>
      <c r="AT279">
        <f>_xlfn.RANK.AVG(Table2[[#This Row],[6M Return vs Nifty Z-Score]],Table2[6M Return vs Nifty Z-Score])</f>
        <v>243</v>
      </c>
      <c r="AU279">
        <f>_xlfn.RANK.AVG(Table2[[#This Row],[Sharpe Ratio Z-Score]],Table2[Sharpe Ratio Z-Score])</f>
        <v>351</v>
      </c>
      <c r="AV279">
        <f>(Table2[[#This Row],[Rank 1Y]]+Table2[[#This Row],[Rank 6M]]+Table2[[#This Row],[Rank Sharpe]])/3</f>
        <v>300.66666666666669</v>
      </c>
    </row>
    <row r="280" spans="1:48" x14ac:dyDescent="0.3">
      <c r="A280" t="s">
        <v>301</v>
      </c>
      <c r="B280" t="s">
        <v>302</v>
      </c>
      <c r="C280" t="s">
        <v>3132</v>
      </c>
      <c r="D280" t="s">
        <v>109</v>
      </c>
      <c r="E280">
        <v>91218.961064204996</v>
      </c>
      <c r="F280">
        <v>90.81</v>
      </c>
      <c r="G280">
        <v>46.671787942726397</v>
      </c>
      <c r="H280">
        <f>(Table2[[#This Row],[1Y Return vs Nifty]]-AVERAGE(Table2[1Y Return vs Nifty]))/_xlfn.STDEV.P(Table2[1Y Return vs Nifty])</f>
        <v>0.35293068842239678</v>
      </c>
      <c r="I280">
        <v>-3.1455247070144101</v>
      </c>
      <c r="J280">
        <f>(Table2[[#This Row],[1M Return vs Nifty]]-AVERAGE(Table2[1M Return vs Nifty]))/_xlfn.STDEV.P(Table2[1M Return vs Nifty])</f>
        <v>-0.27058222652222014</v>
      </c>
      <c r="K280">
        <v>-12.062037719460699</v>
      </c>
      <c r="L280">
        <f>(Table2[[#This Row],[6M Return vs Nifty]]-AVERAGE(Table2[6M Return vs Nifty]))/_xlfn.STDEV.P(Table2[6M Return vs Nifty])</f>
        <v>-0.69779496574514888</v>
      </c>
      <c r="M280">
        <v>-8.7642962157635895E-2</v>
      </c>
      <c r="N280">
        <f>(Table2[[#This Row],[1W Return vs Nifty]]-AVERAGE(Table2[1W Return vs Nifty]))/_xlfn.STDEV.P(Table2[1W Return vs Nifty])</f>
        <v>5.030654495950708E-2</v>
      </c>
      <c r="O280">
        <v>93.47</v>
      </c>
      <c r="P280">
        <v>95.759862375677798</v>
      </c>
      <c r="Q280">
        <v>89.683787281675706</v>
      </c>
      <c r="R280">
        <v>35.958236784495298</v>
      </c>
      <c r="S280" s="1">
        <f>(Table2[[#This Row],[Close Price]]-Table2[[#This Row],[20D EMA]])/Table2[[#This Row],[20D EMA]]</f>
        <v>-2.8458328875575013E-2</v>
      </c>
      <c r="T280" s="1">
        <f>(Table2[[#This Row],[Close Price]]-Table2[[#This Row],[50D EMA]])/Table2[[#This Row],[50D EMA]]</f>
        <v>-5.1690366432011699E-2</v>
      </c>
      <c r="U280" s="1">
        <f>(Table2[[#This Row],[Close Price]]-Table2[[#This Row],[200D EMA]])/Table2[[#This Row],[200D EMA]]</f>
        <v>1.2557595441271087E-2</v>
      </c>
      <c r="V280">
        <v>0.65894512304151298</v>
      </c>
      <c r="W280">
        <v>90.5</v>
      </c>
      <c r="X280">
        <v>92.9</v>
      </c>
      <c r="Y280">
        <v>87.72</v>
      </c>
      <c r="Z280">
        <v>93.25</v>
      </c>
      <c r="AA280">
        <v>87.72</v>
      </c>
      <c r="AB280">
        <v>95.55</v>
      </c>
      <c r="AC280" s="1">
        <f>(Table2[[#This Row],[Close Price]]/Table2[[#This Row],[Day Low]])-1</f>
        <v>3.425414364640833E-3</v>
      </c>
      <c r="AD280" s="1">
        <f>(Table2[[#This Row],[Day High]]/Table2[[#This Row],[Close Price]])-1</f>
        <v>2.3015086444224231E-2</v>
      </c>
      <c r="AE280" s="1">
        <f>(Table2[[#This Row],[Close Price]]/Table2[[#This Row],[Current Week Low]])-1</f>
        <v>3.5225718194254574E-2</v>
      </c>
      <c r="AF280" s="1">
        <f>(Table2[[#This Row],[Current Week High]]/Table2[[#This Row],[Close Price]])-1</f>
        <v>2.6869287523400454E-2</v>
      </c>
      <c r="AG280" s="1">
        <f>(Table2[[#This Row],[Close Price]]/Table2[[#This Row],[Current Month Low]])-1</f>
        <v>3.5225718194254574E-2</v>
      </c>
      <c r="AH280" s="1">
        <f>(Table2[[#This Row],[Current Month High]]/Table2[[#This Row],[Close Price]])-1</f>
        <v>5.2196894615130329E-2</v>
      </c>
      <c r="AI280">
        <v>30.382116506992599</v>
      </c>
      <c r="AJ280">
        <v>87.623966942148698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-0.12</v>
      </c>
      <c r="AM280" t="s">
        <v>3172</v>
      </c>
      <c r="AN280">
        <v>-3.64</v>
      </c>
      <c r="AO280" t="s">
        <v>3172</v>
      </c>
      <c r="AP280">
        <v>0.13293475874342001</v>
      </c>
      <c r="AQ280">
        <f>(Table2[[#This Row],[Sharpe Ratio]]-AVERAGE(Table2[Sharpe Ratio]))/_xlfn.STDEV.P(Table2[Sharpe Ratio])</f>
        <v>0.82547851871408562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202</v>
      </c>
      <c r="AT280">
        <f>_xlfn.RANK.AVG(Table2[[#This Row],[6M Return vs Nifty Z-Score]],Table2[6M Return vs Nifty Z-Score])</f>
        <v>562</v>
      </c>
      <c r="AU280">
        <f>_xlfn.RANK.AVG(Table2[[#This Row],[Sharpe Ratio Z-Score]],Table2[Sharpe Ratio Z-Score])</f>
        <v>142</v>
      </c>
      <c r="AV280">
        <f>(Table2[[#This Row],[Rank 1Y]]+Table2[[#This Row],[Rank 6M]]+Table2[[#This Row],[Rank Sharpe]])/3</f>
        <v>302</v>
      </c>
    </row>
    <row r="281" spans="1:48" x14ac:dyDescent="0.3">
      <c r="A281" t="s">
        <v>354</v>
      </c>
      <c r="B281" t="s">
        <v>355</v>
      </c>
      <c r="C281" t="s">
        <v>3133</v>
      </c>
      <c r="D281" t="s">
        <v>119</v>
      </c>
      <c r="E281">
        <v>69887.181606359998</v>
      </c>
      <c r="F281">
        <v>1501.05</v>
      </c>
      <c r="G281">
        <v>8.3478654624977402</v>
      </c>
      <c r="H281">
        <f>(Table2[[#This Row],[1Y Return vs Nifty]]-AVERAGE(Table2[1Y Return vs Nifty]))/_xlfn.STDEV.P(Table2[1Y Return vs Nifty])</f>
        <v>-0.29913869369540491</v>
      </c>
      <c r="I281">
        <v>-2.9876422387653498</v>
      </c>
      <c r="J281">
        <f>(Table2[[#This Row],[1M Return vs Nifty]]-AVERAGE(Table2[1M Return vs Nifty]))/_xlfn.STDEV.P(Table2[1M Return vs Nifty])</f>
        <v>-0.25366052487530238</v>
      </c>
      <c r="K281">
        <v>17.623588422639699</v>
      </c>
      <c r="L281">
        <f>(Table2[[#This Row],[6M Return vs Nifty]]-AVERAGE(Table2[6M Return vs Nifty]))/_xlfn.STDEV.P(Table2[6M Return vs Nifty])</f>
        <v>0.25752105803156056</v>
      </c>
      <c r="M281">
        <v>0.16600494203119401</v>
      </c>
      <c r="N281">
        <f>(Table2[[#This Row],[1W Return vs Nifty]]-AVERAGE(Table2[1W Return vs Nifty]))/_xlfn.STDEV.P(Table2[1W Return vs Nifty])</f>
        <v>0.11060870863760547</v>
      </c>
      <c r="O281">
        <v>1528.14</v>
      </c>
      <c r="P281">
        <v>1558.8634644536701</v>
      </c>
      <c r="Q281">
        <v>1424.42259530706</v>
      </c>
      <c r="R281">
        <v>45.167662441278999</v>
      </c>
      <c r="S281" s="1">
        <f>(Table2[[#This Row],[Close Price]]-Table2[[#This Row],[20D EMA]])/Table2[[#This Row],[20D EMA]]</f>
        <v>-1.7727433350347575E-2</v>
      </c>
      <c r="T281" s="1">
        <f>(Table2[[#This Row],[Close Price]]-Table2[[#This Row],[50D EMA]])/Table2[[#This Row],[50D EMA]]</f>
        <v>-3.7086932737840403E-2</v>
      </c>
      <c r="U281" s="1">
        <f>(Table2[[#This Row],[Close Price]]-Table2[[#This Row],[200D EMA]])/Table2[[#This Row],[200D EMA]]</f>
        <v>5.3795415030201466E-2</v>
      </c>
      <c r="V281">
        <v>0.92296992704701497</v>
      </c>
      <c r="W281">
        <v>1489</v>
      </c>
      <c r="X281">
        <v>1526.9</v>
      </c>
      <c r="Y281">
        <v>1425.1</v>
      </c>
      <c r="Z281">
        <v>1526.9</v>
      </c>
      <c r="AA281">
        <v>1425.1</v>
      </c>
      <c r="AB281">
        <v>1555</v>
      </c>
      <c r="AC281" s="1">
        <f>(Table2[[#This Row],[Close Price]]/Table2[[#This Row],[Day Low]])-1</f>
        <v>8.0926796507723164E-3</v>
      </c>
      <c r="AD281" s="1">
        <f>(Table2[[#This Row],[Day High]]/Table2[[#This Row],[Close Price]])-1</f>
        <v>1.7221278438426468E-2</v>
      </c>
      <c r="AE281" s="1">
        <f>(Table2[[#This Row],[Close Price]]/Table2[[#This Row],[Current Week Low]])-1</f>
        <v>5.3294505648726398E-2</v>
      </c>
      <c r="AF281" s="1">
        <f>(Table2[[#This Row],[Current Week High]]/Table2[[#This Row],[Close Price]])-1</f>
        <v>1.7221278438426468E-2</v>
      </c>
      <c r="AG281" s="1">
        <f>(Table2[[#This Row],[Close Price]]/Table2[[#This Row],[Current Month Low]])-1</f>
        <v>5.3294505648726398E-2</v>
      </c>
      <c r="AH281" s="1">
        <f>(Table2[[#This Row],[Current Month High]]/Table2[[#This Row],[Close Price]])-1</f>
        <v>3.5941507611338741E-2</v>
      </c>
      <c r="AI281">
        <v>20.215848905765899</v>
      </c>
      <c r="AJ281">
        <v>49.760550733313302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-0.1</v>
      </c>
      <c r="AM281" t="s">
        <v>3172</v>
      </c>
      <c r="AN281">
        <v>-5.13</v>
      </c>
      <c r="AO281" t="s">
        <v>3172</v>
      </c>
      <c r="AP281">
        <v>8.1062751378063999E-2</v>
      </c>
      <c r="AQ281">
        <f>(Table2[[#This Row],[Sharpe Ratio]]-AVERAGE(Table2[Sharpe Ratio]))/_xlfn.STDEV.P(Table2[Sharpe Ratio])</f>
        <v>0.22341292892225784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391</v>
      </c>
      <c r="AT281">
        <f>_xlfn.RANK.AVG(Table2[[#This Row],[6M Return vs Nifty Z-Score]],Table2[6M Return vs Nifty Z-Score])</f>
        <v>233</v>
      </c>
      <c r="AU281">
        <f>_xlfn.RANK.AVG(Table2[[#This Row],[Sharpe Ratio Z-Score]],Table2[Sharpe Ratio Z-Score])</f>
        <v>282</v>
      </c>
      <c r="AV281">
        <f>(Table2[[#This Row],[Rank 1Y]]+Table2[[#This Row],[Rank 6M]]+Table2[[#This Row],[Rank Sharpe]])/3</f>
        <v>302</v>
      </c>
    </row>
    <row r="282" spans="1:48" x14ac:dyDescent="0.3">
      <c r="A282" t="s">
        <v>1398</v>
      </c>
      <c r="B282" t="s">
        <v>1399</v>
      </c>
      <c r="C282" t="s">
        <v>3145</v>
      </c>
      <c r="D282" t="s">
        <v>1400</v>
      </c>
      <c r="E282">
        <v>7866.9341477500002</v>
      </c>
      <c r="F282">
        <v>639.95000000000005</v>
      </c>
      <c r="G282">
        <v>-3.5020464829894</v>
      </c>
      <c r="H282">
        <f>(Table2[[#This Row],[1Y Return vs Nifty]]-AVERAGE(Table2[1Y Return vs Nifty]))/_xlfn.STDEV.P(Table2[1Y Return vs Nifty])</f>
        <v>-0.50076118587194307</v>
      </c>
      <c r="I282">
        <v>-6.2080983357078603</v>
      </c>
      <c r="J282">
        <f>(Table2[[#This Row],[1M Return vs Nifty]]-AVERAGE(Table2[1M Return vs Nifty]))/_xlfn.STDEV.P(Table2[1M Return vs Nifty])</f>
        <v>-0.59882612713515126</v>
      </c>
      <c r="K282">
        <v>12.484734127474599</v>
      </c>
      <c r="L282">
        <f>(Table2[[#This Row],[6M Return vs Nifty]]-AVERAGE(Table2[6M Return vs Nifty]))/_xlfn.STDEV.P(Table2[6M Return vs Nifty])</f>
        <v>9.2147087864137431E-2</v>
      </c>
      <c r="M282">
        <v>0.33785785528744899</v>
      </c>
      <c r="N282">
        <f>(Table2[[#This Row],[1W Return vs Nifty]]-AVERAGE(Table2[1W Return vs Nifty]))/_xlfn.STDEV.P(Table2[1W Return vs Nifty])</f>
        <v>0.1514649598921865</v>
      </c>
      <c r="O282">
        <v>647.83000000000004</v>
      </c>
      <c r="P282">
        <v>651.17588596234395</v>
      </c>
      <c r="Q282">
        <v>588.410042159093</v>
      </c>
      <c r="R282">
        <v>47.917896799797496</v>
      </c>
      <c r="S282" s="1">
        <f>(Table2[[#This Row],[Close Price]]-Table2[[#This Row],[20D EMA]])/Table2[[#This Row],[20D EMA]]</f>
        <v>-1.2163684917339417E-2</v>
      </c>
      <c r="T282" s="1">
        <f>(Table2[[#This Row],[Close Price]]-Table2[[#This Row],[50D EMA]])/Table2[[#This Row],[50D EMA]]</f>
        <v>-1.723940674761577E-2</v>
      </c>
      <c r="U282" s="1">
        <f>(Table2[[#This Row],[Close Price]]-Table2[[#This Row],[200D EMA]])/Table2[[#This Row],[200D EMA]]</f>
        <v>8.7591907255335028E-2</v>
      </c>
      <c r="V282">
        <v>0.54393829023787899</v>
      </c>
      <c r="W282">
        <v>632.1</v>
      </c>
      <c r="X282">
        <v>646.70000000000005</v>
      </c>
      <c r="Y282">
        <v>608.9</v>
      </c>
      <c r="Z282">
        <v>666.7</v>
      </c>
      <c r="AA282">
        <v>605.4</v>
      </c>
      <c r="AB282">
        <v>666.7</v>
      </c>
      <c r="AC282" s="1">
        <f>(Table2[[#This Row],[Close Price]]/Table2[[#This Row],[Day Low]])-1</f>
        <v>1.2418921056794874E-2</v>
      </c>
      <c r="AD282" s="1">
        <f>(Table2[[#This Row],[Day High]]/Table2[[#This Row],[Close Price]])-1</f>
        <v>1.0547699038987446E-2</v>
      </c>
      <c r="AE282" s="1">
        <f>(Table2[[#This Row],[Close Price]]/Table2[[#This Row],[Current Week Low]])-1</f>
        <v>5.0993595007390535E-2</v>
      </c>
      <c r="AF282" s="1">
        <f>(Table2[[#This Row],[Current Week High]]/Table2[[#This Row],[Close Price]])-1</f>
        <v>4.1800140635987137E-2</v>
      </c>
      <c r="AG282" s="1">
        <f>(Table2[[#This Row],[Close Price]]/Table2[[#This Row],[Current Month Low]])-1</f>
        <v>5.7069705979517771E-2</v>
      </c>
      <c r="AH282" s="1">
        <f>(Table2[[#This Row],[Current Month High]]/Table2[[#This Row],[Close Price]])-1</f>
        <v>4.1800140635987137E-2</v>
      </c>
      <c r="AI282">
        <v>20.071880615672999</v>
      </c>
      <c r="AJ282">
        <v>57.255191055412197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0.03</v>
      </c>
      <c r="AM282" t="s">
        <v>3173</v>
      </c>
      <c r="AN282">
        <v>-4.49</v>
      </c>
      <c r="AO282" t="s">
        <v>3172</v>
      </c>
      <c r="AP282">
        <v>0.13212085916456801</v>
      </c>
      <c r="AQ282">
        <f>(Table2[[#This Row],[Sharpe Ratio]]-AVERAGE(Table2[Sharpe Ratio]))/_xlfn.STDEV.P(Table2[Sharpe Ratio])</f>
        <v>0.81603178713646563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479</v>
      </c>
      <c r="AT282">
        <f>_xlfn.RANK.AVG(Table2[[#This Row],[6M Return vs Nifty Z-Score]],Table2[6M Return vs Nifty Z-Score])</f>
        <v>282</v>
      </c>
      <c r="AU282">
        <f>_xlfn.RANK.AVG(Table2[[#This Row],[Sharpe Ratio Z-Score]],Table2[Sharpe Ratio Z-Score])</f>
        <v>145</v>
      </c>
      <c r="AV282">
        <f>(Table2[[#This Row],[Rank 1Y]]+Table2[[#This Row],[Rank 6M]]+Table2[[#This Row],[Rank Sharpe]])/3</f>
        <v>302</v>
      </c>
    </row>
    <row r="283" spans="1:48" x14ac:dyDescent="0.3">
      <c r="A283" t="s">
        <v>366</v>
      </c>
      <c r="B283" t="s">
        <v>367</v>
      </c>
      <c r="C283" t="s">
        <v>3139</v>
      </c>
      <c r="D283" t="s">
        <v>368</v>
      </c>
      <c r="E283">
        <v>67467.146328749994</v>
      </c>
      <c r="F283">
        <v>5311.25</v>
      </c>
      <c r="G283">
        <v>4.9086014473869</v>
      </c>
      <c r="H283">
        <f>(Table2[[#This Row],[1Y Return vs Nifty]]-AVERAGE(Table2[1Y Return vs Nifty]))/_xlfn.STDEV.P(Table2[1Y Return vs Nifty])</f>
        <v>-0.35765667975046739</v>
      </c>
      <c r="I283">
        <v>1.6358693421608701</v>
      </c>
      <c r="J283">
        <f>(Table2[[#This Row],[1M Return vs Nifty]]-AVERAGE(Table2[1M Return vs Nifty]))/_xlfn.STDEV.P(Table2[1M Return vs Nifty])</f>
        <v>0.2418833084658521</v>
      </c>
      <c r="K283">
        <v>18.930097771112401</v>
      </c>
      <c r="L283">
        <f>(Table2[[#This Row],[6M Return vs Nifty]]-AVERAGE(Table2[6M Return vs Nifty]))/_xlfn.STDEV.P(Table2[6M Return vs Nifty])</f>
        <v>0.29956596251952533</v>
      </c>
      <c r="M283">
        <v>2.0856835196574601</v>
      </c>
      <c r="N283">
        <f>(Table2[[#This Row],[1W Return vs Nifty]]-AVERAGE(Table2[1W Return vs Nifty]))/_xlfn.STDEV.P(Table2[1W Return vs Nifty])</f>
        <v>0.56699241962296931</v>
      </c>
      <c r="O283">
        <v>5351.68</v>
      </c>
      <c r="P283">
        <v>5367.7013281854297</v>
      </c>
      <c r="Q283">
        <v>4979.8773286518699</v>
      </c>
      <c r="R283">
        <v>45.983345609951201</v>
      </c>
      <c r="S283" s="1">
        <f>(Table2[[#This Row],[Close Price]]-Table2[[#This Row],[20D EMA]])/Table2[[#This Row],[20D EMA]]</f>
        <v>-7.5546370485530317E-3</v>
      </c>
      <c r="T283" s="1">
        <f>(Table2[[#This Row],[Close Price]]-Table2[[#This Row],[50D EMA]])/Table2[[#This Row],[50D EMA]]</f>
        <v>-1.0516853441343257E-2</v>
      </c>
      <c r="U283" s="1">
        <f>(Table2[[#This Row],[Close Price]]-Table2[[#This Row],[200D EMA]])/Table2[[#This Row],[200D EMA]]</f>
        <v>6.6542336181971334E-2</v>
      </c>
      <c r="V283">
        <v>0.88984897715384204</v>
      </c>
      <c r="W283">
        <v>5292.5</v>
      </c>
      <c r="X283">
        <v>5459.25</v>
      </c>
      <c r="Y283">
        <v>5230.05</v>
      </c>
      <c r="Z283">
        <v>5580</v>
      </c>
      <c r="AA283">
        <v>5121.5</v>
      </c>
      <c r="AB283">
        <v>5580</v>
      </c>
      <c r="AC283" s="1">
        <f>(Table2[[#This Row],[Close Price]]/Table2[[#This Row],[Day Low]])-1</f>
        <v>3.5427491733586169E-3</v>
      </c>
      <c r="AD283" s="1">
        <f>(Table2[[#This Row],[Day High]]/Table2[[#This Row],[Close Price]])-1</f>
        <v>2.7865380089432845E-2</v>
      </c>
      <c r="AE283" s="1">
        <f>(Table2[[#This Row],[Close Price]]/Table2[[#This Row],[Current Week Low]])-1</f>
        <v>1.5525664190590982E-2</v>
      </c>
      <c r="AF283" s="1">
        <f>(Table2[[#This Row],[Current Week High]]/Table2[[#This Row],[Close Price]])-1</f>
        <v>5.0600141209696359E-2</v>
      </c>
      <c r="AG283" s="1">
        <f>(Table2[[#This Row],[Close Price]]/Table2[[#This Row],[Current Month Low]])-1</f>
        <v>3.7049692472908236E-2</v>
      </c>
      <c r="AH283" s="1">
        <f>(Table2[[#This Row],[Current Month High]]/Table2[[#This Row],[Close Price]])-1</f>
        <v>5.0600141209696359E-2</v>
      </c>
      <c r="AI283">
        <v>21.6286184984702</v>
      </c>
      <c r="AJ283">
        <v>47.493751735628997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-0.1</v>
      </c>
      <c r="AM283" t="s">
        <v>3172</v>
      </c>
      <c r="AN283">
        <v>-2.4700000000000002</v>
      </c>
      <c r="AO283" t="s">
        <v>3172</v>
      </c>
      <c r="AP283">
        <v>8.3574800496319004E-2</v>
      </c>
      <c r="AQ283">
        <f>(Table2[[#This Row],[Sharpe Ratio]]-AVERAGE(Table2[Sharpe Ratio]))/_xlfn.STDEV.P(Table2[Sharpe Ratio])</f>
        <v>0.25256966317616192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414</v>
      </c>
      <c r="AT283">
        <f>_xlfn.RANK.AVG(Table2[[#This Row],[6M Return vs Nifty Z-Score]],Table2[6M Return vs Nifty Z-Score])</f>
        <v>220</v>
      </c>
      <c r="AU283">
        <f>_xlfn.RANK.AVG(Table2[[#This Row],[Sharpe Ratio Z-Score]],Table2[Sharpe Ratio Z-Score])</f>
        <v>273</v>
      </c>
      <c r="AV283">
        <f>(Table2[[#This Row],[Rank 1Y]]+Table2[[#This Row],[Rank 6M]]+Table2[[#This Row],[Rank Sharpe]])/3</f>
        <v>302.33333333333331</v>
      </c>
    </row>
    <row r="284" spans="1:48" x14ac:dyDescent="0.3">
      <c r="A284" t="s">
        <v>535</v>
      </c>
      <c r="B284" t="s">
        <v>536</v>
      </c>
      <c r="C284" t="s">
        <v>3127</v>
      </c>
      <c r="D284" t="s">
        <v>220</v>
      </c>
      <c r="E284">
        <v>40608.909459579998</v>
      </c>
      <c r="F284">
        <v>641.29999999999995</v>
      </c>
      <c r="G284">
        <v>62.0735359781943</v>
      </c>
      <c r="H284">
        <f>(Table2[[#This Row],[1Y Return vs Nifty]]-AVERAGE(Table2[1Y Return vs Nifty]))/_xlfn.STDEV.P(Table2[1Y Return vs Nifty])</f>
        <v>0.61498654479260051</v>
      </c>
      <c r="I284">
        <v>-4.4782647374276401</v>
      </c>
      <c r="J284">
        <f>(Table2[[#This Row],[1M Return vs Nifty]]-AVERAGE(Table2[1M Return vs Nifty]))/_xlfn.STDEV.P(Table2[1M Return vs Nifty])</f>
        <v>-0.41342411022003839</v>
      </c>
      <c r="K284">
        <v>7.5892668187581398</v>
      </c>
      <c r="L284">
        <f>(Table2[[#This Row],[6M Return vs Nifty]]-AVERAGE(Table2[6M Return vs Nifty]))/_xlfn.STDEV.P(Table2[6M Return vs Nifty])</f>
        <v>-6.539442200684073E-2</v>
      </c>
      <c r="M284">
        <v>-3.1276178871597899</v>
      </c>
      <c r="N284">
        <f>(Table2[[#This Row],[1W Return vs Nifty]]-AVERAGE(Table2[1W Return vs Nifty]))/_xlfn.STDEV.P(Table2[1W Return vs Nifty])</f>
        <v>-0.67241602627972996</v>
      </c>
      <c r="O284">
        <v>660.3</v>
      </c>
      <c r="P284">
        <v>662.278766456825</v>
      </c>
      <c r="Q284">
        <v>581.365751396885</v>
      </c>
      <c r="R284">
        <v>40.892271117259497</v>
      </c>
      <c r="S284" s="1">
        <f>(Table2[[#This Row],[Close Price]]-Table2[[#This Row],[20D EMA]])/Table2[[#This Row],[20D EMA]]</f>
        <v>-2.8774799333636226E-2</v>
      </c>
      <c r="T284" s="1">
        <f>(Table2[[#This Row],[Close Price]]-Table2[[#This Row],[50D EMA]])/Table2[[#This Row],[50D EMA]]</f>
        <v>-3.1676640592089224E-2</v>
      </c>
      <c r="U284" s="1">
        <f>(Table2[[#This Row],[Close Price]]-Table2[[#This Row],[200D EMA]])/Table2[[#This Row],[200D EMA]]</f>
        <v>0.10309215577131448</v>
      </c>
      <c r="V284">
        <v>1.04261445417361</v>
      </c>
      <c r="W284">
        <v>639</v>
      </c>
      <c r="X284">
        <v>654.20000000000005</v>
      </c>
      <c r="Y284">
        <v>625</v>
      </c>
      <c r="Z284">
        <v>669</v>
      </c>
      <c r="AA284">
        <v>625</v>
      </c>
      <c r="AB284">
        <v>690.6</v>
      </c>
      <c r="AC284" s="1">
        <f>(Table2[[#This Row],[Close Price]]/Table2[[#This Row],[Day Low]])-1</f>
        <v>3.5993740219091297E-3</v>
      </c>
      <c r="AD284" s="1">
        <f>(Table2[[#This Row],[Day High]]/Table2[[#This Row],[Close Price]])-1</f>
        <v>2.0115390612817752E-2</v>
      </c>
      <c r="AE284" s="1">
        <f>(Table2[[#This Row],[Close Price]]/Table2[[#This Row],[Current Week Low]])-1</f>
        <v>2.6079999999999881E-2</v>
      </c>
      <c r="AF284" s="1">
        <f>(Table2[[#This Row],[Current Week High]]/Table2[[#This Row],[Close Price]])-1</f>
        <v>4.3193513176360554E-2</v>
      </c>
      <c r="AG284" s="1">
        <f>(Table2[[#This Row],[Close Price]]/Table2[[#This Row],[Current Month Low]])-1</f>
        <v>2.6079999999999881E-2</v>
      </c>
      <c r="AH284" s="1">
        <f>(Table2[[#This Row],[Current Month High]]/Table2[[#This Row],[Close Price]])-1</f>
        <v>7.6875097458287911E-2</v>
      </c>
      <c r="AI284">
        <v>15.304849524403499</v>
      </c>
      <c r="AJ284">
        <v>92.005988023952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0</v>
      </c>
      <c r="AM284" t="s">
        <v>3174</v>
      </c>
      <c r="AN284">
        <v>-7.65</v>
      </c>
      <c r="AO284" t="s">
        <v>3172</v>
      </c>
      <c r="AP284">
        <v>3.0362103547037E-2</v>
      </c>
      <c r="AQ284">
        <f>(Table2[[#This Row],[Sharpe Ratio]]-AVERAGE(Table2[Sharpe Ratio]))/_xlfn.STDEV.P(Table2[Sharpe Ratio])</f>
        <v>-0.36505697979390206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146</v>
      </c>
      <c r="AT284">
        <f>_xlfn.RANK.AVG(Table2[[#This Row],[6M Return vs Nifty Z-Score]],Table2[6M Return vs Nifty Z-Score])</f>
        <v>336</v>
      </c>
      <c r="AU284">
        <f>_xlfn.RANK.AVG(Table2[[#This Row],[Sharpe Ratio Z-Score]],Table2[Sharpe Ratio Z-Score])</f>
        <v>426</v>
      </c>
      <c r="AV284">
        <f>(Table2[[#This Row],[Rank 1Y]]+Table2[[#This Row],[Rank 6M]]+Table2[[#This Row],[Rank Sharpe]])/3</f>
        <v>302.66666666666669</v>
      </c>
    </row>
    <row r="285" spans="1:48" x14ac:dyDescent="0.3">
      <c r="A285" t="s">
        <v>130</v>
      </c>
      <c r="B285" t="s">
        <v>131</v>
      </c>
      <c r="C285" t="s">
        <v>3134</v>
      </c>
      <c r="D285" t="s">
        <v>132</v>
      </c>
      <c r="E285">
        <v>214984.23071999999</v>
      </c>
      <c r="F285">
        <v>508.8</v>
      </c>
      <c r="G285">
        <v>33.518320403331302</v>
      </c>
      <c r="H285">
        <f>(Table2[[#This Row],[1Y Return vs Nifty]]-AVERAGE(Table2[1Y Return vs Nifty]))/_xlfn.STDEV.P(Table2[1Y Return vs Nifty])</f>
        <v>0.12912861138957768</v>
      </c>
      <c r="I285">
        <v>4.4943654015667001</v>
      </c>
      <c r="J285">
        <f>(Table2[[#This Row],[1M Return vs Nifty]]-AVERAGE(Table2[1M Return vs Nifty]))/_xlfn.STDEV.P(Table2[1M Return vs Nifty])</f>
        <v>0.54825435784576582</v>
      </c>
      <c r="K285">
        <v>16.922993562153401</v>
      </c>
      <c r="L285">
        <f>(Table2[[#This Row],[6M Return vs Nifty]]-AVERAGE(Table2[6M Return vs Nifty]))/_xlfn.STDEV.P(Table2[6M Return vs Nifty])</f>
        <v>0.23497514664689292</v>
      </c>
      <c r="M285">
        <v>-1.23741283687354</v>
      </c>
      <c r="N285">
        <f>(Table2[[#This Row],[1W Return vs Nifty]]-AVERAGE(Table2[1W Return vs Nifty]))/_xlfn.STDEV.P(Table2[1W Return vs Nifty])</f>
        <v>-0.22303934133509939</v>
      </c>
      <c r="O285">
        <v>509.59</v>
      </c>
      <c r="P285">
        <v>528.92021275466698</v>
      </c>
      <c r="Q285">
        <v>492.19157080376698</v>
      </c>
      <c r="R285">
        <v>49.690458489218798</v>
      </c>
      <c r="S285" s="1">
        <f>(Table2[[#This Row],[Close Price]]-Table2[[#This Row],[20D EMA]])/Table2[[#This Row],[20D EMA]]</f>
        <v>-1.5502659000372135E-3</v>
      </c>
      <c r="T285" s="1">
        <f>(Table2[[#This Row],[Close Price]]-Table2[[#This Row],[50D EMA]])/Table2[[#This Row],[50D EMA]]</f>
        <v>-3.8040166114807705E-2</v>
      </c>
      <c r="U285" s="1">
        <f>(Table2[[#This Row],[Close Price]]-Table2[[#This Row],[200D EMA]])/Table2[[#This Row],[200D EMA]]</f>
        <v>3.3743831023174284E-2</v>
      </c>
      <c r="V285">
        <v>0.88859061578970799</v>
      </c>
      <c r="W285">
        <v>506</v>
      </c>
      <c r="X285">
        <v>513</v>
      </c>
      <c r="Y285">
        <v>490.5</v>
      </c>
      <c r="Z285">
        <v>524</v>
      </c>
      <c r="AA285">
        <v>490.5</v>
      </c>
      <c r="AB285">
        <v>533.54999999999995</v>
      </c>
      <c r="AC285" s="1">
        <f>(Table2[[#This Row],[Close Price]]/Table2[[#This Row],[Day Low]])-1</f>
        <v>5.5335968379446321E-3</v>
      </c>
      <c r="AD285" s="1">
        <f>(Table2[[#This Row],[Day High]]/Table2[[#This Row],[Close Price]])-1</f>
        <v>8.2547169811320042E-3</v>
      </c>
      <c r="AE285" s="1">
        <f>(Table2[[#This Row],[Close Price]]/Table2[[#This Row],[Current Week Low]])-1</f>
        <v>3.7308868501529036E-2</v>
      </c>
      <c r="AF285" s="1">
        <f>(Table2[[#This Row],[Current Week High]]/Table2[[#This Row],[Close Price]])-1</f>
        <v>2.9874213836478036E-2</v>
      </c>
      <c r="AG285" s="1">
        <f>(Table2[[#This Row],[Close Price]]/Table2[[#This Row],[Current Month Low]])-1</f>
        <v>3.7308868501529036E-2</v>
      </c>
      <c r="AH285" s="1">
        <f>(Table2[[#This Row],[Current Month High]]/Table2[[#This Row],[Close Price]])-1</f>
        <v>4.8643867924528239E-2</v>
      </c>
      <c r="AI285">
        <v>58.746069182389903</v>
      </c>
      <c r="AJ285">
        <v>78.777231201686504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-0.23</v>
      </c>
      <c r="AM285" t="s">
        <v>3172</v>
      </c>
      <c r="AN285">
        <v>0.97</v>
      </c>
      <c r="AO285" t="s">
        <v>3173</v>
      </c>
      <c r="AP285">
        <v>3.4965601282977002E-2</v>
      </c>
      <c r="AQ285">
        <f>(Table2[[#This Row],[Sharpe Ratio]]-AVERAGE(Table2[Sharpe Ratio]))/_xlfn.STDEV.P(Table2[Sharpe Ratio])</f>
        <v>-0.31162531751076572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256</v>
      </c>
      <c r="AT285">
        <f>_xlfn.RANK.AVG(Table2[[#This Row],[6M Return vs Nifty Z-Score]],Table2[6M Return vs Nifty Z-Score])</f>
        <v>241</v>
      </c>
      <c r="AU285">
        <f>_xlfn.RANK.AVG(Table2[[#This Row],[Sharpe Ratio Z-Score]],Table2[Sharpe Ratio Z-Score])</f>
        <v>414</v>
      </c>
      <c r="AV285">
        <f>(Table2[[#This Row],[Rank 1Y]]+Table2[[#This Row],[Rank 6M]]+Table2[[#This Row],[Rank Sharpe]])/3</f>
        <v>303.66666666666669</v>
      </c>
    </row>
    <row r="286" spans="1:48" x14ac:dyDescent="0.3">
      <c r="A286" t="s">
        <v>170</v>
      </c>
      <c r="B286" t="s">
        <v>171</v>
      </c>
      <c r="C286" t="s">
        <v>3131</v>
      </c>
      <c r="D286" t="s">
        <v>172</v>
      </c>
      <c r="E286">
        <v>157745.41226469999</v>
      </c>
      <c r="F286">
        <v>5942.15</v>
      </c>
      <c r="G286">
        <v>33.047248336000798</v>
      </c>
      <c r="H286">
        <f>(Table2[[#This Row],[1Y Return vs Nifty]]-AVERAGE(Table2[1Y Return vs Nifty]))/_xlfn.STDEV.P(Table2[1Y Return vs Nifty])</f>
        <v>0.12111346961916974</v>
      </c>
      <c r="I286">
        <v>15.1367307424904</v>
      </c>
      <c r="J286">
        <f>(Table2[[#This Row],[1M Return vs Nifty]]-AVERAGE(Table2[1M Return vs Nifty]))/_xlfn.STDEV.P(Table2[1M Return vs Nifty])</f>
        <v>1.6888935504920382</v>
      </c>
      <c r="K286">
        <v>49.054313009674097</v>
      </c>
      <c r="L286">
        <f>(Table2[[#This Row],[6M Return vs Nifty]]-AVERAGE(Table2[6M Return vs Nifty]))/_xlfn.STDEV.P(Table2[6M Return vs Nifty])</f>
        <v>1.2689962646913604</v>
      </c>
      <c r="M286">
        <v>12.2413597647922</v>
      </c>
      <c r="N286">
        <f>(Table2[[#This Row],[1W Return vs Nifty]]-AVERAGE(Table2[1W Return vs Nifty]))/_xlfn.STDEV.P(Table2[1W Return vs Nifty])</f>
        <v>2.9813993241640708</v>
      </c>
      <c r="O286">
        <v>5483.78</v>
      </c>
      <c r="P286">
        <v>5210.22112586614</v>
      </c>
      <c r="Q286">
        <v>4476.0420089492</v>
      </c>
      <c r="R286">
        <v>83.596005277445599</v>
      </c>
      <c r="S286" s="1">
        <f>(Table2[[#This Row],[Close Price]]-Table2[[#This Row],[20D EMA]])/Table2[[#This Row],[20D EMA]]</f>
        <v>8.3586504199657879E-2</v>
      </c>
      <c r="T286" s="1">
        <f>(Table2[[#This Row],[Close Price]]-Table2[[#This Row],[50D EMA]])/Table2[[#This Row],[50D EMA]]</f>
        <v>0.14047942619943693</v>
      </c>
      <c r="U286" s="1">
        <f>(Table2[[#This Row],[Close Price]]-Table2[[#This Row],[200D EMA]])/Table2[[#This Row],[200D EMA]]</f>
        <v>0.32754562806147225</v>
      </c>
      <c r="V286">
        <v>2.0684820296163799</v>
      </c>
      <c r="W286">
        <v>5920.3</v>
      </c>
      <c r="X286">
        <v>6022</v>
      </c>
      <c r="Y286">
        <v>5376.7</v>
      </c>
      <c r="Z286">
        <v>6029.95</v>
      </c>
      <c r="AA286">
        <v>5241.7</v>
      </c>
      <c r="AB286">
        <v>6029.95</v>
      </c>
      <c r="AC286" s="1">
        <f>(Table2[[#This Row],[Close Price]]/Table2[[#This Row],[Day Low]])-1</f>
        <v>3.6906913501004723E-3</v>
      </c>
      <c r="AD286" s="1">
        <f>(Table2[[#This Row],[Day High]]/Table2[[#This Row],[Close Price]])-1</f>
        <v>1.3437897057462456E-2</v>
      </c>
      <c r="AE286" s="1">
        <f>(Table2[[#This Row],[Close Price]]/Table2[[#This Row],[Current Week Low]])-1</f>
        <v>0.10516673796194698</v>
      </c>
      <c r="AF286" s="1">
        <f>(Table2[[#This Row],[Current Week High]]/Table2[[#This Row],[Close Price]])-1</f>
        <v>1.477579663926365E-2</v>
      </c>
      <c r="AG286" s="1">
        <f>(Table2[[#This Row],[Close Price]]/Table2[[#This Row],[Current Month Low]])-1</f>
        <v>0.13363031077703802</v>
      </c>
      <c r="AH286" s="1">
        <f>(Table2[[#This Row],[Current Month High]]/Table2[[#This Row],[Close Price]])-1</f>
        <v>1.477579663926365E-2</v>
      </c>
      <c r="AI286">
        <v>1.4775796639263601</v>
      </c>
      <c r="AJ286">
        <v>80.321973720146801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0.17</v>
      </c>
      <c r="AM286" t="s">
        <v>3173</v>
      </c>
      <c r="AN286">
        <v>10.6</v>
      </c>
      <c r="AO286" t="s">
        <v>3173</v>
      </c>
      <c r="AP286">
        <v>-1.1028398178992999E-2</v>
      </c>
      <c r="AQ286">
        <f>(Table2[[#This Row],[Sharpe Ratio]]-AVERAGE(Table2[Sharpe Ratio]))/_xlfn.STDEV.P(Table2[Sharpe Ratio])</f>
        <v>-0.84546631999817601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5.2149362889684632</v>
      </c>
      <c r="AS286">
        <f>_xlfn.RANK.AVG(Table2[[#This Row],[1Y Return vs Nifty Z-Score]],Table2[1Y Return vs Nifty Z-Score])</f>
        <v>259</v>
      </c>
      <c r="AT286">
        <f>_xlfn.RANK.AVG(Table2[[#This Row],[6M Return vs Nifty Z-Score]],Table2[6M Return vs Nifty Z-Score])</f>
        <v>67</v>
      </c>
      <c r="AU286">
        <f>_xlfn.RANK.AVG(Table2[[#This Row],[Sharpe Ratio Z-Score]],Table2[Sharpe Ratio Z-Score])</f>
        <v>587</v>
      </c>
      <c r="AV286">
        <f>(Table2[[#This Row],[Rank 1Y]]+Table2[[#This Row],[Rank 6M]]+Table2[[#This Row],[Rank Sharpe]])/3</f>
        <v>304.33333333333331</v>
      </c>
    </row>
    <row r="287" spans="1:48" x14ac:dyDescent="0.3">
      <c r="A287" t="s">
        <v>237</v>
      </c>
      <c r="B287" t="s">
        <v>238</v>
      </c>
      <c r="C287" t="s">
        <v>3129</v>
      </c>
      <c r="D287" t="s">
        <v>239</v>
      </c>
      <c r="E287">
        <v>109669.96161534</v>
      </c>
      <c r="F287">
        <v>1507.8</v>
      </c>
      <c r="G287">
        <v>20.170048294417398</v>
      </c>
      <c r="H287">
        <f>(Table2[[#This Row],[1Y Return vs Nifty]]-AVERAGE(Table2[1Y Return vs Nifty]))/_xlfn.STDEV.P(Table2[1Y Return vs Nifty])</f>
        <v>-9.7988003588708392E-2</v>
      </c>
      <c r="I287">
        <v>1.16471821727181</v>
      </c>
      <c r="J287">
        <f>(Table2[[#This Row],[1M Return vs Nifty]]-AVERAGE(Table2[1M Return vs Nifty]))/_xlfn.STDEV.P(Table2[1M Return vs Nifty])</f>
        <v>0.19138575256619761</v>
      </c>
      <c r="K287">
        <v>15.774584403709101</v>
      </c>
      <c r="L287">
        <f>(Table2[[#This Row],[6M Return vs Nifty]]-AVERAGE(Table2[6M Return vs Nifty]))/_xlfn.STDEV.P(Table2[6M Return vs Nifty])</f>
        <v>0.19801807975997088</v>
      </c>
      <c r="M287">
        <v>-2.7804111805713601</v>
      </c>
      <c r="N287">
        <f>(Table2[[#This Row],[1W Return vs Nifty]]-AVERAGE(Table2[1W Return vs Nifty]))/_xlfn.STDEV.P(Table2[1W Return vs Nifty])</f>
        <v>-0.5898712257705877</v>
      </c>
      <c r="O287">
        <v>1543.85</v>
      </c>
      <c r="P287">
        <v>1491.1509913013599</v>
      </c>
      <c r="Q287">
        <v>1292.3985680701201</v>
      </c>
      <c r="R287">
        <v>35.282188784844998</v>
      </c>
      <c r="S287" s="1">
        <f>(Table2[[#This Row],[Close Price]]-Table2[[#This Row],[20D EMA]])/Table2[[#This Row],[20D EMA]]</f>
        <v>-2.3350714123781428E-2</v>
      </c>
      <c r="T287" s="1">
        <f>(Table2[[#This Row],[Close Price]]-Table2[[#This Row],[50D EMA]])/Table2[[#This Row],[50D EMA]]</f>
        <v>1.116520647188793E-2</v>
      </c>
      <c r="U287" s="1">
        <f>(Table2[[#This Row],[Close Price]]-Table2[[#This Row],[200D EMA]])/Table2[[#This Row],[200D EMA]]</f>
        <v>0.16666795929024361</v>
      </c>
      <c r="V287">
        <v>0.90424348934988497</v>
      </c>
      <c r="W287">
        <v>1502.35</v>
      </c>
      <c r="X287">
        <v>1546.95</v>
      </c>
      <c r="Y287">
        <v>1491.75</v>
      </c>
      <c r="Z287">
        <v>1550</v>
      </c>
      <c r="AA287">
        <v>1491.75</v>
      </c>
      <c r="AB287">
        <v>1614.2</v>
      </c>
      <c r="AC287" s="1">
        <f>(Table2[[#This Row],[Close Price]]/Table2[[#This Row],[Day Low]])-1</f>
        <v>3.6276500149765578E-3</v>
      </c>
      <c r="AD287" s="1">
        <f>(Table2[[#This Row],[Day High]]/Table2[[#This Row],[Close Price]])-1</f>
        <v>2.5964982093115818E-2</v>
      </c>
      <c r="AE287" s="1">
        <f>(Table2[[#This Row],[Close Price]]/Table2[[#This Row],[Current Week Low]])-1</f>
        <v>1.075917546505778E-2</v>
      </c>
      <c r="AF287" s="1">
        <f>(Table2[[#This Row],[Current Week High]]/Table2[[#This Row],[Close Price]])-1</f>
        <v>2.7987796790025277E-2</v>
      </c>
      <c r="AG287" s="1">
        <f>(Table2[[#This Row],[Close Price]]/Table2[[#This Row],[Current Month Low]])-1</f>
        <v>1.075917546505778E-2</v>
      </c>
      <c r="AH287" s="1">
        <f>(Table2[[#This Row],[Current Month High]]/Table2[[#This Row],[Close Price]])-1</f>
        <v>7.0566388115134604E-2</v>
      </c>
      <c r="AI287">
        <v>9.2651545297784903</v>
      </c>
      <c r="AJ287">
        <v>51.713035166272498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0.06</v>
      </c>
      <c r="AM287" t="s">
        <v>3173</v>
      </c>
      <c r="AN287">
        <v>-7.4</v>
      </c>
      <c r="AO287" t="s">
        <v>3172</v>
      </c>
      <c r="AP287">
        <v>6.3518608848893002E-2</v>
      </c>
      <c r="AQ287">
        <f>(Table2[[#This Row],[Sharpe Ratio]]-AVERAGE(Table2[Sharpe Ratio]))/_xlfn.STDEV.P(Table2[Sharpe Ratio])</f>
        <v>1.9782395698054917E-2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-0.27867300133507267</v>
      </c>
      <c r="AS287">
        <f>_xlfn.RANK.AVG(Table2[[#This Row],[1Y Return vs Nifty Z-Score]],Table2[1Y Return vs Nifty Z-Score])</f>
        <v>325</v>
      </c>
      <c r="AT287">
        <f>_xlfn.RANK.AVG(Table2[[#This Row],[6M Return vs Nifty Z-Score]],Table2[6M Return vs Nifty Z-Score])</f>
        <v>253</v>
      </c>
      <c r="AU287">
        <f>_xlfn.RANK.AVG(Table2[[#This Row],[Sharpe Ratio Z-Score]],Table2[Sharpe Ratio Z-Score])</f>
        <v>335</v>
      </c>
      <c r="AV287">
        <f>(Table2[[#This Row],[Rank 1Y]]+Table2[[#This Row],[Rank 6M]]+Table2[[#This Row],[Rank Sharpe]])/3</f>
        <v>304.33333333333331</v>
      </c>
    </row>
    <row r="288" spans="1:48" x14ac:dyDescent="0.3">
      <c r="A288" t="s">
        <v>946</v>
      </c>
      <c r="B288" t="s">
        <v>947</v>
      </c>
      <c r="C288" t="s">
        <v>3127</v>
      </c>
      <c r="D288" t="s">
        <v>24</v>
      </c>
      <c r="E288">
        <v>15834.6459579</v>
      </c>
      <c r="F288">
        <v>196.75</v>
      </c>
      <c r="G288">
        <v>19.922066113642899</v>
      </c>
      <c r="H288">
        <f>(Table2[[#This Row],[1Y Return vs Nifty]]-AVERAGE(Table2[1Y Return vs Nifty]))/_xlfn.STDEV.P(Table2[1Y Return vs Nifty])</f>
        <v>-0.10220734171823506</v>
      </c>
      <c r="I288">
        <v>-9.5598033392516601</v>
      </c>
      <c r="J288">
        <f>(Table2[[#This Row],[1M Return vs Nifty]]-AVERAGE(Table2[1M Return vs Nifty]))/_xlfn.STDEV.P(Table2[1M Return vs Nifty])</f>
        <v>-0.95805886974073895</v>
      </c>
      <c r="K288">
        <v>-7.73673385242809</v>
      </c>
      <c r="L288">
        <f>(Table2[[#This Row],[6M Return vs Nifty]]-AVERAGE(Table2[6M Return vs Nifty]))/_xlfn.STDEV.P(Table2[6M Return vs Nifty])</f>
        <v>-0.55860194107724281</v>
      </c>
      <c r="M288">
        <v>-5.8725598789492102</v>
      </c>
      <c r="N288">
        <f>(Table2[[#This Row],[1W Return vs Nifty]]-AVERAGE(Table2[1W Return vs Nifty]))/_xlfn.STDEV.P(Table2[1W Return vs Nifty])</f>
        <v>-1.3249975715723104</v>
      </c>
      <c r="O288">
        <v>210.01</v>
      </c>
      <c r="P288">
        <v>212.90570020164</v>
      </c>
      <c r="Q288">
        <v>194.35312227525</v>
      </c>
      <c r="R288">
        <v>14.688206567802901</v>
      </c>
      <c r="S288" s="1">
        <f>(Table2[[#This Row],[Close Price]]-Table2[[#This Row],[20D EMA]])/Table2[[#This Row],[20D EMA]]</f>
        <v>-6.3139850483310278E-2</v>
      </c>
      <c r="T288" s="1">
        <f>(Table2[[#This Row],[Close Price]]-Table2[[#This Row],[50D EMA]])/Table2[[#This Row],[50D EMA]]</f>
        <v>-7.5881952368298103E-2</v>
      </c>
      <c r="U288" s="1">
        <f>(Table2[[#This Row],[Close Price]]-Table2[[#This Row],[200D EMA]])/Table2[[#This Row],[200D EMA]]</f>
        <v>1.2332591813757706E-2</v>
      </c>
      <c r="V288">
        <v>0.83573676736393998</v>
      </c>
      <c r="W288">
        <v>195.89</v>
      </c>
      <c r="X288">
        <v>200.08</v>
      </c>
      <c r="Y288">
        <v>193.2</v>
      </c>
      <c r="Z288">
        <v>210.19</v>
      </c>
      <c r="AA288">
        <v>193.2</v>
      </c>
      <c r="AB288">
        <v>216.34</v>
      </c>
      <c r="AC288" s="1">
        <f>(Table2[[#This Row],[Close Price]]/Table2[[#This Row],[Day Low]])-1</f>
        <v>4.3902190004594388E-3</v>
      </c>
      <c r="AD288" s="1">
        <f>(Table2[[#This Row],[Day High]]/Table2[[#This Row],[Close Price]])-1</f>
        <v>1.692503176620086E-2</v>
      </c>
      <c r="AE288" s="1">
        <f>(Table2[[#This Row],[Close Price]]/Table2[[#This Row],[Current Week Low]])-1</f>
        <v>1.837474120082816E-2</v>
      </c>
      <c r="AF288" s="1">
        <f>(Table2[[#This Row],[Current Week High]]/Table2[[#This Row],[Close Price]])-1</f>
        <v>6.8310038119440808E-2</v>
      </c>
      <c r="AG288" s="1">
        <f>(Table2[[#This Row],[Close Price]]/Table2[[#This Row],[Current Month Low]])-1</f>
        <v>1.837474120082816E-2</v>
      </c>
      <c r="AH288" s="1">
        <f>(Table2[[#This Row],[Current Month High]]/Table2[[#This Row],[Close Price]])-1</f>
        <v>9.9567979669631601E-2</v>
      </c>
      <c r="AI288">
        <v>18.297331639135901</v>
      </c>
      <c r="AJ288">
        <v>50.363011081390901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-0.05</v>
      </c>
      <c r="AM288" t="s">
        <v>3172</v>
      </c>
      <c r="AN288">
        <v>-10.52</v>
      </c>
      <c r="AO288" t="s">
        <v>3172</v>
      </c>
      <c r="AP288">
        <v>0.176426804960645</v>
      </c>
      <c r="AQ288">
        <f>(Table2[[#This Row],[Sharpe Ratio]]-AVERAGE(Table2[Sharpe Ratio]))/_xlfn.STDEV.P(Table2[Sharpe Ratio])</f>
        <v>1.330279967260211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329</v>
      </c>
      <c r="AT288">
        <f>_xlfn.RANK.AVG(Table2[[#This Row],[6M Return vs Nifty Z-Score]],Table2[6M Return vs Nifty Z-Score])</f>
        <v>514</v>
      </c>
      <c r="AU288">
        <f>_xlfn.RANK.AVG(Table2[[#This Row],[Sharpe Ratio Z-Score]],Table2[Sharpe Ratio Z-Score])</f>
        <v>70</v>
      </c>
      <c r="AV288">
        <f>(Table2[[#This Row],[Rank 1Y]]+Table2[[#This Row],[Rank 6M]]+Table2[[#This Row],[Rank Sharpe]])/3</f>
        <v>304.33333333333331</v>
      </c>
    </row>
    <row r="289" spans="1:48" x14ac:dyDescent="0.3">
      <c r="A289" t="s">
        <v>1289</v>
      </c>
      <c r="B289" t="s">
        <v>1290</v>
      </c>
      <c r="C289" t="s">
        <v>3138</v>
      </c>
      <c r="D289" t="s">
        <v>861</v>
      </c>
      <c r="E289">
        <v>9032.0995814720009</v>
      </c>
      <c r="F289">
        <v>194.08</v>
      </c>
      <c r="G289">
        <v>29.051762489768201</v>
      </c>
      <c r="H289">
        <f>(Table2[[#This Row],[1Y Return vs Nifty]]-AVERAGE(Table2[1Y Return vs Nifty]))/_xlfn.STDEV.P(Table2[1Y Return vs Nifty])</f>
        <v>5.3131545577928783E-2</v>
      </c>
      <c r="I289">
        <v>-10.3137359822113</v>
      </c>
      <c r="J289">
        <f>(Table2[[#This Row],[1M Return vs Nifty]]-AVERAGE(Table2[1M Return vs Nifty]))/_xlfn.STDEV.P(Table2[1M Return vs Nifty])</f>
        <v>-1.0388646956663234</v>
      </c>
      <c r="K289">
        <v>1.0062340274991299</v>
      </c>
      <c r="L289">
        <f>(Table2[[#This Row],[6M Return vs Nifty]]-AVERAGE(Table2[6M Return vs Nifty]))/_xlfn.STDEV.P(Table2[6M Return vs Nifty])</f>
        <v>-0.27724364089929032</v>
      </c>
      <c r="M289">
        <v>-2.8949958994456</v>
      </c>
      <c r="N289">
        <f>(Table2[[#This Row],[1W Return vs Nifty]]-AVERAGE(Table2[1W Return vs Nifty]))/_xlfn.STDEV.P(Table2[1W Return vs Nifty])</f>
        <v>-0.61711255660145203</v>
      </c>
      <c r="O289">
        <v>202.41</v>
      </c>
      <c r="P289">
        <v>211.049426882706</v>
      </c>
      <c r="Q289">
        <v>194.82750749873401</v>
      </c>
      <c r="R289">
        <v>39.5019289785862</v>
      </c>
      <c r="S289" s="1">
        <f>(Table2[[#This Row],[Close Price]]-Table2[[#This Row],[20D EMA]])/Table2[[#This Row],[20D EMA]]</f>
        <v>-4.1154093177214489E-2</v>
      </c>
      <c r="T289" s="1">
        <f>(Table2[[#This Row],[Close Price]]-Table2[[#This Row],[50D EMA]])/Table2[[#This Row],[50D EMA]]</f>
        <v>-8.0404989169371263E-2</v>
      </c>
      <c r="U289" s="1">
        <f>(Table2[[#This Row],[Close Price]]-Table2[[#This Row],[200D EMA]])/Table2[[#This Row],[200D EMA]]</f>
        <v>-3.8367657028043254E-3</v>
      </c>
      <c r="V289">
        <v>0.54188988814458905</v>
      </c>
      <c r="W289">
        <v>192.9</v>
      </c>
      <c r="X289">
        <v>198.8</v>
      </c>
      <c r="Y289">
        <v>182.99</v>
      </c>
      <c r="Z289">
        <v>199.3</v>
      </c>
      <c r="AA289">
        <v>182.99</v>
      </c>
      <c r="AB289">
        <v>208.5</v>
      </c>
      <c r="AC289" s="1">
        <f>(Table2[[#This Row],[Close Price]]/Table2[[#This Row],[Day Low]])-1</f>
        <v>6.1171591498185851E-3</v>
      </c>
      <c r="AD289" s="1">
        <f>(Table2[[#This Row],[Day High]]/Table2[[#This Row],[Close Price]])-1</f>
        <v>2.4319868095630692E-2</v>
      </c>
      <c r="AE289" s="1">
        <f>(Table2[[#This Row],[Close Price]]/Table2[[#This Row],[Current Week Low]])-1</f>
        <v>6.060440461227401E-2</v>
      </c>
      <c r="AF289" s="1">
        <f>(Table2[[#This Row],[Current Week High]]/Table2[[#This Row],[Close Price]])-1</f>
        <v>2.6896125309150865E-2</v>
      </c>
      <c r="AG289" s="1">
        <f>(Table2[[#This Row],[Close Price]]/Table2[[#This Row],[Current Month Low]])-1</f>
        <v>6.060440461227401E-2</v>
      </c>
      <c r="AH289" s="1">
        <f>(Table2[[#This Row],[Current Month High]]/Table2[[#This Row],[Close Price]])-1</f>
        <v>7.4299258037922478E-2</v>
      </c>
      <c r="AI289">
        <v>36.026380873866401</v>
      </c>
      <c r="AJ289">
        <v>70.920299427564899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-0.26</v>
      </c>
      <c r="AM289" t="s">
        <v>3172</v>
      </c>
      <c r="AN289">
        <v>-7.09</v>
      </c>
      <c r="AO289" t="s">
        <v>3172</v>
      </c>
      <c r="AP289">
        <v>9.9082126131790002E-2</v>
      </c>
      <c r="AQ289">
        <f>(Table2[[#This Row],[Sharpe Ratio]]-AVERAGE(Table2[Sharpe Ratio]))/_xlfn.STDEV.P(Table2[Sharpe Ratio])</f>
        <v>0.43255936531075367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275</v>
      </c>
      <c r="AT289">
        <f>_xlfn.RANK.AVG(Table2[[#This Row],[6M Return vs Nifty Z-Score]],Table2[6M Return vs Nifty Z-Score])</f>
        <v>412</v>
      </c>
      <c r="AU289">
        <f>_xlfn.RANK.AVG(Table2[[#This Row],[Sharpe Ratio Z-Score]],Table2[Sharpe Ratio Z-Score])</f>
        <v>229</v>
      </c>
      <c r="AV289">
        <f>(Table2[[#This Row],[Rank 1Y]]+Table2[[#This Row],[Rank 6M]]+Table2[[#This Row],[Rank Sharpe]])/3</f>
        <v>305.33333333333331</v>
      </c>
    </row>
    <row r="290" spans="1:48" x14ac:dyDescent="0.3">
      <c r="A290" t="s">
        <v>837</v>
      </c>
      <c r="B290" t="s">
        <v>838</v>
      </c>
      <c r="C290" t="s">
        <v>3138</v>
      </c>
      <c r="D290" t="s">
        <v>271</v>
      </c>
      <c r="E290">
        <v>19290.758017870001</v>
      </c>
      <c r="F290">
        <v>883.9</v>
      </c>
      <c r="G290">
        <v>20.4538440489642</v>
      </c>
      <c r="H290">
        <f>(Table2[[#This Row],[1Y Return vs Nifty]]-AVERAGE(Table2[1Y Return vs Nifty]))/_xlfn.STDEV.P(Table2[1Y Return vs Nifty])</f>
        <v>-9.315930886388063E-2</v>
      </c>
      <c r="I290">
        <v>0.71220303750640601</v>
      </c>
      <c r="J290">
        <f>(Table2[[#This Row],[1M Return vs Nifty]]-AVERAGE(Table2[1M Return vs Nifty]))/_xlfn.STDEV.P(Table2[1M Return vs Nifty])</f>
        <v>0.14288558058629136</v>
      </c>
      <c r="K290">
        <v>-7.0440301465925499</v>
      </c>
      <c r="L290">
        <f>(Table2[[#This Row],[6M Return vs Nifty]]-AVERAGE(Table2[6M Return vs Nifty]))/_xlfn.STDEV.P(Table2[6M Return vs Nifty])</f>
        <v>-0.53630997570832983</v>
      </c>
      <c r="M290">
        <v>3.1062376044170001</v>
      </c>
      <c r="N290">
        <f>(Table2[[#This Row],[1W Return vs Nifty]]-AVERAGE(Table2[1W Return vs Nifty]))/_xlfn.STDEV.P(Table2[1W Return vs Nifty])</f>
        <v>0.80961858938507625</v>
      </c>
      <c r="O290">
        <v>873.3</v>
      </c>
      <c r="P290">
        <v>856.05599754199102</v>
      </c>
      <c r="Q290">
        <v>784.97742044245194</v>
      </c>
      <c r="R290">
        <v>54.067563197812603</v>
      </c>
      <c r="S290" s="1">
        <f>(Table2[[#This Row],[Close Price]]-Table2[[#This Row],[20D EMA]])/Table2[[#This Row],[20D EMA]]</f>
        <v>1.2137867857551842E-2</v>
      </c>
      <c r="T290" s="1">
        <f>(Table2[[#This Row],[Close Price]]-Table2[[#This Row],[50D EMA]])/Table2[[#This Row],[50D EMA]]</f>
        <v>3.2525912484648131E-2</v>
      </c>
      <c r="U290" s="1">
        <f>(Table2[[#This Row],[Close Price]]-Table2[[#This Row],[200D EMA]])/Table2[[#This Row],[200D EMA]]</f>
        <v>0.12601964971398846</v>
      </c>
      <c r="V290">
        <v>0.95652322564402303</v>
      </c>
      <c r="W290">
        <v>875.1</v>
      </c>
      <c r="X290">
        <v>896.45</v>
      </c>
      <c r="Y290">
        <v>815.15</v>
      </c>
      <c r="Z290">
        <v>913</v>
      </c>
      <c r="AA290">
        <v>815.15</v>
      </c>
      <c r="AB290">
        <v>913</v>
      </c>
      <c r="AC290" s="1">
        <f>(Table2[[#This Row],[Close Price]]/Table2[[#This Row],[Day Low]])-1</f>
        <v>1.0055993600731394E-2</v>
      </c>
      <c r="AD290" s="1">
        <f>(Table2[[#This Row],[Day High]]/Table2[[#This Row],[Close Price]])-1</f>
        <v>1.4198438737413888E-2</v>
      </c>
      <c r="AE290" s="1">
        <f>(Table2[[#This Row],[Close Price]]/Table2[[#This Row],[Current Week Low]])-1</f>
        <v>8.4340305465251841E-2</v>
      </c>
      <c r="AF290" s="1">
        <f>(Table2[[#This Row],[Current Week High]]/Table2[[#This Row],[Close Price]])-1</f>
        <v>3.292227627559674E-2</v>
      </c>
      <c r="AG290" s="1">
        <f>(Table2[[#This Row],[Close Price]]/Table2[[#This Row],[Current Month Low]])-1</f>
        <v>8.4340305465251841E-2</v>
      </c>
      <c r="AH290" s="1">
        <f>(Table2[[#This Row],[Current Month High]]/Table2[[#This Row],[Close Price]])-1</f>
        <v>3.292227627559674E-2</v>
      </c>
      <c r="AI290">
        <v>8.3833012784251704</v>
      </c>
      <c r="AJ290">
        <v>65.184077742477996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0.06</v>
      </c>
      <c r="AM290" t="s">
        <v>3173</v>
      </c>
      <c r="AN290">
        <v>-0.52</v>
      </c>
      <c r="AO290" t="s">
        <v>3172</v>
      </c>
      <c r="AP290">
        <v>0.164830346651754</v>
      </c>
      <c r="AQ290">
        <f>(Table2[[#This Row],[Sharpe Ratio]]-AVERAGE(Table2[Sharpe Ratio]))/_xlfn.STDEV.P(Table2[Sharpe Ratio])</f>
        <v>1.1956827371576069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1.518717622556764</v>
      </c>
      <c r="AS290">
        <f>_xlfn.RANK.AVG(Table2[[#This Row],[1Y Return vs Nifty Z-Score]],Table2[1Y Return vs Nifty Z-Score])</f>
        <v>322</v>
      </c>
      <c r="AT290">
        <f>_xlfn.RANK.AVG(Table2[[#This Row],[6M Return vs Nifty Z-Score]],Table2[6M Return vs Nifty Z-Score])</f>
        <v>504</v>
      </c>
      <c r="AU290">
        <f>_xlfn.RANK.AVG(Table2[[#This Row],[Sharpe Ratio Z-Score]],Table2[Sharpe Ratio Z-Score])</f>
        <v>91</v>
      </c>
      <c r="AV290">
        <f>(Table2[[#This Row],[Rank 1Y]]+Table2[[#This Row],[Rank 6M]]+Table2[[#This Row],[Rank Sharpe]])/3</f>
        <v>305.66666666666669</v>
      </c>
    </row>
    <row r="291" spans="1:48" x14ac:dyDescent="0.3">
      <c r="A291" t="s">
        <v>1437</v>
      </c>
      <c r="B291" t="s">
        <v>1438</v>
      </c>
      <c r="C291" t="s">
        <v>3130</v>
      </c>
      <c r="D291" t="s">
        <v>48</v>
      </c>
      <c r="E291">
        <v>7421.5517724000001</v>
      </c>
      <c r="F291">
        <v>1107.9000000000001</v>
      </c>
      <c r="G291">
        <v>31.140934288931501</v>
      </c>
      <c r="H291">
        <f>(Table2[[#This Row],[1Y Return vs Nifty]]-AVERAGE(Table2[1Y Return vs Nifty]))/_xlfn.STDEV.P(Table2[1Y Return vs Nifty])</f>
        <v>8.8678140917201595E-2</v>
      </c>
      <c r="I291">
        <v>-12.995588647557</v>
      </c>
      <c r="J291">
        <f>(Table2[[#This Row],[1M Return vs Nifty]]-AVERAGE(Table2[1M Return vs Nifty]))/_xlfn.STDEV.P(Table2[1M Return vs Nifty])</f>
        <v>-1.3263032641613477</v>
      </c>
      <c r="K291">
        <v>-8.0265413703564104</v>
      </c>
      <c r="L291">
        <f>(Table2[[#This Row],[6M Return vs Nifty]]-AVERAGE(Table2[6M Return vs Nifty]))/_xlfn.STDEV.P(Table2[6M Return vs Nifty])</f>
        <v>-0.56792826501471361</v>
      </c>
      <c r="M291">
        <v>-1.3343311377745799</v>
      </c>
      <c r="N291">
        <f>(Table2[[#This Row],[1W Return vs Nifty]]-AVERAGE(Table2[1W Return vs Nifty]))/_xlfn.STDEV.P(Table2[1W Return vs Nifty])</f>
        <v>-0.24608066416024998</v>
      </c>
      <c r="O291">
        <v>1151.45</v>
      </c>
      <c r="P291">
        <v>1206.5804748257599</v>
      </c>
      <c r="Q291">
        <v>1122.8195947890999</v>
      </c>
      <c r="R291">
        <v>41.4204233009036</v>
      </c>
      <c r="S291" s="1">
        <f>(Table2[[#This Row],[Close Price]]-Table2[[#This Row],[20D EMA]])/Table2[[#This Row],[20D EMA]]</f>
        <v>-3.7821876764080033E-2</v>
      </c>
      <c r="T291" s="1">
        <f>(Table2[[#This Row],[Close Price]]-Table2[[#This Row],[50D EMA]])/Table2[[#This Row],[50D EMA]]</f>
        <v>-8.1785240922293292E-2</v>
      </c>
      <c r="U291" s="1">
        <f>(Table2[[#This Row],[Close Price]]-Table2[[#This Row],[200D EMA]])/Table2[[#This Row],[200D EMA]]</f>
        <v>-1.3287615266370735E-2</v>
      </c>
      <c r="V291">
        <v>0.83098993294927503</v>
      </c>
      <c r="W291">
        <v>1084</v>
      </c>
      <c r="X291">
        <v>1112.95</v>
      </c>
      <c r="Y291">
        <v>1055</v>
      </c>
      <c r="Z291">
        <v>1139.5999999999999</v>
      </c>
      <c r="AA291">
        <v>1055</v>
      </c>
      <c r="AB291">
        <v>1145.8</v>
      </c>
      <c r="AC291" s="1">
        <f>(Table2[[#This Row],[Close Price]]/Table2[[#This Row],[Day Low]])-1</f>
        <v>2.204797047970497E-2</v>
      </c>
      <c r="AD291" s="1">
        <f>(Table2[[#This Row],[Day High]]/Table2[[#This Row],[Close Price]])-1</f>
        <v>4.5581731203176989E-3</v>
      </c>
      <c r="AE291" s="1">
        <f>(Table2[[#This Row],[Close Price]]/Table2[[#This Row],[Current Week Low]])-1</f>
        <v>5.014218009478677E-2</v>
      </c>
      <c r="AF291" s="1">
        <f>(Table2[[#This Row],[Current Week High]]/Table2[[#This Row],[Close Price]])-1</f>
        <v>2.8612690676053543E-2</v>
      </c>
      <c r="AG291" s="1">
        <f>(Table2[[#This Row],[Close Price]]/Table2[[#This Row],[Current Month Low]])-1</f>
        <v>5.014218009478677E-2</v>
      </c>
      <c r="AH291" s="1">
        <f>(Table2[[#This Row],[Current Month High]]/Table2[[#This Row],[Close Price]])-1</f>
        <v>3.4208863615849738E-2</v>
      </c>
      <c r="AI291">
        <v>39.222854048199203</v>
      </c>
      <c r="AJ291">
        <v>70.446153846153805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-0.17</v>
      </c>
      <c r="AM291" t="s">
        <v>3172</v>
      </c>
      <c r="AN291">
        <v>-7.5</v>
      </c>
      <c r="AO291" t="s">
        <v>3172</v>
      </c>
      <c r="AP291">
        <v>0.13316200936116801</v>
      </c>
      <c r="AQ291">
        <f>(Table2[[#This Row],[Sharpe Ratio]]-AVERAGE(Table2[Sharpe Ratio]))/_xlfn.STDEV.P(Table2[Sharpe Ratio])</f>
        <v>0.82811616055896997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266</v>
      </c>
      <c r="AT291">
        <f>_xlfn.RANK.AVG(Table2[[#This Row],[6M Return vs Nifty Z-Score]],Table2[6M Return vs Nifty Z-Score])</f>
        <v>519</v>
      </c>
      <c r="AU291">
        <f>_xlfn.RANK.AVG(Table2[[#This Row],[Sharpe Ratio Z-Score]],Table2[Sharpe Ratio Z-Score])</f>
        <v>139</v>
      </c>
      <c r="AV291">
        <f>(Table2[[#This Row],[Rank 1Y]]+Table2[[#This Row],[Rank 6M]]+Table2[[#This Row],[Rank Sharpe]])/3</f>
        <v>308</v>
      </c>
    </row>
    <row r="292" spans="1:48" x14ac:dyDescent="0.3">
      <c r="A292" t="s">
        <v>711</v>
      </c>
      <c r="B292" t="s">
        <v>712</v>
      </c>
      <c r="C292" t="s">
        <v>3139</v>
      </c>
      <c r="D292" t="s">
        <v>449</v>
      </c>
      <c r="E292">
        <v>24816.0726</v>
      </c>
      <c r="F292">
        <v>3540.5</v>
      </c>
      <c r="G292">
        <v>8.0076412230892497</v>
      </c>
      <c r="H292">
        <f>(Table2[[#This Row],[1Y Return vs Nifty]]-AVERAGE(Table2[1Y Return vs Nifty]))/_xlfn.STDEV.P(Table2[1Y Return vs Nifty])</f>
        <v>-0.30492750118730627</v>
      </c>
      <c r="I292">
        <v>-7.9730109211907596</v>
      </c>
      <c r="J292">
        <f>(Table2[[#This Row],[1M Return vs Nifty]]-AVERAGE(Table2[1M Return vs Nifty]))/_xlfn.STDEV.P(Table2[1M Return vs Nifty])</f>
        <v>-0.78798787850401852</v>
      </c>
      <c r="K292">
        <v>7.8535009664874398</v>
      </c>
      <c r="L292">
        <f>(Table2[[#This Row],[6M Return vs Nifty]]-AVERAGE(Table2[6M Return vs Nifty]))/_xlfn.STDEV.P(Table2[6M Return vs Nifty])</f>
        <v>-5.6891077184452486E-2</v>
      </c>
      <c r="M292">
        <v>-2.30501906244021</v>
      </c>
      <c r="N292">
        <f>(Table2[[#This Row],[1W Return vs Nifty]]-AVERAGE(Table2[1W Return vs Nifty]))/_xlfn.STDEV.P(Table2[1W Return vs Nifty])</f>
        <v>-0.47685167053120742</v>
      </c>
      <c r="O292">
        <v>3633.57</v>
      </c>
      <c r="P292">
        <v>3627.1340071118502</v>
      </c>
      <c r="Q292">
        <v>3351.5825257585402</v>
      </c>
      <c r="R292">
        <v>23.2268695230389</v>
      </c>
      <c r="S292" s="1">
        <f>(Table2[[#This Row],[Close Price]]-Table2[[#This Row],[20D EMA]])/Table2[[#This Row],[20D EMA]]</f>
        <v>-2.5613927900109301E-2</v>
      </c>
      <c r="T292" s="1">
        <f>(Table2[[#This Row],[Close Price]]-Table2[[#This Row],[50D EMA]])/Table2[[#This Row],[50D EMA]]</f>
        <v>-2.3884975559762572E-2</v>
      </c>
      <c r="U292" s="1">
        <f>(Table2[[#This Row],[Close Price]]-Table2[[#This Row],[200D EMA]])/Table2[[#This Row],[200D EMA]]</f>
        <v>5.6366648527833407E-2</v>
      </c>
      <c r="V292">
        <v>0.77866047557648599</v>
      </c>
      <c r="W292">
        <v>3514.75</v>
      </c>
      <c r="X292">
        <v>3577.25</v>
      </c>
      <c r="Y292">
        <v>3481.95</v>
      </c>
      <c r="Z292">
        <v>3629.95</v>
      </c>
      <c r="AA292">
        <v>3481.95</v>
      </c>
      <c r="AB292">
        <v>3710</v>
      </c>
      <c r="AC292" s="1">
        <f>(Table2[[#This Row],[Close Price]]/Table2[[#This Row],[Day Low]])-1</f>
        <v>7.3262678711145668E-3</v>
      </c>
      <c r="AD292" s="1">
        <f>(Table2[[#This Row],[Day High]]/Table2[[#This Row],[Close Price]])-1</f>
        <v>1.037988984606697E-2</v>
      </c>
      <c r="AE292" s="1">
        <f>(Table2[[#This Row],[Close Price]]/Table2[[#This Row],[Current Week Low]])-1</f>
        <v>1.6815290282743867E-2</v>
      </c>
      <c r="AF292" s="1">
        <f>(Table2[[#This Row],[Current Week High]]/Table2[[#This Row],[Close Price]])-1</f>
        <v>2.5264793108318084E-2</v>
      </c>
      <c r="AG292" s="1">
        <f>(Table2[[#This Row],[Close Price]]/Table2[[#This Row],[Current Month Low]])-1</f>
        <v>1.6815290282743867E-2</v>
      </c>
      <c r="AH292" s="1">
        <f>(Table2[[#This Row],[Current Month High]]/Table2[[#This Row],[Close Price]])-1</f>
        <v>4.7874593983900482E-2</v>
      </c>
      <c r="AI292">
        <v>12.3711340206185</v>
      </c>
      <c r="AJ292">
        <v>38.200909498994797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-7.0000000000000007E-2</v>
      </c>
      <c r="AM292" t="s">
        <v>3172</v>
      </c>
      <c r="AN292">
        <v>-2.94</v>
      </c>
      <c r="AO292" t="s">
        <v>3172</v>
      </c>
      <c r="AP292">
        <v>0.108410973076204</v>
      </c>
      <c r="AQ292">
        <f>(Table2[[#This Row],[Sharpe Ratio]]-AVERAGE(Table2[Sharpe Ratio]))/_xlfn.STDEV.P(Table2[Sharpe Ratio])</f>
        <v>0.54083698985121953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-1.0858211375557651</v>
      </c>
      <c r="AS292">
        <f>_xlfn.RANK.AVG(Table2[[#This Row],[1Y Return vs Nifty Z-Score]],Table2[1Y Return vs Nifty Z-Score])</f>
        <v>395</v>
      </c>
      <c r="AT292">
        <f>_xlfn.RANK.AVG(Table2[[#This Row],[6M Return vs Nifty Z-Score]],Table2[6M Return vs Nifty Z-Score])</f>
        <v>333</v>
      </c>
      <c r="AU292">
        <f>_xlfn.RANK.AVG(Table2[[#This Row],[Sharpe Ratio Z-Score]],Table2[Sharpe Ratio Z-Score])</f>
        <v>202</v>
      </c>
      <c r="AV292">
        <f>(Table2[[#This Row],[Rank 1Y]]+Table2[[#This Row],[Rank 6M]]+Table2[[#This Row],[Rank Sharpe]])/3</f>
        <v>310</v>
      </c>
    </row>
    <row r="293" spans="1:48" x14ac:dyDescent="0.3">
      <c r="A293" t="s">
        <v>784</v>
      </c>
      <c r="B293" t="s">
        <v>785</v>
      </c>
      <c r="C293" t="s">
        <v>3130</v>
      </c>
      <c r="D293" t="s">
        <v>48</v>
      </c>
      <c r="E293">
        <v>20744.01449976</v>
      </c>
      <c r="F293">
        <v>220.56</v>
      </c>
      <c r="G293">
        <v>33.504524616656802</v>
      </c>
      <c r="H293">
        <f>(Table2[[#This Row],[1Y Return vs Nifty]]-AVERAGE(Table2[1Y Return vs Nifty]))/_xlfn.STDEV.P(Table2[1Y Return vs Nifty])</f>
        <v>0.1288938804562472</v>
      </c>
      <c r="I293">
        <v>-7.6948020582007599</v>
      </c>
      <c r="J293">
        <f>(Table2[[#This Row],[1M Return vs Nifty]]-AVERAGE(Table2[1M Return vs Nifty]))/_xlfn.STDEV.P(Table2[1M Return vs Nifty])</f>
        <v>-0.75816970155723762</v>
      </c>
      <c r="K293">
        <v>-13.128103530191099</v>
      </c>
      <c r="L293">
        <f>(Table2[[#This Row],[6M Return vs Nifty]]-AVERAGE(Table2[6M Return vs Nifty]))/_xlfn.STDEV.P(Table2[6M Return vs Nifty])</f>
        <v>-0.7321021333459331</v>
      </c>
      <c r="M293">
        <v>1.8526079771874999</v>
      </c>
      <c r="N293">
        <f>(Table2[[#This Row],[1W Return vs Nifty]]-AVERAGE(Table2[1W Return vs Nifty]))/_xlfn.STDEV.P(Table2[1W Return vs Nifty])</f>
        <v>0.511581121996312</v>
      </c>
      <c r="O293">
        <v>227.73</v>
      </c>
      <c r="P293">
        <v>243.94748704606101</v>
      </c>
      <c r="Q293">
        <v>232.89734056364199</v>
      </c>
      <c r="R293">
        <v>44.786194629365198</v>
      </c>
      <c r="S293" s="1">
        <f>(Table2[[#This Row],[Close Price]]-Table2[[#This Row],[20D EMA]])/Table2[[#This Row],[20D EMA]]</f>
        <v>-3.1484652878408591E-2</v>
      </c>
      <c r="T293" s="1">
        <f>(Table2[[#This Row],[Close Price]]-Table2[[#This Row],[50D EMA]])/Table2[[#This Row],[50D EMA]]</f>
        <v>-9.5870989815300275E-2</v>
      </c>
      <c r="U293" s="1">
        <f>(Table2[[#This Row],[Close Price]]-Table2[[#This Row],[200D EMA]])/Table2[[#This Row],[200D EMA]]</f>
        <v>-5.2973299453673503E-2</v>
      </c>
      <c r="V293">
        <v>0.41966169124827801</v>
      </c>
      <c r="W293">
        <v>219.5</v>
      </c>
      <c r="X293">
        <v>223.97</v>
      </c>
      <c r="Y293">
        <v>202.89</v>
      </c>
      <c r="Z293">
        <v>226.27</v>
      </c>
      <c r="AA293">
        <v>202.89</v>
      </c>
      <c r="AB293">
        <v>228.8</v>
      </c>
      <c r="AC293" s="1">
        <f>(Table2[[#This Row],[Close Price]]/Table2[[#This Row],[Day Low]])-1</f>
        <v>4.8291571753986684E-3</v>
      </c>
      <c r="AD293" s="1">
        <f>(Table2[[#This Row],[Day High]]/Table2[[#This Row],[Close Price]])-1</f>
        <v>1.5460645629307157E-2</v>
      </c>
      <c r="AE293" s="1">
        <f>(Table2[[#This Row],[Close Price]]/Table2[[#This Row],[Current Week Low]])-1</f>
        <v>8.7091527428656113E-2</v>
      </c>
      <c r="AF293" s="1">
        <f>(Table2[[#This Row],[Current Week High]]/Table2[[#This Row],[Close Price]])-1</f>
        <v>2.5888647080159588E-2</v>
      </c>
      <c r="AG293" s="1">
        <f>(Table2[[#This Row],[Close Price]]/Table2[[#This Row],[Current Month Low]])-1</f>
        <v>8.7091527428656113E-2</v>
      </c>
      <c r="AH293" s="1">
        <f>(Table2[[#This Row],[Current Month High]]/Table2[[#This Row],[Close Price]])-1</f>
        <v>3.7359448676097307E-2</v>
      </c>
      <c r="AI293">
        <v>59.412404787812797</v>
      </c>
      <c r="AJ293">
        <v>73.328094302554007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-0.25</v>
      </c>
      <c r="AM293" t="s">
        <v>3172</v>
      </c>
      <c r="AN293">
        <v>-4.54</v>
      </c>
      <c r="AO293" t="s">
        <v>3172</v>
      </c>
      <c r="AP293">
        <v>0.15747705328692099</v>
      </c>
      <c r="AQ293">
        <f>(Table2[[#This Row],[Sharpe Ratio]]-AVERAGE(Table2[Sharpe Ratio]))/_xlfn.STDEV.P(Table2[Sharpe Ratio])</f>
        <v>1.1103348755368263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257</v>
      </c>
      <c r="AT293">
        <f>_xlfn.RANK.AVG(Table2[[#This Row],[6M Return vs Nifty Z-Score]],Table2[6M Return vs Nifty Z-Score])</f>
        <v>570</v>
      </c>
      <c r="AU293">
        <f>_xlfn.RANK.AVG(Table2[[#This Row],[Sharpe Ratio Z-Score]],Table2[Sharpe Ratio Z-Score])</f>
        <v>103</v>
      </c>
      <c r="AV293">
        <f>(Table2[[#This Row],[Rank 1Y]]+Table2[[#This Row],[Rank 6M]]+Table2[[#This Row],[Rank Sharpe]])/3</f>
        <v>310</v>
      </c>
    </row>
    <row r="294" spans="1:48" x14ac:dyDescent="0.3">
      <c r="A294" t="s">
        <v>944</v>
      </c>
      <c r="B294" t="s">
        <v>945</v>
      </c>
      <c r="C294" t="s">
        <v>3131</v>
      </c>
      <c r="D294" t="s">
        <v>51</v>
      </c>
      <c r="E294">
        <v>15884.2199934</v>
      </c>
      <c r="F294">
        <v>6897</v>
      </c>
      <c r="G294">
        <v>22.064557892429701</v>
      </c>
      <c r="H294">
        <f>(Table2[[#This Row],[1Y Return vs Nifty]]-AVERAGE(Table2[1Y Return vs Nifty]))/_xlfn.STDEV.P(Table2[1Y Return vs Nifty])</f>
        <v>-6.5753523842292938E-2</v>
      </c>
      <c r="I294">
        <v>-6.1524279173778096</v>
      </c>
      <c r="J294">
        <f>(Table2[[#This Row],[1M Return vs Nifty]]-AVERAGE(Table2[1M Return vs Nifty]))/_xlfn.STDEV.P(Table2[1M Return vs Nifty])</f>
        <v>-0.59285942152187088</v>
      </c>
      <c r="K294">
        <v>20.622330641799099</v>
      </c>
      <c r="L294">
        <f>(Table2[[#This Row],[6M Return vs Nifty]]-AVERAGE(Table2[6M Return vs Nifty]))/_xlfn.STDEV.P(Table2[6M Return vs Nifty])</f>
        <v>0.35402387321307688</v>
      </c>
      <c r="M294">
        <v>-0.41408456939633898</v>
      </c>
      <c r="N294">
        <f>(Table2[[#This Row],[1W Return vs Nifty]]-AVERAGE(Table2[1W Return vs Nifty]))/_xlfn.STDEV.P(Table2[1W Return vs Nifty])</f>
        <v>-2.7301568121510338E-2</v>
      </c>
      <c r="O294">
        <v>6973.2</v>
      </c>
      <c r="P294">
        <v>6879.0425547608302</v>
      </c>
      <c r="Q294">
        <v>6058.9443828482699</v>
      </c>
      <c r="R294">
        <v>44.954092790423502</v>
      </c>
      <c r="S294" s="1">
        <f>(Table2[[#This Row],[Close Price]]-Table2[[#This Row],[20D EMA]])/Table2[[#This Row],[20D EMA]]</f>
        <v>-1.0927551196007546E-2</v>
      </c>
      <c r="T294" s="1">
        <f>(Table2[[#This Row],[Close Price]]-Table2[[#This Row],[50D EMA]])/Table2[[#This Row],[50D EMA]]</f>
        <v>2.6104570652411337E-3</v>
      </c>
      <c r="U294" s="1">
        <f>(Table2[[#This Row],[Close Price]]-Table2[[#This Row],[200D EMA]])/Table2[[#This Row],[200D EMA]]</f>
        <v>0.1383171001741009</v>
      </c>
      <c r="V294">
        <v>1.0294083110646299</v>
      </c>
      <c r="W294">
        <v>6875.8</v>
      </c>
      <c r="X294">
        <v>7039</v>
      </c>
      <c r="Y294">
        <v>6649.95</v>
      </c>
      <c r="Z294">
        <v>7039</v>
      </c>
      <c r="AA294">
        <v>6649.95</v>
      </c>
      <c r="AB294">
        <v>7248.75</v>
      </c>
      <c r="AC294" s="1">
        <f>(Table2[[#This Row],[Close Price]]/Table2[[#This Row],[Day Low]])-1</f>
        <v>3.0832775822449143E-3</v>
      </c>
      <c r="AD294" s="1">
        <f>(Table2[[#This Row],[Day High]]/Table2[[#This Row],[Close Price]])-1</f>
        <v>2.0588661736987035E-2</v>
      </c>
      <c r="AE294" s="1">
        <f>(Table2[[#This Row],[Close Price]]/Table2[[#This Row],[Current Week Low]])-1</f>
        <v>3.7150655268084698E-2</v>
      </c>
      <c r="AF294" s="1">
        <f>(Table2[[#This Row],[Current Week High]]/Table2[[#This Row],[Close Price]])-1</f>
        <v>2.0588661736987035E-2</v>
      </c>
      <c r="AG294" s="1">
        <f>(Table2[[#This Row],[Close Price]]/Table2[[#This Row],[Current Month Low]])-1</f>
        <v>3.7150655268084698E-2</v>
      </c>
      <c r="AH294" s="1">
        <f>(Table2[[#This Row],[Current Month High]]/Table2[[#This Row],[Close Price]])-1</f>
        <v>5.1000434971726794E-2</v>
      </c>
      <c r="AI294">
        <v>10.1928374655647</v>
      </c>
      <c r="AJ294">
        <v>52.0976200164136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-0.04</v>
      </c>
      <c r="AM294" t="s">
        <v>3172</v>
      </c>
      <c r="AN294">
        <v>-4.3099999999999996</v>
      </c>
      <c r="AO294" t="s">
        <v>3172</v>
      </c>
      <c r="AP294">
        <v>3.3172880222343E-2</v>
      </c>
      <c r="AQ294">
        <f>(Table2[[#This Row],[Sharpe Ratio]]-AVERAGE(Table2[Sharpe Ratio]))/_xlfn.STDEV.P(Table2[Sharpe Ratio])</f>
        <v>-0.3324329884979445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-0.66432362877054163</v>
      </c>
      <c r="AS294">
        <f>_xlfn.RANK.AVG(Table2[[#This Row],[1Y Return vs Nifty Z-Score]],Table2[1Y Return vs Nifty Z-Score])</f>
        <v>312</v>
      </c>
      <c r="AT294">
        <f>_xlfn.RANK.AVG(Table2[[#This Row],[6M Return vs Nifty Z-Score]],Table2[6M Return vs Nifty Z-Score])</f>
        <v>205</v>
      </c>
      <c r="AU294">
        <f>_xlfn.RANK.AVG(Table2[[#This Row],[Sharpe Ratio Z-Score]],Table2[Sharpe Ratio Z-Score])</f>
        <v>419</v>
      </c>
      <c r="AV294">
        <f>(Table2[[#This Row],[Rank 1Y]]+Table2[[#This Row],[Rank 6M]]+Table2[[#This Row],[Rank Sharpe]])/3</f>
        <v>312</v>
      </c>
    </row>
    <row r="295" spans="1:48" x14ac:dyDescent="0.3">
      <c r="A295" t="s">
        <v>250</v>
      </c>
      <c r="B295" t="s">
        <v>251</v>
      </c>
      <c r="C295" t="s">
        <v>3131</v>
      </c>
      <c r="D295" t="s">
        <v>51</v>
      </c>
      <c r="E295">
        <v>106358.932743</v>
      </c>
      <c r="F295">
        <v>1057</v>
      </c>
      <c r="G295">
        <v>49.2055674201005</v>
      </c>
      <c r="H295">
        <f>(Table2[[#This Row],[1Y Return vs Nifty]]-AVERAGE(Table2[1Y Return vs Nifty]))/_xlfn.STDEV.P(Table2[1Y Return vs Nifty])</f>
        <v>0.39604214234746066</v>
      </c>
      <c r="I295">
        <v>-3.93427517236915</v>
      </c>
      <c r="J295">
        <f>(Table2[[#This Row],[1M Return vs Nifty]]-AVERAGE(Table2[1M Return vs Nifty]))/_xlfn.STDEV.P(Table2[1M Return vs Nifty])</f>
        <v>-0.3551197954912173</v>
      </c>
      <c r="K295">
        <v>-3.5483091438027299</v>
      </c>
      <c r="L295">
        <f>(Table2[[#This Row],[6M Return vs Nifty]]-AVERAGE(Table2[6M Return vs Nifty]))/_xlfn.STDEV.P(Table2[6M Return vs Nifty])</f>
        <v>-0.42381383792662514</v>
      </c>
      <c r="M295">
        <v>0.163529092656023</v>
      </c>
      <c r="N295">
        <f>(Table2[[#This Row],[1W Return vs Nifty]]-AVERAGE(Table2[1W Return vs Nifty]))/_xlfn.STDEV.P(Table2[1W Return vs Nifty])</f>
        <v>0.11002010107650087</v>
      </c>
      <c r="O295">
        <v>1076.22</v>
      </c>
      <c r="P295">
        <v>1103.5952101282201</v>
      </c>
      <c r="Q295">
        <v>995.87814207418205</v>
      </c>
      <c r="R295">
        <v>40.3086624061647</v>
      </c>
      <c r="S295" s="1">
        <f>(Table2[[#This Row],[Close Price]]-Table2[[#This Row],[20D EMA]])/Table2[[#This Row],[20D EMA]]</f>
        <v>-1.7858802103659126E-2</v>
      </c>
      <c r="T295" s="1">
        <f>(Table2[[#This Row],[Close Price]]-Table2[[#This Row],[50D EMA]])/Table2[[#This Row],[50D EMA]]</f>
        <v>-4.2221287026795305E-2</v>
      </c>
      <c r="U295" s="1">
        <f>(Table2[[#This Row],[Close Price]]-Table2[[#This Row],[200D EMA]])/Table2[[#This Row],[200D EMA]]</f>
        <v>6.1374836281189352E-2</v>
      </c>
      <c r="V295">
        <v>0.6602188111442</v>
      </c>
      <c r="W295">
        <v>1047.9000000000001</v>
      </c>
      <c r="X295">
        <v>1071.45</v>
      </c>
      <c r="Y295">
        <v>1036.5999999999999</v>
      </c>
      <c r="Z295">
        <v>1071.55</v>
      </c>
      <c r="AA295">
        <v>1036.5999999999999</v>
      </c>
      <c r="AB295">
        <v>1087.25</v>
      </c>
      <c r="AC295" s="1">
        <f>(Table2[[#This Row],[Close Price]]/Table2[[#This Row],[Day Low]])-1</f>
        <v>8.6840347361387682E-3</v>
      </c>
      <c r="AD295" s="1">
        <f>(Table2[[#This Row],[Day High]]/Table2[[#This Row],[Close Price]])-1</f>
        <v>1.3670766319773042E-2</v>
      </c>
      <c r="AE295" s="1">
        <f>(Table2[[#This Row],[Close Price]]/Table2[[#This Row],[Current Week Low]])-1</f>
        <v>1.9679722168628233E-2</v>
      </c>
      <c r="AF295" s="1">
        <f>(Table2[[#This Row],[Current Week High]]/Table2[[#This Row],[Close Price]])-1</f>
        <v>1.3765373699148542E-2</v>
      </c>
      <c r="AG295" s="1">
        <f>(Table2[[#This Row],[Close Price]]/Table2[[#This Row],[Current Month Low]])-1</f>
        <v>1.9679722168628233E-2</v>
      </c>
      <c r="AH295" s="1">
        <f>(Table2[[#This Row],[Current Month High]]/Table2[[#This Row],[Close Price]])-1</f>
        <v>2.8618732261116442E-2</v>
      </c>
      <c r="AI295">
        <v>25.288552507095499</v>
      </c>
      <c r="AJ295">
        <v>86.173491853808898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-0.18</v>
      </c>
      <c r="AM295" t="s">
        <v>3172</v>
      </c>
      <c r="AN295">
        <v>0.17</v>
      </c>
      <c r="AO295" t="s">
        <v>3173</v>
      </c>
      <c r="AP295">
        <v>8.0885830672145997E-2</v>
      </c>
      <c r="AQ295">
        <f>(Table2[[#This Row],[Sharpe Ratio]]-AVERAGE(Table2[Sharpe Ratio]))/_xlfn.STDEV.P(Table2[Sharpe Ratio])</f>
        <v>0.22135945394480691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193</v>
      </c>
      <c r="AT295">
        <f>_xlfn.RANK.AVG(Table2[[#This Row],[6M Return vs Nifty Z-Score]],Table2[6M Return vs Nifty Z-Score])</f>
        <v>462</v>
      </c>
      <c r="AU295">
        <f>_xlfn.RANK.AVG(Table2[[#This Row],[Sharpe Ratio Z-Score]],Table2[Sharpe Ratio Z-Score])</f>
        <v>283</v>
      </c>
      <c r="AV295">
        <f>(Table2[[#This Row],[Rank 1Y]]+Table2[[#This Row],[Rank 6M]]+Table2[[#This Row],[Rank Sharpe]])/3</f>
        <v>312.66666666666669</v>
      </c>
    </row>
    <row r="296" spans="1:48" x14ac:dyDescent="0.3">
      <c r="A296" t="s">
        <v>1119</v>
      </c>
      <c r="B296" t="s">
        <v>1120</v>
      </c>
      <c r="C296" t="s">
        <v>3136</v>
      </c>
      <c r="D296" t="s">
        <v>434</v>
      </c>
      <c r="E296">
        <v>11433.03670045</v>
      </c>
      <c r="F296">
        <v>245.45</v>
      </c>
      <c r="G296">
        <v>39.954915714331499</v>
      </c>
      <c r="H296">
        <f>(Table2[[#This Row],[1Y Return vs Nifty]]-AVERAGE(Table2[1Y Return vs Nifty]))/_xlfn.STDEV.P(Table2[1Y Return vs Nifty])</f>
        <v>0.2386452384924409</v>
      </c>
      <c r="I296">
        <v>-4.5425512931987404</v>
      </c>
      <c r="J296">
        <f>(Table2[[#This Row],[1M Return vs Nifty]]-AVERAGE(Table2[1M Return vs Nifty]))/_xlfn.STDEV.P(Table2[1M Return vs Nifty])</f>
        <v>-0.42031428573306895</v>
      </c>
      <c r="K296">
        <v>5.2423681267068601E-3</v>
      </c>
      <c r="L296">
        <f>(Table2[[#This Row],[6M Return vs Nifty]]-AVERAGE(Table2[6M Return vs Nifty]))/_xlfn.STDEV.P(Table2[6M Return vs Nifty])</f>
        <v>-0.3094566509024424</v>
      </c>
      <c r="M296">
        <v>-3.9045560544330402</v>
      </c>
      <c r="N296">
        <f>(Table2[[#This Row],[1W Return vs Nifty]]-AVERAGE(Table2[1W Return vs Nifty]))/_xlfn.STDEV.P(Table2[1W Return vs Nifty])</f>
        <v>-0.85712503335985446</v>
      </c>
      <c r="O296">
        <v>252.56</v>
      </c>
      <c r="P296">
        <v>258.95196563626803</v>
      </c>
      <c r="Q296">
        <v>233.67577558477299</v>
      </c>
      <c r="R296">
        <v>43.1573861329178</v>
      </c>
      <c r="S296" s="1">
        <f>(Table2[[#This Row],[Close Price]]-Table2[[#This Row],[20D EMA]])/Table2[[#This Row],[20D EMA]]</f>
        <v>-2.8151726322458083E-2</v>
      </c>
      <c r="T296" s="1">
        <f>(Table2[[#This Row],[Close Price]]-Table2[[#This Row],[50D EMA]])/Table2[[#This Row],[50D EMA]]</f>
        <v>-5.2140811532720009E-2</v>
      </c>
      <c r="U296" s="1">
        <f>(Table2[[#This Row],[Close Price]]-Table2[[#This Row],[200D EMA]])/Table2[[#This Row],[200D EMA]]</f>
        <v>5.0387013312621007E-2</v>
      </c>
      <c r="V296">
        <v>0.234620310556515</v>
      </c>
      <c r="W296">
        <v>241.6</v>
      </c>
      <c r="X296">
        <v>249.95</v>
      </c>
      <c r="Y296">
        <v>230.45</v>
      </c>
      <c r="Z296">
        <v>249.95</v>
      </c>
      <c r="AA296">
        <v>230.45</v>
      </c>
      <c r="AB296">
        <v>262.8</v>
      </c>
      <c r="AC296" s="1">
        <f>(Table2[[#This Row],[Close Price]]/Table2[[#This Row],[Day Low]])-1</f>
        <v>1.593543046357615E-2</v>
      </c>
      <c r="AD296" s="1">
        <f>(Table2[[#This Row],[Day High]]/Table2[[#This Row],[Close Price]])-1</f>
        <v>1.8333672845793458E-2</v>
      </c>
      <c r="AE296" s="1">
        <f>(Table2[[#This Row],[Close Price]]/Table2[[#This Row],[Current Week Low]])-1</f>
        <v>6.5090041223692774E-2</v>
      </c>
      <c r="AF296" s="1">
        <f>(Table2[[#This Row],[Current Week High]]/Table2[[#This Row],[Close Price]])-1</f>
        <v>1.8333672845793458E-2</v>
      </c>
      <c r="AG296" s="1">
        <f>(Table2[[#This Row],[Close Price]]/Table2[[#This Row],[Current Month Low]])-1</f>
        <v>6.5090041223692774E-2</v>
      </c>
      <c r="AH296" s="1">
        <f>(Table2[[#This Row],[Current Month High]]/Table2[[#This Row],[Close Price]])-1</f>
        <v>7.0686494194337035E-2</v>
      </c>
      <c r="AI296">
        <v>56.5288246078631</v>
      </c>
      <c r="AJ296">
        <v>91.011673151750898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-0.17</v>
      </c>
      <c r="AM296" t="s">
        <v>3172</v>
      </c>
      <c r="AN296">
        <v>-8.16</v>
      </c>
      <c r="AO296" t="s">
        <v>3172</v>
      </c>
      <c r="AP296">
        <v>8.3424615063420998E-2</v>
      </c>
      <c r="AQ296">
        <f>(Table2[[#This Row],[Sharpe Ratio]]-AVERAGE(Table2[Sharpe Ratio]))/_xlfn.STDEV.P(Table2[Sharpe Ratio])</f>
        <v>0.25082649791558115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234</v>
      </c>
      <c r="AT296">
        <f>_xlfn.RANK.AVG(Table2[[#This Row],[6M Return vs Nifty Z-Score]],Table2[6M Return vs Nifty Z-Score])</f>
        <v>431</v>
      </c>
      <c r="AU296">
        <f>_xlfn.RANK.AVG(Table2[[#This Row],[Sharpe Ratio Z-Score]],Table2[Sharpe Ratio Z-Score])</f>
        <v>275</v>
      </c>
      <c r="AV296">
        <f>(Table2[[#This Row],[Rank 1Y]]+Table2[[#This Row],[Rank 6M]]+Table2[[#This Row],[Rank Sharpe]])/3</f>
        <v>313.33333333333331</v>
      </c>
    </row>
    <row r="297" spans="1:48" x14ac:dyDescent="0.3">
      <c r="A297" t="s">
        <v>782</v>
      </c>
      <c r="B297" t="s">
        <v>783</v>
      </c>
      <c r="C297" t="s">
        <v>3133</v>
      </c>
      <c r="D297" t="s">
        <v>184</v>
      </c>
      <c r="E297">
        <v>20780.159742020001</v>
      </c>
      <c r="F297">
        <v>1757.35</v>
      </c>
      <c r="G297">
        <v>15.0412440930969</v>
      </c>
      <c r="H297">
        <f>(Table2[[#This Row],[1Y Return vs Nifty]]-AVERAGE(Table2[1Y Return vs Nifty]))/_xlfn.STDEV.P(Table2[1Y Return vs Nifty])</f>
        <v>-0.1852529798782202</v>
      </c>
      <c r="I297">
        <v>-7.3505786476583204</v>
      </c>
      <c r="J297">
        <f>(Table2[[#This Row],[1M Return vs Nifty]]-AVERAGE(Table2[1M Return vs Nifty]))/_xlfn.STDEV.P(Table2[1M Return vs Nifty])</f>
        <v>-0.72127614448480248</v>
      </c>
      <c r="K297">
        <v>-9.6653846695792307</v>
      </c>
      <c r="L297">
        <f>(Table2[[#This Row],[6M Return vs Nifty]]-AVERAGE(Table2[6M Return vs Nifty]))/_xlfn.STDEV.P(Table2[6M Return vs Nifty])</f>
        <v>-0.62066804071330617</v>
      </c>
      <c r="M297">
        <v>-1.0861273783327099</v>
      </c>
      <c r="N297">
        <f>(Table2[[#This Row],[1W Return vs Nifty]]-AVERAGE(Table2[1W Return vs Nifty]))/_xlfn.STDEV.P(Table2[1W Return vs Nifty])</f>
        <v>-0.18707278954268344</v>
      </c>
      <c r="O297">
        <v>1829.65</v>
      </c>
      <c r="P297">
        <v>1891.36983695201</v>
      </c>
      <c r="Q297">
        <v>1824.2156524918</v>
      </c>
      <c r="R297">
        <v>36.447740032010003</v>
      </c>
      <c r="S297" s="1">
        <f>(Table2[[#This Row],[Close Price]]-Table2[[#This Row],[20D EMA]])/Table2[[#This Row],[20D EMA]]</f>
        <v>-3.9515754379252963E-2</v>
      </c>
      <c r="T297" s="1">
        <f>(Table2[[#This Row],[Close Price]]-Table2[[#This Row],[50D EMA]])/Table2[[#This Row],[50D EMA]]</f>
        <v>-7.0858609635007425E-2</v>
      </c>
      <c r="U297" s="1">
        <f>(Table2[[#This Row],[Close Price]]-Table2[[#This Row],[200D EMA]])/Table2[[#This Row],[200D EMA]]</f>
        <v>-3.6654467031057715E-2</v>
      </c>
      <c r="V297">
        <v>0.62073066250466802</v>
      </c>
      <c r="W297">
        <v>1740.1</v>
      </c>
      <c r="X297">
        <v>1780</v>
      </c>
      <c r="Y297">
        <v>1695.6</v>
      </c>
      <c r="Z297">
        <v>1810.6</v>
      </c>
      <c r="AA297">
        <v>1695.6</v>
      </c>
      <c r="AB297">
        <v>1859</v>
      </c>
      <c r="AC297" s="1">
        <f>(Table2[[#This Row],[Close Price]]/Table2[[#This Row],[Day Low]])-1</f>
        <v>9.913223377966851E-3</v>
      </c>
      <c r="AD297" s="1">
        <f>(Table2[[#This Row],[Day High]]/Table2[[#This Row],[Close Price]])-1</f>
        <v>1.2888724499957371E-2</v>
      </c>
      <c r="AE297" s="1">
        <f>(Table2[[#This Row],[Close Price]]/Table2[[#This Row],[Current Week Low]])-1</f>
        <v>3.6417787213965491E-2</v>
      </c>
      <c r="AF297" s="1">
        <f>(Table2[[#This Row],[Current Week High]]/Table2[[#This Row],[Close Price]])-1</f>
        <v>3.0301305943608359E-2</v>
      </c>
      <c r="AG297" s="1">
        <f>(Table2[[#This Row],[Close Price]]/Table2[[#This Row],[Current Month Low]])-1</f>
        <v>3.6417787213965491E-2</v>
      </c>
      <c r="AH297" s="1">
        <f>(Table2[[#This Row],[Current Month High]]/Table2[[#This Row],[Close Price]])-1</f>
        <v>5.7842774632258953E-2</v>
      </c>
      <c r="AI297">
        <v>38.182490681992697</v>
      </c>
      <c r="AJ297">
        <v>57.843445457403298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-0.14000000000000001</v>
      </c>
      <c r="AM297" t="s">
        <v>3172</v>
      </c>
      <c r="AN297">
        <v>-6.04</v>
      </c>
      <c r="AO297" t="s">
        <v>3172</v>
      </c>
      <c r="AP297">
        <v>0.18948770372354801</v>
      </c>
      <c r="AQ297">
        <f>(Table2[[#This Row],[Sharpe Ratio]]-AVERAGE(Table2[Sharpe Ratio]))/_xlfn.STDEV.P(Table2[Sharpe Ratio])</f>
        <v>1.4818745963539444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361</v>
      </c>
      <c r="AT297">
        <f>_xlfn.RANK.AVG(Table2[[#This Row],[6M Return vs Nifty Z-Score]],Table2[6M Return vs Nifty Z-Score])</f>
        <v>534</v>
      </c>
      <c r="AU297">
        <f>_xlfn.RANK.AVG(Table2[[#This Row],[Sharpe Ratio Z-Score]],Table2[Sharpe Ratio Z-Score])</f>
        <v>47</v>
      </c>
      <c r="AV297">
        <f>(Table2[[#This Row],[Rank 1Y]]+Table2[[#This Row],[Rank 6M]]+Table2[[#This Row],[Rank Sharpe]])/3</f>
        <v>314</v>
      </c>
    </row>
    <row r="298" spans="1:48" x14ac:dyDescent="0.3">
      <c r="A298" t="s">
        <v>688</v>
      </c>
      <c r="B298" t="s">
        <v>689</v>
      </c>
      <c r="C298" t="s">
        <v>3138</v>
      </c>
      <c r="D298" t="s">
        <v>271</v>
      </c>
      <c r="E298">
        <v>26978.210811479999</v>
      </c>
      <c r="F298">
        <v>431.4</v>
      </c>
      <c r="G298">
        <v>58.467656394955398</v>
      </c>
      <c r="H298">
        <f>(Table2[[#This Row],[1Y Return vs Nifty]]-AVERAGE(Table2[1Y Return vs Nifty]))/_xlfn.STDEV.P(Table2[1Y Return vs Nifty])</f>
        <v>0.55363364770731871</v>
      </c>
      <c r="I298">
        <v>7.02933638737258</v>
      </c>
      <c r="J298">
        <f>(Table2[[#This Row],[1M Return vs Nifty]]-AVERAGE(Table2[1M Return vs Nifty]))/_xlfn.STDEV.P(Table2[1M Return vs Nifty])</f>
        <v>0.81995027938235698</v>
      </c>
      <c r="K298">
        <v>-21.4270612566105</v>
      </c>
      <c r="L298">
        <f>(Table2[[#This Row],[6M Return vs Nifty]]-AVERAGE(Table2[6M Return vs Nifty]))/_xlfn.STDEV.P(Table2[6M Return vs Nifty])</f>
        <v>-0.99917169956438823</v>
      </c>
      <c r="M298">
        <v>9.2038010310589708</v>
      </c>
      <c r="N298">
        <f>(Table2[[#This Row],[1W Return vs Nifty]]-AVERAGE(Table2[1W Return vs Nifty]))/_xlfn.STDEV.P(Table2[1W Return vs Nifty])</f>
        <v>2.2592511773887076</v>
      </c>
      <c r="O298">
        <v>389.01</v>
      </c>
      <c r="P298">
        <v>391.39274924254602</v>
      </c>
      <c r="Q298">
        <v>379.43484958679397</v>
      </c>
      <c r="R298">
        <v>88.934244204609499</v>
      </c>
      <c r="S298" s="1">
        <f>(Table2[[#This Row],[Close Price]]-Table2[[#This Row],[20D EMA]])/Table2[[#This Row],[20D EMA]]</f>
        <v>0.10896892110742651</v>
      </c>
      <c r="T298" s="1">
        <f>(Table2[[#This Row],[Close Price]]-Table2[[#This Row],[50D EMA]])/Table2[[#This Row],[50D EMA]]</f>
        <v>0.10221765946068018</v>
      </c>
      <c r="U298" s="1">
        <f>(Table2[[#This Row],[Close Price]]-Table2[[#This Row],[200D EMA]])/Table2[[#This Row],[200D EMA]]</f>
        <v>0.13695407912529978</v>
      </c>
      <c r="V298">
        <v>1.2279470439337901</v>
      </c>
      <c r="W298">
        <v>406</v>
      </c>
      <c r="X298">
        <v>441.6</v>
      </c>
      <c r="Y298">
        <v>382.85</v>
      </c>
      <c r="Z298">
        <v>441.6</v>
      </c>
      <c r="AA298">
        <v>369.2</v>
      </c>
      <c r="AB298">
        <v>441.6</v>
      </c>
      <c r="AC298" s="1">
        <f>(Table2[[#This Row],[Close Price]]/Table2[[#This Row],[Day Low]])-1</f>
        <v>6.2561576354679849E-2</v>
      </c>
      <c r="AD298" s="1">
        <f>(Table2[[#This Row],[Day High]]/Table2[[#This Row],[Close Price]])-1</f>
        <v>2.3643949930459041E-2</v>
      </c>
      <c r="AE298" s="1">
        <f>(Table2[[#This Row],[Close Price]]/Table2[[#This Row],[Current Week Low]])-1</f>
        <v>0.12681206738931694</v>
      </c>
      <c r="AF298" s="1">
        <f>(Table2[[#This Row],[Current Week High]]/Table2[[#This Row],[Close Price]])-1</f>
        <v>2.3643949930459041E-2</v>
      </c>
      <c r="AG298" s="1">
        <f>(Table2[[#This Row],[Close Price]]/Table2[[#This Row],[Current Month Low]])-1</f>
        <v>0.16847237269772486</v>
      </c>
      <c r="AH298" s="1">
        <f>(Table2[[#This Row],[Current Month High]]/Table2[[#This Row],[Close Price]])-1</f>
        <v>2.3643949930459041E-2</v>
      </c>
      <c r="AI298">
        <v>16.4116828929068</v>
      </c>
      <c r="AJ298">
        <v>109.87594259304301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0.03</v>
      </c>
      <c r="AM298" t="s">
        <v>3173</v>
      </c>
      <c r="AN298">
        <v>14.9</v>
      </c>
      <c r="AO298" t="s">
        <v>3173</v>
      </c>
      <c r="AP298">
        <v>0.132596381313344</v>
      </c>
      <c r="AQ298">
        <f>(Table2[[#This Row],[Sharpe Ratio]]-AVERAGE(Table2[Sharpe Ratio]))/_xlfn.STDEV.P(Table2[Sharpe Ratio])</f>
        <v>0.82155105537965112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157</v>
      </c>
      <c r="AT298">
        <f>_xlfn.RANK.AVG(Table2[[#This Row],[6M Return vs Nifty Z-Score]],Table2[6M Return vs Nifty Z-Score])</f>
        <v>643</v>
      </c>
      <c r="AU298">
        <f>_xlfn.RANK.AVG(Table2[[#This Row],[Sharpe Ratio Z-Score]],Table2[Sharpe Ratio Z-Score])</f>
        <v>143</v>
      </c>
      <c r="AV298">
        <f>(Table2[[#This Row],[Rank 1Y]]+Table2[[#This Row],[Rank 6M]]+Table2[[#This Row],[Rank Sharpe]])/3</f>
        <v>314.33333333333331</v>
      </c>
    </row>
    <row r="299" spans="1:48" x14ac:dyDescent="0.3">
      <c r="A299" t="s">
        <v>279</v>
      </c>
      <c r="B299" t="s">
        <v>280</v>
      </c>
      <c r="C299" t="s">
        <v>3128</v>
      </c>
      <c r="D299" t="s">
        <v>281</v>
      </c>
      <c r="E299">
        <v>99949.543886159998</v>
      </c>
      <c r="F299">
        <v>378.9</v>
      </c>
      <c r="G299">
        <v>75.172803127400201</v>
      </c>
      <c r="H299">
        <f>(Table2[[#This Row],[1Y Return vs Nifty]]-AVERAGE(Table2[1Y Return vs Nifty]))/_xlfn.STDEV.P(Table2[1Y Return vs Nifty])</f>
        <v>0.83786641938229955</v>
      </c>
      <c r="I299">
        <v>-11.677685670455199</v>
      </c>
      <c r="J299">
        <f>(Table2[[#This Row],[1M Return vs Nifty]]-AVERAGE(Table2[1M Return vs Nifty]))/_xlfn.STDEV.P(Table2[1M Return vs Nifty])</f>
        <v>-1.1850516025587363</v>
      </c>
      <c r="K299">
        <v>6.1130157970525696</v>
      </c>
      <c r="L299">
        <f>(Table2[[#This Row],[6M Return vs Nifty]]-AVERAGE(Table2[6M Return vs Nifty]))/_xlfn.STDEV.P(Table2[6M Return vs Nifty])</f>
        <v>-0.11290179979975817</v>
      </c>
      <c r="M299">
        <v>0.26573270635116902</v>
      </c>
      <c r="N299">
        <f>(Table2[[#This Row],[1W Return vs Nifty]]-AVERAGE(Table2[1W Return vs Nifty]))/_xlfn.STDEV.P(Table2[1W Return vs Nifty])</f>
        <v>0.13431795230948276</v>
      </c>
      <c r="O299">
        <v>391.79</v>
      </c>
      <c r="P299">
        <v>401.754718257241</v>
      </c>
      <c r="Q299">
        <v>340.92499769206199</v>
      </c>
      <c r="R299">
        <v>42.311725407271503</v>
      </c>
      <c r="S299" s="1">
        <f>(Table2[[#This Row],[Close Price]]-Table2[[#This Row],[20D EMA]])/Table2[[#This Row],[20D EMA]]</f>
        <v>-3.290027821026581E-2</v>
      </c>
      <c r="T299" s="1">
        <f>(Table2[[#This Row],[Close Price]]-Table2[[#This Row],[50D EMA]])/Table2[[#This Row],[50D EMA]]</f>
        <v>-5.6887242933653083E-2</v>
      </c>
      <c r="U299" s="1">
        <f>(Table2[[#This Row],[Close Price]]-Table2[[#This Row],[200D EMA]])/Table2[[#This Row],[200D EMA]]</f>
        <v>0.11138814274404903</v>
      </c>
      <c r="V299">
        <v>0.66055870281863305</v>
      </c>
      <c r="W299">
        <v>376</v>
      </c>
      <c r="X299">
        <v>383.25</v>
      </c>
      <c r="Y299">
        <v>352.3</v>
      </c>
      <c r="Z299">
        <v>383.25</v>
      </c>
      <c r="AA299">
        <v>352.3</v>
      </c>
      <c r="AB299">
        <v>395.6</v>
      </c>
      <c r="AC299" s="1">
        <f>(Table2[[#This Row],[Close Price]]/Table2[[#This Row],[Day Low]])-1</f>
        <v>7.7127659574467433E-3</v>
      </c>
      <c r="AD299" s="1">
        <f>(Table2[[#This Row],[Day High]]/Table2[[#This Row],[Close Price]])-1</f>
        <v>1.1480601741884477E-2</v>
      </c>
      <c r="AE299" s="1">
        <f>(Table2[[#This Row],[Close Price]]/Table2[[#This Row],[Current Week Low]])-1</f>
        <v>7.5503831961396539E-2</v>
      </c>
      <c r="AF299" s="1">
        <f>(Table2[[#This Row],[Current Week High]]/Table2[[#This Row],[Close Price]])-1</f>
        <v>1.1480601741884477E-2</v>
      </c>
      <c r="AG299" s="1">
        <f>(Table2[[#This Row],[Close Price]]/Table2[[#This Row],[Current Month Low]])-1</f>
        <v>7.5503831961396539E-2</v>
      </c>
      <c r="AH299" s="1">
        <f>(Table2[[#This Row],[Current Month High]]/Table2[[#This Row],[Close Price]])-1</f>
        <v>4.4074953813671325E-2</v>
      </c>
      <c r="AI299">
        <v>21.496437054631802</v>
      </c>
      <c r="AJ299">
        <v>127.294541091781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-0.16</v>
      </c>
      <c r="AM299" t="s">
        <v>3172</v>
      </c>
      <c r="AN299">
        <v>-6.14</v>
      </c>
      <c r="AO299" t="s">
        <v>3172</v>
      </c>
      <c r="AP299">
        <v>1.5421088995248E-2</v>
      </c>
      <c r="AQ299">
        <f>(Table2[[#This Row],[Sharpe Ratio]]-AVERAGE(Table2[Sharpe Ratio]))/_xlfn.STDEV.P(Table2[Sharpe Ratio])</f>
        <v>-0.53847364892051408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121</v>
      </c>
      <c r="AT299">
        <f>_xlfn.RANK.AVG(Table2[[#This Row],[6M Return vs Nifty Z-Score]],Table2[6M Return vs Nifty Z-Score])</f>
        <v>352</v>
      </c>
      <c r="AU299">
        <f>_xlfn.RANK.AVG(Table2[[#This Row],[Sharpe Ratio Z-Score]],Table2[Sharpe Ratio Z-Score])</f>
        <v>472</v>
      </c>
      <c r="AV299">
        <f>(Table2[[#This Row],[Rank 1Y]]+Table2[[#This Row],[Rank 6M]]+Table2[[#This Row],[Rank Sharpe]])/3</f>
        <v>315</v>
      </c>
    </row>
    <row r="300" spans="1:48" x14ac:dyDescent="0.3">
      <c r="A300" t="s">
        <v>469</v>
      </c>
      <c r="B300" t="s">
        <v>470</v>
      </c>
      <c r="C300" t="s">
        <v>3132</v>
      </c>
      <c r="D300" t="s">
        <v>109</v>
      </c>
      <c r="E300">
        <v>46788.141353550003</v>
      </c>
      <c r="F300">
        <v>119.06</v>
      </c>
      <c r="G300">
        <v>40.611033054630198</v>
      </c>
      <c r="H300">
        <f>(Table2[[#This Row],[1Y Return vs Nifty]]-AVERAGE(Table2[1Y Return vs Nifty]))/_xlfn.STDEV.P(Table2[1Y Return vs Nifty])</f>
        <v>0.2498088668738016</v>
      </c>
      <c r="I300">
        <v>-5.58513171946566</v>
      </c>
      <c r="J300">
        <f>(Table2[[#This Row],[1M Return vs Nifty]]-AVERAGE(Table2[1M Return vs Nifty]))/_xlfn.STDEV.P(Table2[1M Return vs Nifty])</f>
        <v>-0.53205712274252348</v>
      </c>
      <c r="K300">
        <v>-19.940474336360602</v>
      </c>
      <c r="L300">
        <f>(Table2[[#This Row],[6M Return vs Nifty]]-AVERAGE(Table2[6M Return vs Nifty]))/_xlfn.STDEV.P(Table2[6M Return vs Nifty])</f>
        <v>-0.95133170121456345</v>
      </c>
      <c r="M300">
        <v>-4.9200239922810196</v>
      </c>
      <c r="N300">
        <f>(Table2[[#This Row],[1W Return vs Nifty]]-AVERAGE(Table2[1W Return vs Nifty]))/_xlfn.STDEV.P(Table2[1W Return vs Nifty])</f>
        <v>-1.0985420243411128</v>
      </c>
      <c r="O300">
        <v>126.8</v>
      </c>
      <c r="P300">
        <v>131.23598194183899</v>
      </c>
      <c r="Q300">
        <v>122.071106977003</v>
      </c>
      <c r="R300">
        <v>30.6159536837615</v>
      </c>
      <c r="S300" s="1">
        <f>(Table2[[#This Row],[Close Price]]-Table2[[#This Row],[20D EMA]])/Table2[[#This Row],[20D EMA]]</f>
        <v>-6.1041009463722359E-2</v>
      </c>
      <c r="T300" s="1">
        <f>(Table2[[#This Row],[Close Price]]-Table2[[#This Row],[50D EMA]])/Table2[[#This Row],[50D EMA]]</f>
        <v>-9.277929544684721E-2</v>
      </c>
      <c r="U300" s="1">
        <f>(Table2[[#This Row],[Close Price]]-Table2[[#This Row],[200D EMA]])/Table2[[#This Row],[200D EMA]]</f>
        <v>-2.4666827815121386E-2</v>
      </c>
      <c r="V300">
        <v>0.64445573442180504</v>
      </c>
      <c r="W300">
        <v>118.6</v>
      </c>
      <c r="X300">
        <v>123.23</v>
      </c>
      <c r="Y300">
        <v>116.37</v>
      </c>
      <c r="Z300">
        <v>127.5</v>
      </c>
      <c r="AA300">
        <v>116.37</v>
      </c>
      <c r="AB300">
        <v>133.25</v>
      </c>
      <c r="AC300" s="1">
        <f>(Table2[[#This Row],[Close Price]]/Table2[[#This Row],[Day Low]])-1</f>
        <v>3.8785834738617186E-3</v>
      </c>
      <c r="AD300" s="1">
        <f>(Table2[[#This Row],[Day High]]/Table2[[#This Row],[Close Price]])-1</f>
        <v>3.5024357466823419E-2</v>
      </c>
      <c r="AE300" s="1">
        <f>(Table2[[#This Row],[Close Price]]/Table2[[#This Row],[Current Week Low]])-1</f>
        <v>2.311592334794188E-2</v>
      </c>
      <c r="AF300" s="1">
        <f>(Table2[[#This Row],[Current Week High]]/Table2[[#This Row],[Close Price]])-1</f>
        <v>7.0888627582731401E-2</v>
      </c>
      <c r="AG300" s="1">
        <f>(Table2[[#This Row],[Close Price]]/Table2[[#This Row],[Current Month Low]])-1</f>
        <v>2.311592334794188E-2</v>
      </c>
      <c r="AH300" s="1">
        <f>(Table2[[#This Row],[Current Month High]]/Table2[[#This Row],[Close Price]])-1</f>
        <v>0.11918360490508983</v>
      </c>
      <c r="AI300">
        <v>43.205106668906403</v>
      </c>
      <c r="AJ300">
        <v>87.791798107255502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-0.18</v>
      </c>
      <c r="AM300" t="s">
        <v>3172</v>
      </c>
      <c r="AN300">
        <v>-7.58</v>
      </c>
      <c r="AO300" t="s">
        <v>3172</v>
      </c>
      <c r="AP300">
        <v>0.169521398514098</v>
      </c>
      <c r="AQ300">
        <f>(Table2[[#This Row],[Sharpe Ratio]]-AVERAGE(Table2[Sharpe Ratio]))/_xlfn.STDEV.P(Table2[Sharpe Ratio])</f>
        <v>1.2501306185814611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231</v>
      </c>
      <c r="AT300">
        <f>_xlfn.RANK.AVG(Table2[[#This Row],[6M Return vs Nifty Z-Score]],Table2[6M Return vs Nifty Z-Score])</f>
        <v>633</v>
      </c>
      <c r="AU300">
        <f>_xlfn.RANK.AVG(Table2[[#This Row],[Sharpe Ratio Z-Score]],Table2[Sharpe Ratio Z-Score])</f>
        <v>83</v>
      </c>
      <c r="AV300">
        <f>(Table2[[#This Row],[Rank 1Y]]+Table2[[#This Row],[Rank 6M]]+Table2[[#This Row],[Rank Sharpe]])/3</f>
        <v>315.66666666666669</v>
      </c>
    </row>
    <row r="301" spans="1:48" x14ac:dyDescent="0.3">
      <c r="A301" t="s">
        <v>1650</v>
      </c>
      <c r="B301" t="s">
        <v>1651</v>
      </c>
      <c r="C301" t="s">
        <v>3141</v>
      </c>
      <c r="D301" t="s">
        <v>446</v>
      </c>
      <c r="E301">
        <v>5533.6880298699998</v>
      </c>
      <c r="F301">
        <v>2097.5500000000002</v>
      </c>
      <c r="G301">
        <v>-4.4871553584395398</v>
      </c>
      <c r="H301">
        <f>(Table2[[#This Row],[1Y Return vs Nifty]]-AVERAGE(Table2[1Y Return vs Nifty]))/_xlfn.STDEV.P(Table2[1Y Return vs Nifty])</f>
        <v>-0.51752250084602824</v>
      </c>
      <c r="I301">
        <v>36.332584020114297</v>
      </c>
      <c r="J301">
        <f>(Table2[[#This Row],[1M Return vs Nifty]]-AVERAGE(Table2[1M Return vs Nifty]))/_xlfn.STDEV.P(Table2[1M Return vs Nifty])</f>
        <v>3.9606461351424862</v>
      </c>
      <c r="K301">
        <v>41.955407578211002</v>
      </c>
      <c r="L301">
        <f>(Table2[[#This Row],[6M Return vs Nifty]]-AVERAGE(Table2[6M Return vs Nifty]))/_xlfn.STDEV.P(Table2[6M Return vs Nifty])</f>
        <v>1.0405456981616434</v>
      </c>
      <c r="M301">
        <v>-2.63488396035565</v>
      </c>
      <c r="N301">
        <f>(Table2[[#This Row],[1W Return vs Nifty]]-AVERAGE(Table2[1W Return vs Nifty]))/_xlfn.STDEV.P(Table2[1W Return vs Nifty])</f>
        <v>-0.55527363553568732</v>
      </c>
      <c r="O301">
        <v>2005.5</v>
      </c>
      <c r="P301">
        <v>1833.01678062882</v>
      </c>
      <c r="Q301">
        <v>1612.0558496055201</v>
      </c>
      <c r="R301">
        <v>55.965981950802004</v>
      </c>
      <c r="S301" s="1">
        <f>(Table2[[#This Row],[Close Price]]-Table2[[#This Row],[20D EMA]])/Table2[[#This Row],[20D EMA]]</f>
        <v>4.5898778359511436E-2</v>
      </c>
      <c r="T301" s="1">
        <f>(Table2[[#This Row],[Close Price]]-Table2[[#This Row],[50D EMA]])/Table2[[#This Row],[50D EMA]]</f>
        <v>0.14431576522743644</v>
      </c>
      <c r="U301" s="1">
        <f>(Table2[[#This Row],[Close Price]]-Table2[[#This Row],[200D EMA]])/Table2[[#This Row],[200D EMA]]</f>
        <v>0.30116459706609017</v>
      </c>
      <c r="V301">
        <v>0.73814793124757005</v>
      </c>
      <c r="W301">
        <v>2050</v>
      </c>
      <c r="X301">
        <v>2215.8000000000002</v>
      </c>
      <c r="Y301">
        <v>1976.3</v>
      </c>
      <c r="Z301">
        <v>2215.8000000000002</v>
      </c>
      <c r="AA301">
        <v>1976.3</v>
      </c>
      <c r="AB301">
        <v>2273.25</v>
      </c>
      <c r="AC301" s="1">
        <f>(Table2[[#This Row],[Close Price]]/Table2[[#This Row],[Day Low]])-1</f>
        <v>2.3195121951219644E-2</v>
      </c>
      <c r="AD301" s="1">
        <f>(Table2[[#This Row],[Day High]]/Table2[[#This Row],[Close Price]])-1</f>
        <v>5.6375294987008662E-2</v>
      </c>
      <c r="AE301" s="1">
        <f>(Table2[[#This Row],[Close Price]]/Table2[[#This Row],[Current Week Low]])-1</f>
        <v>6.1352021454232686E-2</v>
      </c>
      <c r="AF301" s="1">
        <f>(Table2[[#This Row],[Current Week High]]/Table2[[#This Row],[Close Price]])-1</f>
        <v>5.6375294987008662E-2</v>
      </c>
      <c r="AG301" s="1">
        <f>(Table2[[#This Row],[Close Price]]/Table2[[#This Row],[Current Month Low]])-1</f>
        <v>6.1352021454232686E-2</v>
      </c>
      <c r="AH301" s="1">
        <f>(Table2[[#This Row],[Current Month High]]/Table2[[#This Row],[Close Price]])-1</f>
        <v>8.3764391790422055E-2</v>
      </c>
      <c r="AI301">
        <v>13.9424566756453</v>
      </c>
      <c r="AJ301">
        <v>78.363095238095198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0.32</v>
      </c>
      <c r="AM301" t="s">
        <v>3173</v>
      </c>
      <c r="AN301">
        <v>-6.11</v>
      </c>
      <c r="AO301" t="s">
        <v>3172</v>
      </c>
      <c r="AP301">
        <v>4.9659434857102003E-2</v>
      </c>
      <c r="AQ301">
        <f>(Table2[[#This Row],[Sharpe Ratio]]-AVERAGE(Table2[Sharpe Ratio]))/_xlfn.STDEV.P(Table2[Sharpe Ratio])</f>
        <v>-0.14107761699865903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3.7873180799237551</v>
      </c>
      <c r="AS301">
        <f>_xlfn.RANK.AVG(Table2[[#This Row],[1Y Return vs Nifty Z-Score]],Table2[1Y Return vs Nifty Z-Score])</f>
        <v>484</v>
      </c>
      <c r="AT301">
        <f>_xlfn.RANK.AVG(Table2[[#This Row],[6M Return vs Nifty Z-Score]],Table2[6M Return vs Nifty Z-Score])</f>
        <v>87</v>
      </c>
      <c r="AU301">
        <f>_xlfn.RANK.AVG(Table2[[#This Row],[Sharpe Ratio Z-Score]],Table2[Sharpe Ratio Z-Score])</f>
        <v>376</v>
      </c>
      <c r="AV301">
        <f>(Table2[[#This Row],[Rank 1Y]]+Table2[[#This Row],[Rank 6M]]+Table2[[#This Row],[Rank Sharpe]])/3</f>
        <v>315.66666666666669</v>
      </c>
    </row>
    <row r="302" spans="1:48" x14ac:dyDescent="0.3">
      <c r="A302" t="s">
        <v>1943</v>
      </c>
      <c r="B302" t="s">
        <v>1944</v>
      </c>
      <c r="C302" t="s">
        <v>3127</v>
      </c>
      <c r="D302" t="s">
        <v>556</v>
      </c>
      <c r="E302">
        <v>3718.3854994379999</v>
      </c>
      <c r="F302">
        <v>64.83</v>
      </c>
      <c r="G302">
        <v>34.911559929463799</v>
      </c>
      <c r="H302">
        <f>(Table2[[#This Row],[1Y Return vs Nifty]]-AVERAGE(Table2[1Y Return vs Nifty]))/_xlfn.STDEV.P(Table2[1Y Return vs Nifty])</f>
        <v>0.15283413989898345</v>
      </c>
      <c r="I302">
        <v>18.5331106916043</v>
      </c>
      <c r="J302">
        <f>(Table2[[#This Row],[1M Return vs Nifty]]-AVERAGE(Table2[1M Return vs Nifty]))/_xlfn.STDEV.P(Table2[1M Return vs Nifty])</f>
        <v>2.0529145137811091</v>
      </c>
      <c r="K302">
        <v>51.203377345912102</v>
      </c>
      <c r="L302">
        <f>(Table2[[#This Row],[6M Return vs Nifty]]-AVERAGE(Table2[6M Return vs Nifty]))/_xlfn.STDEV.P(Table2[6M Return vs Nifty])</f>
        <v>1.3381555132350047</v>
      </c>
      <c r="M302">
        <v>23.838877254452701</v>
      </c>
      <c r="N302">
        <f>(Table2[[#This Row],[1W Return vs Nifty]]-AVERAGE(Table2[1W Return vs Nifty]))/_xlfn.STDEV.P(Table2[1W Return vs Nifty])</f>
        <v>5.7385890599029334</v>
      </c>
      <c r="O302">
        <v>54.2</v>
      </c>
      <c r="P302">
        <v>53.611883496158299</v>
      </c>
      <c r="Q302">
        <v>49.021008175225603</v>
      </c>
      <c r="R302">
        <v>78.418381764039097</v>
      </c>
      <c r="S302" s="1">
        <f>(Table2[[#This Row],[Close Price]]-Table2[[#This Row],[20D EMA]])/Table2[[#This Row],[20D EMA]]</f>
        <v>0.19612546125461244</v>
      </c>
      <c r="T302" s="1">
        <f>(Table2[[#This Row],[Close Price]]-Table2[[#This Row],[50D EMA]])/Table2[[#This Row],[50D EMA]]</f>
        <v>0.20924682686527071</v>
      </c>
      <c r="U302" s="1">
        <f>(Table2[[#This Row],[Close Price]]-Table2[[#This Row],[200D EMA]])/Table2[[#This Row],[200D EMA]]</f>
        <v>0.32249422060568705</v>
      </c>
      <c r="V302">
        <v>1.8799018503717499</v>
      </c>
      <c r="W302">
        <v>62.51</v>
      </c>
      <c r="X302">
        <v>68.260000000000005</v>
      </c>
      <c r="Y302">
        <v>47.05</v>
      </c>
      <c r="Z302">
        <v>68.260000000000005</v>
      </c>
      <c r="AA302">
        <v>47.05</v>
      </c>
      <c r="AB302">
        <v>68.260000000000005</v>
      </c>
      <c r="AC302" s="1">
        <f>(Table2[[#This Row],[Close Price]]/Table2[[#This Row],[Day Low]])-1</f>
        <v>3.7114061750119998E-2</v>
      </c>
      <c r="AD302" s="1">
        <f>(Table2[[#This Row],[Day High]]/Table2[[#This Row],[Close Price]])-1</f>
        <v>5.2907604504087713E-2</v>
      </c>
      <c r="AE302" s="1">
        <f>(Table2[[#This Row],[Close Price]]/Table2[[#This Row],[Current Week Low]])-1</f>
        <v>0.37789585547290128</v>
      </c>
      <c r="AF302" s="1">
        <f>(Table2[[#This Row],[Current Week High]]/Table2[[#This Row],[Close Price]])-1</f>
        <v>5.2907604504087713E-2</v>
      </c>
      <c r="AG302" s="1">
        <f>(Table2[[#This Row],[Close Price]]/Table2[[#This Row],[Current Month Low]])-1</f>
        <v>0.37789585547290128</v>
      </c>
      <c r="AH302" s="1">
        <f>(Table2[[#This Row],[Current Month High]]/Table2[[#This Row],[Close Price]])-1</f>
        <v>5.2907604504087713E-2</v>
      </c>
      <c r="AI302">
        <v>5.2907604504087704</v>
      </c>
      <c r="AJ302">
        <v>94.977443609022501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0.1</v>
      </c>
      <c r="AM302" t="s">
        <v>3173</v>
      </c>
      <c r="AN302">
        <v>22.25</v>
      </c>
      <c r="AO302" t="s">
        <v>3173</v>
      </c>
      <c r="AP302">
        <v>-3.6005596470430001E-2</v>
      </c>
      <c r="AQ302">
        <f>(Table2[[#This Row],[Sharpe Ratio]]-AVERAGE(Table2[Sharpe Ratio]))/_xlfn.STDEV.P(Table2[Sharpe Ratio])</f>
        <v>-1.135370497308362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8.1471227295096682</v>
      </c>
      <c r="AS302">
        <f>_xlfn.RANK.AVG(Table2[[#This Row],[1Y Return vs Nifty Z-Score]],Table2[1Y Return vs Nifty Z-Score])</f>
        <v>249</v>
      </c>
      <c r="AT302">
        <f>_xlfn.RANK.AVG(Table2[[#This Row],[6M Return vs Nifty Z-Score]],Table2[6M Return vs Nifty Z-Score])</f>
        <v>64</v>
      </c>
      <c r="AU302">
        <f>_xlfn.RANK.AVG(Table2[[#This Row],[Sharpe Ratio Z-Score]],Table2[Sharpe Ratio Z-Score])</f>
        <v>637</v>
      </c>
      <c r="AV302">
        <f>(Table2[[#This Row],[Rank 1Y]]+Table2[[#This Row],[Rank 6M]]+Table2[[#This Row],[Rank Sharpe]])/3</f>
        <v>316.66666666666669</v>
      </c>
    </row>
    <row r="303" spans="1:48" x14ac:dyDescent="0.3">
      <c r="A303" t="s">
        <v>1608</v>
      </c>
      <c r="B303" t="s">
        <v>1609</v>
      </c>
      <c r="C303" t="s">
        <v>3139</v>
      </c>
      <c r="D303" t="s">
        <v>609</v>
      </c>
      <c r="E303">
        <v>6023.3314283999998</v>
      </c>
      <c r="F303">
        <v>343.2</v>
      </c>
      <c r="G303">
        <v>18.3394934714694</v>
      </c>
      <c r="H303">
        <f>(Table2[[#This Row],[1Y Return vs Nifty]]-AVERAGE(Table2[1Y Return vs Nifty]))/_xlfn.STDEV.P(Table2[1Y Return vs Nifty])</f>
        <v>-0.1291343131280899</v>
      </c>
      <c r="I303">
        <v>-4.0139572672703503</v>
      </c>
      <c r="J303">
        <f>(Table2[[#This Row],[1M Return vs Nifty]]-AVERAGE(Table2[1M Return vs Nifty]))/_xlfn.STDEV.P(Table2[1M Return vs Nifty])</f>
        <v>-0.36366005110967176</v>
      </c>
      <c r="K303">
        <v>4.0036675032318296</v>
      </c>
      <c r="L303">
        <f>(Table2[[#This Row],[6M Return vs Nifty]]-AVERAGE(Table2[6M Return vs Nifty]))/_xlfn.STDEV.P(Table2[6M Return vs Nifty])</f>
        <v>-0.1807829425173508</v>
      </c>
      <c r="M303">
        <v>-4.2819218157154699</v>
      </c>
      <c r="N303">
        <f>(Table2[[#This Row],[1W Return vs Nifty]]-AVERAGE(Table2[1W Return vs Nifty]))/_xlfn.STDEV.P(Table2[1W Return vs Nifty])</f>
        <v>-0.94683983694215579</v>
      </c>
      <c r="O303">
        <v>355.73</v>
      </c>
      <c r="P303">
        <v>359.95402551942902</v>
      </c>
      <c r="Q303">
        <v>334.458429039083</v>
      </c>
      <c r="R303">
        <v>40.8604947885201</v>
      </c>
      <c r="S303" s="1">
        <f>(Table2[[#This Row],[Close Price]]-Table2[[#This Row],[20D EMA]])/Table2[[#This Row],[20D EMA]]</f>
        <v>-3.5223343547072301E-2</v>
      </c>
      <c r="T303" s="1">
        <f>(Table2[[#This Row],[Close Price]]-Table2[[#This Row],[50D EMA]])/Table2[[#This Row],[50D EMA]]</f>
        <v>-4.654490388113388E-2</v>
      </c>
      <c r="U303" s="1">
        <f>(Table2[[#This Row],[Close Price]]-Table2[[#This Row],[200D EMA]])/Table2[[#This Row],[200D EMA]]</f>
        <v>2.613649470887007E-2</v>
      </c>
      <c r="V303">
        <v>0.64001984126502098</v>
      </c>
      <c r="W303">
        <v>341.8</v>
      </c>
      <c r="X303">
        <v>348</v>
      </c>
      <c r="Y303">
        <v>324.05</v>
      </c>
      <c r="Z303">
        <v>353.35</v>
      </c>
      <c r="AA303">
        <v>324.05</v>
      </c>
      <c r="AB303">
        <v>371.95</v>
      </c>
      <c r="AC303" s="1">
        <f>(Table2[[#This Row],[Close Price]]/Table2[[#This Row],[Day Low]])-1</f>
        <v>4.0959625511993725E-3</v>
      </c>
      <c r="AD303" s="1">
        <f>(Table2[[#This Row],[Day High]]/Table2[[#This Row],[Close Price]])-1</f>
        <v>1.3986013986013957E-2</v>
      </c>
      <c r="AE303" s="1">
        <f>(Table2[[#This Row],[Close Price]]/Table2[[#This Row],[Current Week Low]])-1</f>
        <v>5.9095818546520462E-2</v>
      </c>
      <c r="AF303" s="1">
        <f>(Table2[[#This Row],[Current Week High]]/Table2[[#This Row],[Close Price]])-1</f>
        <v>2.9574592074592232E-2</v>
      </c>
      <c r="AG303" s="1">
        <f>(Table2[[#This Row],[Close Price]]/Table2[[#This Row],[Current Month Low]])-1</f>
        <v>5.9095818546520462E-2</v>
      </c>
      <c r="AH303" s="1">
        <f>(Table2[[#This Row],[Current Month High]]/Table2[[#This Row],[Close Price]])-1</f>
        <v>8.3770396270396175E-2</v>
      </c>
      <c r="AI303">
        <v>27.709790209790199</v>
      </c>
      <c r="AJ303">
        <v>52.839011356045397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-0.11</v>
      </c>
      <c r="AM303" t="s">
        <v>3172</v>
      </c>
      <c r="AN303">
        <v>-14.39</v>
      </c>
      <c r="AO303" t="s">
        <v>3172</v>
      </c>
      <c r="AP303">
        <v>9.7285465275302005E-2</v>
      </c>
      <c r="AQ303">
        <f>(Table2[[#This Row],[Sharpe Ratio]]-AVERAGE(Table2[Sharpe Ratio]))/_xlfn.STDEV.P(Table2[Sharpe Ratio])</f>
        <v>0.41170596608526344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341</v>
      </c>
      <c r="AT303">
        <f>_xlfn.RANK.AVG(Table2[[#This Row],[6M Return vs Nifty Z-Score]],Table2[6M Return vs Nifty Z-Score])</f>
        <v>375</v>
      </c>
      <c r="AU303">
        <f>_xlfn.RANK.AVG(Table2[[#This Row],[Sharpe Ratio Z-Score]],Table2[Sharpe Ratio Z-Score])</f>
        <v>236</v>
      </c>
      <c r="AV303">
        <f>(Table2[[#This Row],[Rank 1Y]]+Table2[[#This Row],[Rank 6M]]+Table2[[#This Row],[Rank Sharpe]])/3</f>
        <v>317.33333333333331</v>
      </c>
    </row>
    <row r="304" spans="1:48" x14ac:dyDescent="0.3">
      <c r="A304" t="s">
        <v>893</v>
      </c>
      <c r="B304" t="s">
        <v>894</v>
      </c>
      <c r="C304" t="s">
        <v>3143</v>
      </c>
      <c r="D304" t="s">
        <v>609</v>
      </c>
      <c r="E304">
        <v>17495.59609209</v>
      </c>
      <c r="F304">
        <v>558.15</v>
      </c>
      <c r="G304">
        <v>62.627895318651198</v>
      </c>
      <c r="H304">
        <f>(Table2[[#This Row],[1Y Return vs Nifty]]-AVERAGE(Table2[1Y Return vs Nifty]))/_xlfn.STDEV.P(Table2[1Y Return vs Nifty])</f>
        <v>0.62441879309102166</v>
      </c>
      <c r="I304">
        <v>-9.5081417931115499</v>
      </c>
      <c r="J304">
        <f>(Table2[[#This Row],[1M Return vs Nifty]]-AVERAGE(Table2[1M Return vs Nifty]))/_xlfn.STDEV.P(Table2[1M Return vs Nifty])</f>
        <v>-0.95252183146095759</v>
      </c>
      <c r="K304">
        <v>-25.7935493408316</v>
      </c>
      <c r="L304">
        <f>(Table2[[#This Row],[6M Return vs Nifty]]-AVERAGE(Table2[6M Return vs Nifty]))/_xlfn.STDEV.P(Table2[6M Return vs Nifty])</f>
        <v>-1.1396900775335361</v>
      </c>
      <c r="M304">
        <v>0.77351503537194</v>
      </c>
      <c r="N304">
        <f>(Table2[[#This Row],[1W Return vs Nifty]]-AVERAGE(Table2[1W Return vs Nifty]))/_xlfn.STDEV.P(Table2[1W Return vs Nifty])</f>
        <v>0.25503794491254006</v>
      </c>
      <c r="O304">
        <v>579.22</v>
      </c>
      <c r="P304">
        <v>614.76126201574198</v>
      </c>
      <c r="Q304">
        <v>591.24265220070902</v>
      </c>
      <c r="R304">
        <v>44.154323829624097</v>
      </c>
      <c r="S304" s="1">
        <f>(Table2[[#This Row],[Close Price]]-Table2[[#This Row],[20D EMA]])/Table2[[#This Row],[20D EMA]]</f>
        <v>-3.6376506336107263E-2</v>
      </c>
      <c r="T304" s="1">
        <f>(Table2[[#This Row],[Close Price]]-Table2[[#This Row],[50D EMA]])/Table2[[#This Row],[50D EMA]]</f>
        <v>-9.2086579805173818E-2</v>
      </c>
      <c r="U304" s="1">
        <f>(Table2[[#This Row],[Close Price]]-Table2[[#This Row],[200D EMA]])/Table2[[#This Row],[200D EMA]]</f>
        <v>-5.59713547010392E-2</v>
      </c>
      <c r="V304">
        <v>1.0699049204951301</v>
      </c>
      <c r="W304">
        <v>553.29999999999995</v>
      </c>
      <c r="X304">
        <v>566.9</v>
      </c>
      <c r="Y304">
        <v>509.55</v>
      </c>
      <c r="Z304">
        <v>576.79999999999995</v>
      </c>
      <c r="AA304">
        <v>509.55</v>
      </c>
      <c r="AB304">
        <v>589.04999999999995</v>
      </c>
      <c r="AC304" s="1">
        <f>(Table2[[#This Row],[Close Price]]/Table2[[#This Row],[Day Low]])-1</f>
        <v>8.7655882884511982E-3</v>
      </c>
      <c r="AD304" s="1">
        <f>(Table2[[#This Row],[Day High]]/Table2[[#This Row],[Close Price]])-1</f>
        <v>1.567678939353212E-2</v>
      </c>
      <c r="AE304" s="1">
        <f>(Table2[[#This Row],[Close Price]]/Table2[[#This Row],[Current Week Low]])-1</f>
        <v>9.5378274948483943E-2</v>
      </c>
      <c r="AF304" s="1">
        <f>(Table2[[#This Row],[Current Week High]]/Table2[[#This Row],[Close Price]])-1</f>
        <v>3.3413956821642943E-2</v>
      </c>
      <c r="AG304" s="1">
        <f>(Table2[[#This Row],[Close Price]]/Table2[[#This Row],[Current Month Low]])-1</f>
        <v>9.5378274948483943E-2</v>
      </c>
      <c r="AH304" s="1">
        <f>(Table2[[#This Row],[Current Month High]]/Table2[[#This Row],[Close Price]])-1</f>
        <v>5.5361461972587955E-2</v>
      </c>
      <c r="AI304">
        <v>40.150497178177901</v>
      </c>
      <c r="AJ304">
        <v>91.738234283751197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-0.22</v>
      </c>
      <c r="AM304" t="s">
        <v>3172</v>
      </c>
      <c r="AN304">
        <v>-6</v>
      </c>
      <c r="AO304" t="s">
        <v>3172</v>
      </c>
      <c r="AP304">
        <v>0.13540119179635199</v>
      </c>
      <c r="AQ304">
        <f>(Table2[[#This Row],[Sharpe Ratio]]-AVERAGE(Table2[Sharpe Ratio]))/_xlfn.STDEV.P(Table2[Sharpe Ratio])</f>
        <v>0.85410579855379576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143</v>
      </c>
      <c r="AT304">
        <f>_xlfn.RANK.AVG(Table2[[#This Row],[6M Return vs Nifty Z-Score]],Table2[6M Return vs Nifty Z-Score])</f>
        <v>681</v>
      </c>
      <c r="AU304">
        <f>_xlfn.RANK.AVG(Table2[[#This Row],[Sharpe Ratio Z-Score]],Table2[Sharpe Ratio Z-Score])</f>
        <v>130</v>
      </c>
      <c r="AV304">
        <f>(Table2[[#This Row],[Rank 1Y]]+Table2[[#This Row],[Rank 6M]]+Table2[[#This Row],[Rank Sharpe]])/3</f>
        <v>318</v>
      </c>
    </row>
    <row r="305" spans="1:48" x14ac:dyDescent="0.3">
      <c r="A305" t="s">
        <v>185</v>
      </c>
      <c r="B305" t="s">
        <v>186</v>
      </c>
      <c r="C305" t="s">
        <v>3125</v>
      </c>
      <c r="D305" t="s">
        <v>18</v>
      </c>
      <c r="E305">
        <v>145535.16659496</v>
      </c>
      <c r="F305">
        <v>335.45</v>
      </c>
      <c r="G305">
        <v>70.130557627699403</v>
      </c>
      <c r="H305">
        <f>(Table2[[#This Row],[1Y Return vs Nifty]]-AVERAGE(Table2[1Y Return vs Nifty]))/_xlfn.STDEV.P(Table2[1Y Return vs Nifty])</f>
        <v>0.75207421193870105</v>
      </c>
      <c r="I305">
        <v>-3.0015617034553599</v>
      </c>
      <c r="J305">
        <f>(Table2[[#This Row],[1M Return vs Nifty]]-AVERAGE(Table2[1M Return vs Nifty]))/_xlfn.STDEV.P(Table2[1M Return vs Nifty])</f>
        <v>-0.25515240064327932</v>
      </c>
      <c r="K305">
        <v>1.07345866384292</v>
      </c>
      <c r="L305">
        <f>(Table2[[#This Row],[6M Return vs Nifty]]-AVERAGE(Table2[6M Return vs Nifty]))/_xlfn.STDEV.P(Table2[6M Return vs Nifty])</f>
        <v>-0.27508027833505228</v>
      </c>
      <c r="M305">
        <v>-3.51231772626342</v>
      </c>
      <c r="N305">
        <f>(Table2[[#This Row],[1W Return vs Nifty]]-AVERAGE(Table2[1W Return vs Nifty]))/_xlfn.STDEV.P(Table2[1W Return vs Nifty])</f>
        <v>-0.76387443094801821</v>
      </c>
      <c r="O305">
        <v>344.08</v>
      </c>
      <c r="P305">
        <v>340.28041843723798</v>
      </c>
      <c r="Q305">
        <v>302.74894427597599</v>
      </c>
      <c r="R305">
        <v>38.615044983535</v>
      </c>
      <c r="S305" s="1">
        <f>(Table2[[#This Row],[Close Price]]-Table2[[#This Row],[20D EMA]])/Table2[[#This Row],[20D EMA]]</f>
        <v>-2.508137642408741E-2</v>
      </c>
      <c r="T305" s="1">
        <f>(Table2[[#This Row],[Close Price]]-Table2[[#This Row],[50D EMA]])/Table2[[#This Row],[50D EMA]]</f>
        <v>-1.4195405246713975E-2</v>
      </c>
      <c r="U305" s="1">
        <f>(Table2[[#This Row],[Close Price]]-Table2[[#This Row],[200D EMA]])/Table2[[#This Row],[200D EMA]]</f>
        <v>0.10801377293727173</v>
      </c>
      <c r="V305">
        <v>1.05407809212209</v>
      </c>
      <c r="W305">
        <v>334.55</v>
      </c>
      <c r="X305">
        <v>343.3</v>
      </c>
      <c r="Y305">
        <v>328.25</v>
      </c>
      <c r="Z305">
        <v>350</v>
      </c>
      <c r="AA305">
        <v>328.25</v>
      </c>
      <c r="AB305">
        <v>373.35</v>
      </c>
      <c r="AC305" s="1">
        <f>(Table2[[#This Row],[Close Price]]/Table2[[#This Row],[Day Low]])-1</f>
        <v>2.6901808399342197E-3</v>
      </c>
      <c r="AD305" s="1">
        <f>(Table2[[#This Row],[Day High]]/Table2[[#This Row],[Close Price]])-1</f>
        <v>2.3401401102995933E-2</v>
      </c>
      <c r="AE305" s="1">
        <f>(Table2[[#This Row],[Close Price]]/Table2[[#This Row],[Current Week Low]])-1</f>
        <v>2.1934501142421903E-2</v>
      </c>
      <c r="AF305" s="1">
        <f>(Table2[[#This Row],[Current Week High]]/Table2[[#This Row],[Close Price]])-1</f>
        <v>4.3374571471158196E-2</v>
      </c>
      <c r="AG305" s="1">
        <f>(Table2[[#This Row],[Close Price]]/Table2[[#This Row],[Current Month Low]])-1</f>
        <v>2.1934501142421903E-2</v>
      </c>
      <c r="AH305" s="1">
        <f>(Table2[[#This Row],[Current Month High]]/Table2[[#This Row],[Close Price]])-1</f>
        <v>0.11298256073930557</v>
      </c>
      <c r="AI305">
        <v>12.088239678044401</v>
      </c>
      <c r="AJ305">
        <v>102.413637049328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</v>
      </c>
      <c r="AM305" t="s">
        <v>3173</v>
      </c>
      <c r="AN305">
        <v>-0.78</v>
      </c>
      <c r="AO305" t="s">
        <v>3172</v>
      </c>
      <c r="AP305">
        <v>3.3909297983750003E-2</v>
      </c>
      <c r="AQ305">
        <f>(Table2[[#This Row],[Sharpe Ratio]]-AVERAGE(Table2[Sharpe Ratio]))/_xlfn.STDEV.P(Table2[Sharpe Ratio])</f>
        <v>-0.32388556925635176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-0.86591846724400057</v>
      </c>
      <c r="AS305">
        <f>_xlfn.RANK.AVG(Table2[[#This Row],[1Y Return vs Nifty Z-Score]],Table2[1Y Return vs Nifty Z-Score])</f>
        <v>131</v>
      </c>
      <c r="AT305">
        <f>_xlfn.RANK.AVG(Table2[[#This Row],[6M Return vs Nifty Z-Score]],Table2[6M Return vs Nifty Z-Score])</f>
        <v>411</v>
      </c>
      <c r="AU305">
        <f>_xlfn.RANK.AVG(Table2[[#This Row],[Sharpe Ratio Z-Score]],Table2[Sharpe Ratio Z-Score])</f>
        <v>418</v>
      </c>
      <c r="AV305">
        <f>(Table2[[#This Row],[Rank 1Y]]+Table2[[#This Row],[Rank 6M]]+Table2[[#This Row],[Rank Sharpe]])/3</f>
        <v>320</v>
      </c>
    </row>
    <row r="306" spans="1:48" x14ac:dyDescent="0.3">
      <c r="A306" t="s">
        <v>774</v>
      </c>
      <c r="B306" t="s">
        <v>775</v>
      </c>
      <c r="C306" t="s">
        <v>3140</v>
      </c>
      <c r="D306" t="s">
        <v>135</v>
      </c>
      <c r="E306">
        <v>21215.006680635001</v>
      </c>
      <c r="F306">
        <v>1509.85</v>
      </c>
      <c r="G306">
        <v>176.008701094559</v>
      </c>
      <c r="H306">
        <f>(Table2[[#This Row],[1Y Return vs Nifty]]-AVERAGE(Table2[1Y Return vs Nifty]))/_xlfn.STDEV.P(Table2[1Y Return vs Nifty])</f>
        <v>2.5535572314765065</v>
      </c>
      <c r="I306">
        <v>5.6844983335268298</v>
      </c>
      <c r="J306">
        <f>(Table2[[#This Row],[1M Return vs Nifty]]-AVERAGE(Table2[1M Return vs Nifty]))/_xlfn.STDEV.P(Table2[1M Return vs Nifty])</f>
        <v>0.67581174036040503</v>
      </c>
      <c r="K306">
        <v>0.67389322537004503</v>
      </c>
      <c r="L306">
        <f>(Table2[[#This Row],[6M Return vs Nifty]]-AVERAGE(Table2[6M Return vs Nifty]))/_xlfn.STDEV.P(Table2[6M Return vs Nifty])</f>
        <v>-0.28793873259481129</v>
      </c>
      <c r="M306">
        <v>-1.4790555179879701</v>
      </c>
      <c r="N306">
        <f>(Table2[[#This Row],[1W Return vs Nifty]]-AVERAGE(Table2[1W Return vs Nifty]))/_xlfn.STDEV.P(Table2[1W Return vs Nifty])</f>
        <v>-0.28048738749490126</v>
      </c>
      <c r="O306">
        <v>1536.01</v>
      </c>
      <c r="P306">
        <v>1502.1229076669699</v>
      </c>
      <c r="Q306">
        <v>1269.09628381569</v>
      </c>
      <c r="R306">
        <v>36.590150594408101</v>
      </c>
      <c r="S306" s="1">
        <f>(Table2[[#This Row],[Close Price]]-Table2[[#This Row],[20D EMA]])/Table2[[#This Row],[20D EMA]]</f>
        <v>-1.7031139120188072E-2</v>
      </c>
      <c r="T306" s="1">
        <f>(Table2[[#This Row],[Close Price]]-Table2[[#This Row],[50D EMA]])/Table2[[#This Row],[50D EMA]]</f>
        <v>5.1441145685151429E-3</v>
      </c>
      <c r="U306" s="1">
        <f>(Table2[[#This Row],[Close Price]]-Table2[[#This Row],[200D EMA]])/Table2[[#This Row],[200D EMA]]</f>
        <v>0.18970484686981753</v>
      </c>
      <c r="V306">
        <v>0.90918035098943695</v>
      </c>
      <c r="W306">
        <v>1502</v>
      </c>
      <c r="X306">
        <v>1564.4</v>
      </c>
      <c r="Y306">
        <v>1483.05</v>
      </c>
      <c r="Z306">
        <v>1594</v>
      </c>
      <c r="AA306">
        <v>1483.05</v>
      </c>
      <c r="AB306">
        <v>1617.85</v>
      </c>
      <c r="AC306" s="1">
        <f>(Table2[[#This Row],[Close Price]]/Table2[[#This Row],[Day Low]])-1</f>
        <v>5.226364846870668E-3</v>
      </c>
      <c r="AD306" s="1">
        <f>(Table2[[#This Row],[Day High]]/Table2[[#This Row],[Close Price]])-1</f>
        <v>3.612941682948656E-2</v>
      </c>
      <c r="AE306" s="1">
        <f>(Table2[[#This Row],[Close Price]]/Table2[[#This Row],[Current Week Low]])-1</f>
        <v>1.8070867469067053E-2</v>
      </c>
      <c r="AF306" s="1">
        <f>(Table2[[#This Row],[Current Week High]]/Table2[[#This Row],[Close Price]])-1</f>
        <v>5.5734013312580766E-2</v>
      </c>
      <c r="AG306" s="1">
        <f>(Table2[[#This Row],[Close Price]]/Table2[[#This Row],[Current Month Low]])-1</f>
        <v>1.8070867469067053E-2</v>
      </c>
      <c r="AH306" s="1">
        <f>(Table2[[#This Row],[Current Month High]]/Table2[[#This Row],[Close Price]])-1</f>
        <v>7.1530284465344263E-2</v>
      </c>
      <c r="AI306">
        <v>9.0836838096499601</v>
      </c>
      <c r="AJ306">
        <v>211.24510410224599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0.05</v>
      </c>
      <c r="AM306" t="s">
        <v>3173</v>
      </c>
      <c r="AN306">
        <v>-3.8</v>
      </c>
      <c r="AO306" t="s">
        <v>3172</v>
      </c>
      <c r="AQ306">
        <f>(Table2[[#This Row],[Sharpe Ratio]]-AVERAGE(Table2[Sharpe Ratio]))/_xlfn.STDEV.P(Table2[Sharpe Ratio])</f>
        <v>-0.71746242365139401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1.9434804280958049</v>
      </c>
      <c r="AS306">
        <f>_xlfn.RANK.AVG(Table2[[#This Row],[1Y Return vs Nifty Z-Score]],Table2[1Y Return vs Nifty Z-Score])</f>
        <v>18</v>
      </c>
      <c r="AT306">
        <f>_xlfn.RANK.AVG(Table2[[#This Row],[6M Return vs Nifty Z-Score]],Table2[6M Return vs Nifty Z-Score])</f>
        <v>417</v>
      </c>
      <c r="AU306">
        <f>_xlfn.RANK.AVG(Table2[[#This Row],[Sharpe Ratio Z-Score]],Table2[Sharpe Ratio Z-Score])</f>
        <v>531</v>
      </c>
      <c r="AV306">
        <f>(Table2[[#This Row],[Rank 1Y]]+Table2[[#This Row],[Rank 6M]]+Table2[[#This Row],[Rank Sharpe]])/3</f>
        <v>322</v>
      </c>
    </row>
    <row r="307" spans="1:48" x14ac:dyDescent="0.3">
      <c r="A307" t="s">
        <v>965</v>
      </c>
      <c r="B307" t="s">
        <v>966</v>
      </c>
      <c r="C307" t="s">
        <v>3139</v>
      </c>
      <c r="D307" t="s">
        <v>256</v>
      </c>
      <c r="E307">
        <v>15563.457248500001</v>
      </c>
      <c r="F307">
        <v>894.25</v>
      </c>
      <c r="G307">
        <v>18.634797855355</v>
      </c>
      <c r="H307">
        <f>(Table2[[#This Row],[1Y Return vs Nifty]]-AVERAGE(Table2[1Y Return vs Nifty]))/_xlfn.STDEV.P(Table2[1Y Return vs Nifty])</f>
        <v>-0.12410980272636099</v>
      </c>
      <c r="I307">
        <v>2.1467177941132798</v>
      </c>
      <c r="J307">
        <f>(Table2[[#This Row],[1M Return vs Nifty]]-AVERAGE(Table2[1M Return vs Nifty]))/_xlfn.STDEV.P(Table2[1M Return vs Nifty])</f>
        <v>0.29663558835225373</v>
      </c>
      <c r="K307">
        <v>-8.2433178711869299</v>
      </c>
      <c r="L307">
        <f>(Table2[[#This Row],[6M Return vs Nifty]]-AVERAGE(Table2[6M Return vs Nifty]))/_xlfn.STDEV.P(Table2[6M Return vs Nifty])</f>
        <v>-0.5749043706838457</v>
      </c>
      <c r="M307">
        <v>-7.5950032487220695E-2</v>
      </c>
      <c r="N307">
        <f>(Table2[[#This Row],[1W Return vs Nifty]]-AVERAGE(Table2[1W Return vs Nifty]))/_xlfn.STDEV.P(Table2[1W Return vs Nifty])</f>
        <v>5.3086417953596345E-2</v>
      </c>
      <c r="O307">
        <v>892.15</v>
      </c>
      <c r="P307">
        <v>905.49544885926002</v>
      </c>
      <c r="Q307">
        <v>842.59844490004195</v>
      </c>
      <c r="R307">
        <v>53.620851166826199</v>
      </c>
      <c r="S307" s="1">
        <f>(Table2[[#This Row],[Close Price]]-Table2[[#This Row],[20D EMA]])/Table2[[#This Row],[20D EMA]]</f>
        <v>2.3538642604943373E-3</v>
      </c>
      <c r="T307" s="1">
        <f>(Table2[[#This Row],[Close Price]]-Table2[[#This Row],[50D EMA]])/Table2[[#This Row],[50D EMA]]</f>
        <v>-1.2419111408485818E-2</v>
      </c>
      <c r="U307" s="1">
        <f>(Table2[[#This Row],[Close Price]]-Table2[[#This Row],[200D EMA]])/Table2[[#This Row],[200D EMA]]</f>
        <v>6.1300320944795365E-2</v>
      </c>
      <c r="V307">
        <v>0.99894210590980803</v>
      </c>
      <c r="W307">
        <v>884.65</v>
      </c>
      <c r="X307">
        <v>896</v>
      </c>
      <c r="Y307">
        <v>836.05</v>
      </c>
      <c r="Z307">
        <v>898.15</v>
      </c>
      <c r="AA307">
        <v>836.05</v>
      </c>
      <c r="AB307">
        <v>923.6</v>
      </c>
      <c r="AC307" s="1">
        <f>(Table2[[#This Row],[Close Price]]/Table2[[#This Row],[Day Low]])-1</f>
        <v>1.0851749279376044E-2</v>
      </c>
      <c r="AD307" s="1">
        <f>(Table2[[#This Row],[Day High]]/Table2[[#This Row],[Close Price]])-1</f>
        <v>1.9569471624265589E-3</v>
      </c>
      <c r="AE307" s="1">
        <f>(Table2[[#This Row],[Close Price]]/Table2[[#This Row],[Current Week Low]])-1</f>
        <v>6.9613061419771638E-2</v>
      </c>
      <c r="AF307" s="1">
        <f>(Table2[[#This Row],[Current Week High]]/Table2[[#This Row],[Close Price]])-1</f>
        <v>4.3611965334078295E-3</v>
      </c>
      <c r="AG307" s="1">
        <f>(Table2[[#This Row],[Close Price]]/Table2[[#This Row],[Current Month Low]])-1</f>
        <v>6.9613061419771638E-2</v>
      </c>
      <c r="AH307" s="1">
        <f>(Table2[[#This Row],[Current Month High]]/Table2[[#This Row],[Close Price]])-1</f>
        <v>3.2820799552697899E-2</v>
      </c>
      <c r="AI307">
        <v>18.535085266983501</v>
      </c>
      <c r="AJ307">
        <v>59.9903388556911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-7.0000000000000007E-2</v>
      </c>
      <c r="AM307" t="s">
        <v>3172</v>
      </c>
      <c r="AN307">
        <v>-1.18</v>
      </c>
      <c r="AO307" t="s">
        <v>3172</v>
      </c>
      <c r="AP307">
        <v>0.151476791425424</v>
      </c>
      <c r="AQ307">
        <f>(Table2[[#This Row],[Sharpe Ratio]]-AVERAGE(Table2[Sharpe Ratio]))/_xlfn.STDEV.P(Table2[Sharpe Ratio])</f>
        <v>1.0406913167074388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337</v>
      </c>
      <c r="AT307">
        <f>_xlfn.RANK.AVG(Table2[[#This Row],[6M Return vs Nifty Z-Score]],Table2[6M Return vs Nifty Z-Score])</f>
        <v>521</v>
      </c>
      <c r="AU307">
        <f>_xlfn.RANK.AVG(Table2[[#This Row],[Sharpe Ratio Z-Score]],Table2[Sharpe Ratio Z-Score])</f>
        <v>108</v>
      </c>
      <c r="AV307">
        <f>(Table2[[#This Row],[Rank 1Y]]+Table2[[#This Row],[Rank 6M]]+Table2[[#This Row],[Rank Sharpe]])/3</f>
        <v>322</v>
      </c>
    </row>
    <row r="308" spans="1:48" x14ac:dyDescent="0.3">
      <c r="A308" t="s">
        <v>1660</v>
      </c>
      <c r="B308" t="s">
        <v>1661</v>
      </c>
      <c r="C308" t="s">
        <v>3131</v>
      </c>
      <c r="D308" t="s">
        <v>446</v>
      </c>
      <c r="E308">
        <v>5453.0628809999998</v>
      </c>
      <c r="F308">
        <v>487.4</v>
      </c>
      <c r="G308">
        <v>21.749808457476501</v>
      </c>
      <c r="H308">
        <f>(Table2[[#This Row],[1Y Return vs Nifty]]-AVERAGE(Table2[1Y Return vs Nifty]))/_xlfn.STDEV.P(Table2[1Y Return vs Nifty])</f>
        <v>-7.110888561868059E-2</v>
      </c>
      <c r="I308">
        <v>8.7290783087858497</v>
      </c>
      <c r="J308">
        <f>(Table2[[#This Row],[1M Return vs Nifty]]-AVERAGE(Table2[1M Return vs Nifty]))/_xlfn.STDEV.P(Table2[1M Return vs Nifty])</f>
        <v>1.0021270973020073</v>
      </c>
      <c r="K308">
        <v>25.0928281427542</v>
      </c>
      <c r="L308">
        <f>(Table2[[#This Row],[6M Return vs Nifty]]-AVERAGE(Table2[6M Return vs Nifty]))/_xlfn.STDEV.P(Table2[6M Return vs Nifty])</f>
        <v>0.49788938834396201</v>
      </c>
      <c r="M308">
        <v>-3.8615125300870199</v>
      </c>
      <c r="N308">
        <f>(Table2[[#This Row],[1W Return vs Nifty]]-AVERAGE(Table2[1W Return vs Nifty]))/_xlfn.STDEV.P(Table2[1W Return vs Nifty])</f>
        <v>-0.84689188099576629</v>
      </c>
      <c r="O308">
        <v>496.1</v>
      </c>
      <c r="P308">
        <v>472.92587390077802</v>
      </c>
      <c r="Q308">
        <v>407.57452887120502</v>
      </c>
      <c r="R308">
        <v>43.440732096939499</v>
      </c>
      <c r="S308" s="1">
        <f>(Table2[[#This Row],[Close Price]]-Table2[[#This Row],[20D EMA]])/Table2[[#This Row],[20D EMA]]</f>
        <v>-1.7536786938117405E-2</v>
      </c>
      <c r="T308" s="1">
        <f>(Table2[[#This Row],[Close Price]]-Table2[[#This Row],[50D EMA]])/Table2[[#This Row],[50D EMA]]</f>
        <v>3.0605485760034138E-2</v>
      </c>
      <c r="U308" s="1">
        <f>(Table2[[#This Row],[Close Price]]-Table2[[#This Row],[200D EMA]])/Table2[[#This Row],[200D EMA]]</f>
        <v>0.19585490621770452</v>
      </c>
      <c r="V308">
        <v>0.46714358179464999</v>
      </c>
      <c r="W308">
        <v>481.25</v>
      </c>
      <c r="X308">
        <v>492.9</v>
      </c>
      <c r="Y308">
        <v>461</v>
      </c>
      <c r="Z308">
        <v>498.45</v>
      </c>
      <c r="AA308">
        <v>461</v>
      </c>
      <c r="AB308">
        <v>525.6</v>
      </c>
      <c r="AC308" s="1">
        <f>(Table2[[#This Row],[Close Price]]/Table2[[#This Row],[Day Low]])-1</f>
        <v>1.2779220779220779E-2</v>
      </c>
      <c r="AD308" s="1">
        <f>(Table2[[#This Row],[Day High]]/Table2[[#This Row],[Close Price]])-1</f>
        <v>1.1284366023799786E-2</v>
      </c>
      <c r="AE308" s="1">
        <f>(Table2[[#This Row],[Close Price]]/Table2[[#This Row],[Current Week Low]])-1</f>
        <v>5.7266811279826468E-2</v>
      </c>
      <c r="AF308" s="1">
        <f>(Table2[[#This Row],[Current Week High]]/Table2[[#This Row],[Close Price]])-1</f>
        <v>2.2671317193270424E-2</v>
      </c>
      <c r="AG308" s="1">
        <f>(Table2[[#This Row],[Close Price]]/Table2[[#This Row],[Current Month Low]])-1</f>
        <v>5.7266811279826468E-2</v>
      </c>
      <c r="AH308" s="1">
        <f>(Table2[[#This Row],[Current Month High]]/Table2[[#This Row],[Close Price]])-1</f>
        <v>7.8375051292572939E-2</v>
      </c>
      <c r="AI308">
        <v>17.152236356175599</v>
      </c>
      <c r="AJ308">
        <v>67.433871521813799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0.16</v>
      </c>
      <c r="AM308" t="s">
        <v>3173</v>
      </c>
      <c r="AN308">
        <v>-5.78</v>
      </c>
      <c r="AO308" t="s">
        <v>3172</v>
      </c>
      <c r="AP308">
        <v>6.984832413657E-3</v>
      </c>
      <c r="AQ308">
        <f>(Table2[[#This Row],[Sharpe Ratio]]-AVERAGE(Table2[Sharpe Ratio]))/_xlfn.STDEV.P(Table2[Sharpe Ratio])</f>
        <v>-0.63639119737118433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-5.4375478339661831E-2</v>
      </c>
      <c r="AS308">
        <f>_xlfn.RANK.AVG(Table2[[#This Row],[1Y Return vs Nifty Z-Score]],Table2[1Y Return vs Nifty Z-Score])</f>
        <v>313</v>
      </c>
      <c r="AT308">
        <f>_xlfn.RANK.AVG(Table2[[#This Row],[6M Return vs Nifty Z-Score]],Table2[6M Return vs Nifty Z-Score])</f>
        <v>166</v>
      </c>
      <c r="AU308">
        <f>_xlfn.RANK.AVG(Table2[[#This Row],[Sharpe Ratio Z-Score]],Table2[Sharpe Ratio Z-Score])</f>
        <v>491</v>
      </c>
      <c r="AV308">
        <f>(Table2[[#This Row],[Rank 1Y]]+Table2[[#This Row],[Rank 6M]]+Table2[[#This Row],[Rank Sharpe]])/3</f>
        <v>323.33333333333331</v>
      </c>
    </row>
    <row r="309" spans="1:48" x14ac:dyDescent="0.3">
      <c r="A309" t="s">
        <v>382</v>
      </c>
      <c r="B309" t="s">
        <v>383</v>
      </c>
      <c r="C309" t="s">
        <v>3129</v>
      </c>
      <c r="D309" t="s">
        <v>384</v>
      </c>
      <c r="E309">
        <v>62997.964267590003</v>
      </c>
      <c r="F309">
        <v>1740.3</v>
      </c>
      <c r="G309">
        <v>6.9957186728426803</v>
      </c>
      <c r="H309">
        <f>(Table2[[#This Row],[1Y Return vs Nifty]]-AVERAGE(Table2[1Y Return vs Nifty]))/_xlfn.STDEV.P(Table2[1Y Return vs Nifty])</f>
        <v>-0.32214504233098129</v>
      </c>
      <c r="I309">
        <v>-11.366247034820701</v>
      </c>
      <c r="J309">
        <f>(Table2[[#This Row],[1M Return vs Nifty]]-AVERAGE(Table2[1M Return vs Nifty]))/_xlfn.STDEV.P(Table2[1M Return vs Nifty])</f>
        <v>-1.151671888319556</v>
      </c>
      <c r="K309">
        <v>19.645752038964201</v>
      </c>
      <c r="L309">
        <f>(Table2[[#This Row],[6M Return vs Nifty]]-AVERAGE(Table2[6M Return vs Nifty]))/_xlfn.STDEV.P(Table2[6M Return vs Nifty])</f>
        <v>0.32259650215814922</v>
      </c>
      <c r="M309">
        <v>1.97913985215294</v>
      </c>
      <c r="N309">
        <f>(Table2[[#This Row],[1W Return vs Nifty]]-AVERAGE(Table2[1W Return vs Nifty]))/_xlfn.STDEV.P(Table2[1W Return vs Nifty])</f>
        <v>0.54166276552127623</v>
      </c>
      <c r="O309">
        <v>1736.27</v>
      </c>
      <c r="P309">
        <v>1751.6976970335299</v>
      </c>
      <c r="Q309">
        <v>1594.7726865182899</v>
      </c>
      <c r="R309">
        <v>57.022722448241701</v>
      </c>
      <c r="S309" s="1">
        <f>(Table2[[#This Row],[Close Price]]-Table2[[#This Row],[20D EMA]])/Table2[[#This Row],[20D EMA]]</f>
        <v>2.3210675758954386E-3</v>
      </c>
      <c r="T309" s="1">
        <f>(Table2[[#This Row],[Close Price]]-Table2[[#This Row],[50D EMA]])/Table2[[#This Row],[50D EMA]]</f>
        <v>-6.5066575430405595E-3</v>
      </c>
      <c r="U309" s="1">
        <f>(Table2[[#This Row],[Close Price]]-Table2[[#This Row],[200D EMA]])/Table2[[#This Row],[200D EMA]]</f>
        <v>9.1252699969062989E-2</v>
      </c>
      <c r="V309">
        <v>0.65425708100636404</v>
      </c>
      <c r="W309">
        <v>1694.85</v>
      </c>
      <c r="X309">
        <v>1748</v>
      </c>
      <c r="Y309">
        <v>1593.75</v>
      </c>
      <c r="Z309">
        <v>1748</v>
      </c>
      <c r="AA309">
        <v>1593.75</v>
      </c>
      <c r="AB309">
        <v>1748</v>
      </c>
      <c r="AC309" s="1">
        <f>(Table2[[#This Row],[Close Price]]/Table2[[#This Row],[Day Low]])-1</f>
        <v>2.6816532436498841E-2</v>
      </c>
      <c r="AD309" s="1">
        <f>(Table2[[#This Row],[Day High]]/Table2[[#This Row],[Close Price]])-1</f>
        <v>4.4245245072689343E-3</v>
      </c>
      <c r="AE309" s="1">
        <f>(Table2[[#This Row],[Close Price]]/Table2[[#This Row],[Current Week Low]])-1</f>
        <v>9.1952941176470571E-2</v>
      </c>
      <c r="AF309" s="1">
        <f>(Table2[[#This Row],[Current Week High]]/Table2[[#This Row],[Close Price]])-1</f>
        <v>4.4245245072689343E-3</v>
      </c>
      <c r="AG309" s="1">
        <f>(Table2[[#This Row],[Close Price]]/Table2[[#This Row],[Current Month Low]])-1</f>
        <v>9.1952941176470571E-2</v>
      </c>
      <c r="AH309" s="1">
        <f>(Table2[[#This Row],[Current Month High]]/Table2[[#This Row],[Close Price]])-1</f>
        <v>4.4245245072689343E-3</v>
      </c>
      <c r="AI309">
        <v>14.4745158880652</v>
      </c>
      <c r="AJ309">
        <v>48.749946578913601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0.09</v>
      </c>
      <c r="AM309" t="s">
        <v>3173</v>
      </c>
      <c r="AN309">
        <v>-0.05</v>
      </c>
      <c r="AO309" t="s">
        <v>3172</v>
      </c>
      <c r="AP309">
        <v>5.5064811259288998E-2</v>
      </c>
      <c r="AQ309">
        <f>(Table2[[#This Row],[Sharpe Ratio]]-AVERAGE(Table2[Sharpe Ratio]))/_xlfn.STDEV.P(Table2[Sharpe Ratio])</f>
        <v>-7.8338746904283899E-2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402</v>
      </c>
      <c r="AT309">
        <f>_xlfn.RANK.AVG(Table2[[#This Row],[6M Return vs Nifty Z-Score]],Table2[6M Return vs Nifty Z-Score])</f>
        <v>212</v>
      </c>
      <c r="AU309">
        <f>_xlfn.RANK.AVG(Table2[[#This Row],[Sharpe Ratio Z-Score]],Table2[Sharpe Ratio Z-Score])</f>
        <v>358</v>
      </c>
      <c r="AV309">
        <f>(Table2[[#This Row],[Rank 1Y]]+Table2[[#This Row],[Rank 6M]]+Table2[[#This Row],[Rank Sharpe]])/3</f>
        <v>324</v>
      </c>
    </row>
    <row r="310" spans="1:48" x14ac:dyDescent="0.3">
      <c r="A310" t="s">
        <v>293</v>
      </c>
      <c r="B310" t="s">
        <v>294</v>
      </c>
      <c r="C310" t="s">
        <v>3127</v>
      </c>
      <c r="D310" t="s">
        <v>220</v>
      </c>
      <c r="E310">
        <v>94214.405443950003</v>
      </c>
      <c r="F310">
        <v>4410.45</v>
      </c>
      <c r="G310">
        <v>32.646978052315603</v>
      </c>
      <c r="H310">
        <f>(Table2[[#This Row],[1Y Return vs Nifty]]-AVERAGE(Table2[1Y Return vs Nifty]))/_xlfn.STDEV.P(Table2[1Y Return vs Nifty])</f>
        <v>0.1143029977344775</v>
      </c>
      <c r="I310">
        <v>-1.1852563799878799</v>
      </c>
      <c r="J310">
        <f>(Table2[[#This Row],[1M Return vs Nifty]]-AVERAGE(Table2[1M Return vs Nifty]))/_xlfn.STDEV.P(Table2[1M Return vs Nifty])</f>
        <v>-6.048242161216516E-2</v>
      </c>
      <c r="K310">
        <v>9.1514478071686405</v>
      </c>
      <c r="L310">
        <f>(Table2[[#This Row],[6M Return vs Nifty]]-AVERAGE(Table2[6M Return vs Nifty]))/_xlfn.STDEV.P(Table2[6M Return vs Nifty])</f>
        <v>-1.5121723592998326E-2</v>
      </c>
      <c r="M310">
        <v>1.9869346655316</v>
      </c>
      <c r="N310">
        <f>(Table2[[#This Row],[1W Return vs Nifty]]-AVERAGE(Table2[1W Return vs Nifty]))/_xlfn.STDEV.P(Table2[1W Return vs Nifty])</f>
        <v>0.54351590171691477</v>
      </c>
      <c r="O310">
        <v>4343.5600000000004</v>
      </c>
      <c r="P310">
        <v>4303.8471570368001</v>
      </c>
      <c r="Q310">
        <v>3852.9149056295901</v>
      </c>
      <c r="R310">
        <v>58.246788477332501</v>
      </c>
      <c r="S310" s="1">
        <f>(Table2[[#This Row],[Close Price]]-Table2[[#This Row],[20D EMA]])/Table2[[#This Row],[20D EMA]]</f>
        <v>1.53998102938602E-2</v>
      </c>
      <c r="T310" s="1">
        <f>(Table2[[#This Row],[Close Price]]-Table2[[#This Row],[50D EMA]])/Table2[[#This Row],[50D EMA]]</f>
        <v>2.4769198132165032E-2</v>
      </c>
      <c r="U310" s="1">
        <f>(Table2[[#This Row],[Close Price]]-Table2[[#This Row],[200D EMA]])/Table2[[#This Row],[200D EMA]]</f>
        <v>0.14470475160398205</v>
      </c>
      <c r="V310">
        <v>0.74802768120002106</v>
      </c>
      <c r="W310">
        <v>4352.25</v>
      </c>
      <c r="X310">
        <v>4443.55</v>
      </c>
      <c r="Y310">
        <v>4100</v>
      </c>
      <c r="Z310">
        <v>4443.55</v>
      </c>
      <c r="AA310">
        <v>4100</v>
      </c>
      <c r="AB310">
        <v>4443.55</v>
      </c>
      <c r="AC310" s="1">
        <f>(Table2[[#This Row],[Close Price]]/Table2[[#This Row],[Day Low]])-1</f>
        <v>1.3372393589522691E-2</v>
      </c>
      <c r="AD310" s="1">
        <f>(Table2[[#This Row],[Day High]]/Table2[[#This Row],[Close Price]])-1</f>
        <v>7.5049031277987233E-3</v>
      </c>
      <c r="AE310" s="1">
        <f>(Table2[[#This Row],[Close Price]]/Table2[[#This Row],[Current Week Low]])-1</f>
        <v>7.5719512195121963E-2</v>
      </c>
      <c r="AF310" s="1">
        <f>(Table2[[#This Row],[Current Week High]]/Table2[[#This Row],[Close Price]])-1</f>
        <v>7.5049031277987233E-3</v>
      </c>
      <c r="AG310" s="1">
        <f>(Table2[[#This Row],[Close Price]]/Table2[[#This Row],[Current Month Low]])-1</f>
        <v>7.5719512195121963E-2</v>
      </c>
      <c r="AH310" s="1">
        <f>(Table2[[#This Row],[Current Month High]]/Table2[[#This Row],[Close Price]])-1</f>
        <v>7.5049031277987233E-3</v>
      </c>
      <c r="AI310">
        <v>3.0779172193313702</v>
      </c>
      <c r="AJ310">
        <v>63.920686835650002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0.09</v>
      </c>
      <c r="AM310" t="s">
        <v>3173</v>
      </c>
      <c r="AN310">
        <v>-0.05</v>
      </c>
      <c r="AO310" t="s">
        <v>3172</v>
      </c>
      <c r="AP310">
        <v>4.0824205260215997E-2</v>
      </c>
      <c r="AQ310">
        <f>(Table2[[#This Row],[Sharpe Ratio]]-AVERAGE(Table2[Sharpe Ratio]))/_xlfn.STDEV.P(Table2[Sharpe Ratio])</f>
        <v>-0.24362594678911303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0.33858880745711573</v>
      </c>
      <c r="AS310">
        <f>_xlfn.RANK.AVG(Table2[[#This Row],[1Y Return vs Nifty Z-Score]],Table2[1Y Return vs Nifty Z-Score])</f>
        <v>260</v>
      </c>
      <c r="AT310">
        <f>_xlfn.RANK.AVG(Table2[[#This Row],[6M Return vs Nifty Z-Score]],Table2[6M Return vs Nifty Z-Score])</f>
        <v>316</v>
      </c>
      <c r="AU310">
        <f>_xlfn.RANK.AVG(Table2[[#This Row],[Sharpe Ratio Z-Score]],Table2[Sharpe Ratio Z-Score])</f>
        <v>402</v>
      </c>
      <c r="AV310">
        <f>(Table2[[#This Row],[Rank 1Y]]+Table2[[#This Row],[Rank 6M]]+Table2[[#This Row],[Rank Sharpe]])/3</f>
        <v>326</v>
      </c>
    </row>
    <row r="311" spans="1:48" x14ac:dyDescent="0.3">
      <c r="A311" t="s">
        <v>670</v>
      </c>
      <c r="B311" t="s">
        <v>671</v>
      </c>
      <c r="C311" t="s">
        <v>3139</v>
      </c>
      <c r="D311" t="s">
        <v>256</v>
      </c>
      <c r="E311">
        <v>28072.383716140001</v>
      </c>
      <c r="F311">
        <v>3732.1</v>
      </c>
      <c r="G311">
        <v>-3.4736313004994699</v>
      </c>
      <c r="H311">
        <f>(Table2[[#This Row],[1Y Return vs Nifty]]-AVERAGE(Table2[1Y Return vs Nifty]))/_xlfn.STDEV.P(Table2[1Y Return vs Nifty])</f>
        <v>-0.50027771055705239</v>
      </c>
      <c r="I311">
        <v>6.0937073672777398E-2</v>
      </c>
      <c r="J311">
        <f>(Table2[[#This Row],[1M Return vs Nifty]]-AVERAGE(Table2[1M Return vs Nifty]))/_xlfn.STDEV.P(Table2[1M Return vs Nifty])</f>
        <v>7.3083477445871403E-2</v>
      </c>
      <c r="K311">
        <v>20.003692903040601</v>
      </c>
      <c r="L311">
        <f>(Table2[[#This Row],[6M Return vs Nifty]]-AVERAGE(Table2[6M Return vs Nifty]))/_xlfn.STDEV.P(Table2[6M Return vs Nifty])</f>
        <v>0.33411543193850229</v>
      </c>
      <c r="M311">
        <v>0.907237980383793</v>
      </c>
      <c r="N311">
        <f>(Table2[[#This Row],[1W Return vs Nifty]]-AVERAGE(Table2[1W Return vs Nifty]))/_xlfn.STDEV.P(Table2[1W Return vs Nifty])</f>
        <v>0.28682919090532771</v>
      </c>
      <c r="O311">
        <v>3744.56</v>
      </c>
      <c r="P311">
        <v>3810.8600778709902</v>
      </c>
      <c r="Q311">
        <v>3631.8227416999198</v>
      </c>
      <c r="R311">
        <v>50.446889490935199</v>
      </c>
      <c r="S311" s="1">
        <f>(Table2[[#This Row],[Close Price]]-Table2[[#This Row],[20D EMA]])/Table2[[#This Row],[20D EMA]]</f>
        <v>-3.3274937509346989E-3</v>
      </c>
      <c r="T311" s="1">
        <f>(Table2[[#This Row],[Close Price]]-Table2[[#This Row],[50D EMA]])/Table2[[#This Row],[50D EMA]]</f>
        <v>-2.0667270973378553E-2</v>
      </c>
      <c r="U311" s="1">
        <f>(Table2[[#This Row],[Close Price]]-Table2[[#This Row],[200D EMA]])/Table2[[#This Row],[200D EMA]]</f>
        <v>2.761072481559056E-2</v>
      </c>
      <c r="V311">
        <v>0.411143149744926</v>
      </c>
      <c r="W311">
        <v>3714.2</v>
      </c>
      <c r="X311">
        <v>3798.7</v>
      </c>
      <c r="Y311">
        <v>3575</v>
      </c>
      <c r="Z311">
        <v>3798.7</v>
      </c>
      <c r="AA311">
        <v>3575</v>
      </c>
      <c r="AB311">
        <v>3823.6</v>
      </c>
      <c r="AC311" s="1">
        <f>(Table2[[#This Row],[Close Price]]/Table2[[#This Row],[Day Low]])-1</f>
        <v>4.8193419848150398E-3</v>
      </c>
      <c r="AD311" s="1">
        <f>(Table2[[#This Row],[Day High]]/Table2[[#This Row],[Close Price]])-1</f>
        <v>1.7845180997293708E-2</v>
      </c>
      <c r="AE311" s="1">
        <f>(Table2[[#This Row],[Close Price]]/Table2[[#This Row],[Current Week Low]])-1</f>
        <v>4.3944055944055815E-2</v>
      </c>
      <c r="AF311" s="1">
        <f>(Table2[[#This Row],[Current Week High]]/Table2[[#This Row],[Close Price]])-1</f>
        <v>1.7845180997293708E-2</v>
      </c>
      <c r="AG311" s="1">
        <f>(Table2[[#This Row],[Close Price]]/Table2[[#This Row],[Current Month Low]])-1</f>
        <v>4.3944055944055815E-2</v>
      </c>
      <c r="AH311" s="1">
        <f>(Table2[[#This Row],[Current Month High]]/Table2[[#This Row],[Close Price]])-1</f>
        <v>2.4517027946732384E-2</v>
      </c>
      <c r="AI311">
        <v>29.093539830122399</v>
      </c>
      <c r="AJ311">
        <v>47.835214894038401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-0.08</v>
      </c>
      <c r="AM311" t="s">
        <v>3172</v>
      </c>
      <c r="AN311">
        <v>-1.19</v>
      </c>
      <c r="AO311" t="s">
        <v>3172</v>
      </c>
      <c r="AP311">
        <v>7.7479762287945994E-2</v>
      </c>
      <c r="AQ311">
        <f>(Table2[[#This Row],[Sharpe Ratio]]-AVERAGE(Table2[Sharpe Ratio]))/_xlfn.STDEV.P(Table2[Sharpe Ratio])</f>
        <v>0.18182605867515966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478</v>
      </c>
      <c r="AT311">
        <f>_xlfn.RANK.AVG(Table2[[#This Row],[6M Return vs Nifty Z-Score]],Table2[6M Return vs Nifty Z-Score])</f>
        <v>210</v>
      </c>
      <c r="AU311">
        <f>_xlfn.RANK.AVG(Table2[[#This Row],[Sharpe Ratio Z-Score]],Table2[Sharpe Ratio Z-Score])</f>
        <v>296</v>
      </c>
      <c r="AV311">
        <f>(Table2[[#This Row],[Rank 1Y]]+Table2[[#This Row],[Rank 6M]]+Table2[[#This Row],[Rank Sharpe]])/3</f>
        <v>328</v>
      </c>
    </row>
    <row r="312" spans="1:48" x14ac:dyDescent="0.3">
      <c r="A312" t="s">
        <v>1455</v>
      </c>
      <c r="B312" t="s">
        <v>1456</v>
      </c>
      <c r="C312" t="s">
        <v>3141</v>
      </c>
      <c r="D312" t="s">
        <v>395</v>
      </c>
      <c r="E312">
        <v>7264.337138723</v>
      </c>
      <c r="F312">
        <v>89.11</v>
      </c>
      <c r="G312">
        <v>6.3373300728055897</v>
      </c>
      <c r="H312">
        <f>(Table2[[#This Row],[1Y Return vs Nifty]]-AVERAGE(Table2[1Y Return vs Nifty]))/_xlfn.STDEV.P(Table2[1Y Return vs Nifty])</f>
        <v>-0.33334731547619689</v>
      </c>
      <c r="I312">
        <v>0.94497602352876997</v>
      </c>
      <c r="J312">
        <f>(Table2[[#This Row],[1M Return vs Nifty]]-AVERAGE(Table2[1M Return vs Nifty]))/_xlfn.STDEV.P(Table2[1M Return vs Nifty])</f>
        <v>0.16783398090341167</v>
      </c>
      <c r="K312">
        <v>13.045399192131899</v>
      </c>
      <c r="L312">
        <f>(Table2[[#This Row],[6M Return vs Nifty]]-AVERAGE(Table2[6M Return vs Nifty]))/_xlfn.STDEV.P(Table2[6M Return vs Nifty])</f>
        <v>0.11018990487177042</v>
      </c>
      <c r="M312">
        <v>-1.0157367817146601</v>
      </c>
      <c r="N312">
        <f>(Table2[[#This Row],[1W Return vs Nifty]]-AVERAGE(Table2[1W Return vs Nifty]))/_xlfn.STDEV.P(Table2[1W Return vs Nifty])</f>
        <v>-0.1703381538190599</v>
      </c>
      <c r="O312">
        <v>85.5</v>
      </c>
      <c r="P312">
        <v>84.976701973104596</v>
      </c>
      <c r="Q312">
        <v>78.381478584184293</v>
      </c>
      <c r="R312">
        <v>62.692802823595102</v>
      </c>
      <c r="S312" s="1">
        <f>(Table2[[#This Row],[Close Price]]-Table2[[#This Row],[20D EMA]])/Table2[[#This Row],[20D EMA]]</f>
        <v>4.2222222222222217E-2</v>
      </c>
      <c r="T312" s="1">
        <f>(Table2[[#This Row],[Close Price]]-Table2[[#This Row],[50D EMA]])/Table2[[#This Row],[50D EMA]]</f>
        <v>4.8640367664581824E-2</v>
      </c>
      <c r="U312" s="1">
        <f>(Table2[[#This Row],[Close Price]]-Table2[[#This Row],[200D EMA]])/Table2[[#This Row],[200D EMA]]</f>
        <v>0.13687572127505759</v>
      </c>
      <c r="V312">
        <v>0.70682971039387199</v>
      </c>
      <c r="W312">
        <v>87.46</v>
      </c>
      <c r="X312">
        <v>90.95</v>
      </c>
      <c r="Y312">
        <v>78.81</v>
      </c>
      <c r="Z312">
        <v>90.95</v>
      </c>
      <c r="AA312">
        <v>78.81</v>
      </c>
      <c r="AB312">
        <v>91.61</v>
      </c>
      <c r="AC312" s="1">
        <f>(Table2[[#This Row],[Close Price]]/Table2[[#This Row],[Day Low]])-1</f>
        <v>1.886576720786648E-2</v>
      </c>
      <c r="AD312" s="1">
        <f>(Table2[[#This Row],[Day High]]/Table2[[#This Row],[Close Price]])-1</f>
        <v>2.0648636516664931E-2</v>
      </c>
      <c r="AE312" s="1">
        <f>(Table2[[#This Row],[Close Price]]/Table2[[#This Row],[Current Week Low]])-1</f>
        <v>0.13069407435604607</v>
      </c>
      <c r="AF312" s="1">
        <f>(Table2[[#This Row],[Current Week High]]/Table2[[#This Row],[Close Price]])-1</f>
        <v>2.0648636516664931E-2</v>
      </c>
      <c r="AG312" s="1">
        <f>(Table2[[#This Row],[Close Price]]/Table2[[#This Row],[Current Month Low]])-1</f>
        <v>0.13069407435604607</v>
      </c>
      <c r="AH312" s="1">
        <f>(Table2[[#This Row],[Current Month High]]/Table2[[#This Row],[Close Price]])-1</f>
        <v>2.8055212658511852E-2</v>
      </c>
      <c r="AI312">
        <v>10.369206598586</v>
      </c>
      <c r="AJ312">
        <v>51.935208866155101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0.05</v>
      </c>
      <c r="AM312" t="s">
        <v>3173</v>
      </c>
      <c r="AN312">
        <v>4.84</v>
      </c>
      <c r="AO312" t="s">
        <v>3173</v>
      </c>
      <c r="AP312">
        <v>7.2464299271587998E-2</v>
      </c>
      <c r="AQ312">
        <f>(Table2[[#This Row],[Sharpe Ratio]]-AVERAGE(Table2[Sharpe Ratio]))/_xlfn.STDEV.P(Table2[Sharpe Ratio])</f>
        <v>0.12361281703686873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-0.10204876648320597</v>
      </c>
      <c r="AS312">
        <f>_xlfn.RANK.AVG(Table2[[#This Row],[1Y Return vs Nifty Z-Score]],Table2[1Y Return vs Nifty Z-Score])</f>
        <v>405</v>
      </c>
      <c r="AT312">
        <f>_xlfn.RANK.AVG(Table2[[#This Row],[6M Return vs Nifty Z-Score]],Table2[6M Return vs Nifty Z-Score])</f>
        <v>278</v>
      </c>
      <c r="AU312">
        <f>_xlfn.RANK.AVG(Table2[[#This Row],[Sharpe Ratio Z-Score]],Table2[Sharpe Ratio Z-Score])</f>
        <v>309</v>
      </c>
      <c r="AV312">
        <f>(Table2[[#This Row],[Rank 1Y]]+Table2[[#This Row],[Rank 6M]]+Table2[[#This Row],[Rank Sharpe]])/3</f>
        <v>330.66666666666669</v>
      </c>
    </row>
    <row r="313" spans="1:48" x14ac:dyDescent="0.3">
      <c r="A313" t="s">
        <v>955</v>
      </c>
      <c r="B313" t="s">
        <v>956</v>
      </c>
      <c r="C313" t="s">
        <v>3127</v>
      </c>
      <c r="D313" t="s">
        <v>220</v>
      </c>
      <c r="E313">
        <v>15685.11716211</v>
      </c>
      <c r="F313">
        <v>1230.0999999999999</v>
      </c>
      <c r="G313">
        <v>29.779471599509201</v>
      </c>
      <c r="H313">
        <f>(Table2[[#This Row],[1Y Return vs Nifty]]-AVERAGE(Table2[1Y Return vs Nifty]))/_xlfn.STDEV.P(Table2[1Y Return vs Nifty])</f>
        <v>6.5513285202705246E-2</v>
      </c>
      <c r="I313">
        <v>-2.3375540218180499</v>
      </c>
      <c r="J313">
        <f>(Table2[[#This Row],[1M Return vs Nifty]]-AVERAGE(Table2[1M Return vs Nifty]))/_xlfn.STDEV.P(Table2[1M Return vs Nifty])</f>
        <v>-0.18398465159211147</v>
      </c>
      <c r="K313">
        <v>25.728087874245801</v>
      </c>
      <c r="L313">
        <f>(Table2[[#This Row],[6M Return vs Nifty]]-AVERAGE(Table2[6M Return vs Nifty]))/_xlfn.STDEV.P(Table2[6M Return vs Nifty])</f>
        <v>0.51833274358427273</v>
      </c>
      <c r="M313">
        <v>1.8231769475883099</v>
      </c>
      <c r="N313">
        <f>(Table2[[#This Row],[1W Return vs Nifty]]-AVERAGE(Table2[1W Return vs Nifty]))/_xlfn.STDEV.P(Table2[1W Return vs Nifty])</f>
        <v>0.50458419935356047</v>
      </c>
      <c r="O313">
        <v>1233.06</v>
      </c>
      <c r="P313">
        <v>1183.00026183304</v>
      </c>
      <c r="Q313">
        <v>1015.19767135116</v>
      </c>
      <c r="R313">
        <v>47.322338261307401</v>
      </c>
      <c r="S313" s="1">
        <f>(Table2[[#This Row],[Close Price]]-Table2[[#This Row],[20D EMA]])/Table2[[#This Row],[20D EMA]]</f>
        <v>-2.4005320097967952E-3</v>
      </c>
      <c r="T313" s="1">
        <f>(Table2[[#This Row],[Close Price]]-Table2[[#This Row],[50D EMA]])/Table2[[#This Row],[50D EMA]]</f>
        <v>3.9813801980043209E-2</v>
      </c>
      <c r="U313" s="1">
        <f>(Table2[[#This Row],[Close Price]]-Table2[[#This Row],[200D EMA]])/Table2[[#This Row],[200D EMA]]</f>
        <v>0.21168520645129071</v>
      </c>
      <c r="V313">
        <v>0.92415413372479205</v>
      </c>
      <c r="W313">
        <v>1225.05</v>
      </c>
      <c r="X313">
        <v>1259</v>
      </c>
      <c r="Y313">
        <v>1160.4000000000001</v>
      </c>
      <c r="Z313">
        <v>1259</v>
      </c>
      <c r="AA313">
        <v>1160.4000000000001</v>
      </c>
      <c r="AB313">
        <v>1259</v>
      </c>
      <c r="AC313" s="1">
        <f>(Table2[[#This Row],[Close Price]]/Table2[[#This Row],[Day Low]])-1</f>
        <v>4.1222807232357273E-3</v>
      </c>
      <c r="AD313" s="1">
        <f>(Table2[[#This Row],[Day High]]/Table2[[#This Row],[Close Price]])-1</f>
        <v>2.3494024876026476E-2</v>
      </c>
      <c r="AE313" s="1">
        <f>(Table2[[#This Row],[Close Price]]/Table2[[#This Row],[Current Week Low]])-1</f>
        <v>6.0065494657014717E-2</v>
      </c>
      <c r="AF313" s="1">
        <f>(Table2[[#This Row],[Current Week High]]/Table2[[#This Row],[Close Price]])-1</f>
        <v>2.3494024876026476E-2</v>
      </c>
      <c r="AG313" s="1">
        <f>(Table2[[#This Row],[Close Price]]/Table2[[#This Row],[Current Month Low]])-1</f>
        <v>6.0065494657014717E-2</v>
      </c>
      <c r="AH313" s="1">
        <f>(Table2[[#This Row],[Current Month High]]/Table2[[#This Row],[Close Price]])-1</f>
        <v>2.3494024876026476E-2</v>
      </c>
      <c r="AI313">
        <v>9.01552719291114</v>
      </c>
      <c r="AJ313">
        <v>66.005398110661204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0.24</v>
      </c>
      <c r="AM313" t="s">
        <v>3173</v>
      </c>
      <c r="AN313">
        <v>-4.4400000000000004</v>
      </c>
      <c r="AO313" t="s">
        <v>3172</v>
      </c>
      <c r="AP313">
        <v>-2.7664536804400001E-4</v>
      </c>
      <c r="AQ313">
        <f>(Table2[[#This Row],[Sharpe Ratio]]-AVERAGE(Table2[Sharpe Ratio]))/_xlfn.STDEV.P(Table2[Sharpe Ratio])</f>
        <v>-0.72067337817454258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0.18377219837388437</v>
      </c>
      <c r="AS313">
        <f>_xlfn.RANK.AVG(Table2[[#This Row],[1Y Return vs Nifty Z-Score]],Table2[1Y Return vs Nifty Z-Score])</f>
        <v>271</v>
      </c>
      <c r="AT313">
        <f>_xlfn.RANK.AVG(Table2[[#This Row],[6M Return vs Nifty Z-Score]],Table2[6M Return vs Nifty Z-Score])</f>
        <v>163</v>
      </c>
      <c r="AU313">
        <f>_xlfn.RANK.AVG(Table2[[#This Row],[Sharpe Ratio Z-Score]],Table2[Sharpe Ratio Z-Score])</f>
        <v>559</v>
      </c>
      <c r="AV313">
        <f>(Table2[[#This Row],[Rank 1Y]]+Table2[[#This Row],[Rank 6M]]+Table2[[#This Row],[Rank Sharpe]])/3</f>
        <v>331</v>
      </c>
    </row>
    <row r="314" spans="1:48" x14ac:dyDescent="0.3">
      <c r="A314" t="s">
        <v>389</v>
      </c>
      <c r="B314" t="s">
        <v>390</v>
      </c>
      <c r="C314" t="s">
        <v>3133</v>
      </c>
      <c r="D314" t="s">
        <v>184</v>
      </c>
      <c r="E314">
        <v>60369.947982450001</v>
      </c>
      <c r="F314">
        <v>3862.35</v>
      </c>
      <c r="G314">
        <v>-2.9671346564443</v>
      </c>
      <c r="H314">
        <f>(Table2[[#This Row],[1Y Return vs Nifty]]-AVERAGE(Table2[1Y Return vs Nifty]))/_xlfn.STDEV.P(Table2[1Y Return vs Nifty])</f>
        <v>-0.49165983085269332</v>
      </c>
      <c r="I314">
        <v>-0.102349713886996</v>
      </c>
      <c r="J314">
        <f>(Table2[[#This Row],[1M Return vs Nifty]]-AVERAGE(Table2[1M Return vs Nifty]))/_xlfn.STDEV.P(Table2[1M Return vs Nifty])</f>
        <v>5.5582545691933168E-2</v>
      </c>
      <c r="K314">
        <v>10.3245644079556</v>
      </c>
      <c r="L314">
        <f>(Table2[[#This Row],[6M Return vs Nifty]]-AVERAGE(Table2[6M Return vs Nifty]))/_xlfn.STDEV.P(Table2[6M Return vs Nifty])</f>
        <v>2.2630455900391786E-2</v>
      </c>
      <c r="M314">
        <v>1.2226096118996399</v>
      </c>
      <c r="N314">
        <f>(Table2[[#This Row],[1W Return vs Nifty]]-AVERAGE(Table2[1W Return vs Nifty]))/_xlfn.STDEV.P(Table2[1W Return vs Nifty])</f>
        <v>0.3618055318450098</v>
      </c>
      <c r="O314">
        <v>3872.21</v>
      </c>
      <c r="P314">
        <v>3933.4702002554</v>
      </c>
      <c r="Q314">
        <v>3736.56874261231</v>
      </c>
      <c r="R314">
        <v>49.945320251141297</v>
      </c>
      <c r="S314" s="1">
        <f>(Table2[[#This Row],[Close Price]]-Table2[[#This Row],[20D EMA]])/Table2[[#This Row],[20D EMA]]</f>
        <v>-2.5463495006727752E-3</v>
      </c>
      <c r="T314" s="1">
        <f>(Table2[[#This Row],[Close Price]]-Table2[[#This Row],[50D EMA]])/Table2[[#This Row],[50D EMA]]</f>
        <v>-1.808077769364624E-2</v>
      </c>
      <c r="U314" s="1">
        <f>(Table2[[#This Row],[Close Price]]-Table2[[#This Row],[200D EMA]])/Table2[[#This Row],[200D EMA]]</f>
        <v>3.3662235610244319E-2</v>
      </c>
      <c r="V314">
        <v>0.54580555157696298</v>
      </c>
      <c r="W314">
        <v>3827.8</v>
      </c>
      <c r="X314">
        <v>3914</v>
      </c>
      <c r="Y314">
        <v>3715.45</v>
      </c>
      <c r="Z314">
        <v>3914</v>
      </c>
      <c r="AA314">
        <v>3715.45</v>
      </c>
      <c r="AB314">
        <v>3963.3</v>
      </c>
      <c r="AC314" s="1">
        <f>(Table2[[#This Row],[Close Price]]/Table2[[#This Row],[Day Low]])-1</f>
        <v>9.0260724175765805E-3</v>
      </c>
      <c r="AD314" s="1">
        <f>(Table2[[#This Row],[Day High]]/Table2[[#This Row],[Close Price]])-1</f>
        <v>1.3372687612464018E-2</v>
      </c>
      <c r="AE314" s="1">
        <f>(Table2[[#This Row],[Close Price]]/Table2[[#This Row],[Current Week Low]])-1</f>
        <v>3.9537606481045318E-2</v>
      </c>
      <c r="AF314" s="1">
        <f>(Table2[[#This Row],[Current Week High]]/Table2[[#This Row],[Close Price]])-1</f>
        <v>1.3372687612464018E-2</v>
      </c>
      <c r="AG314" s="1">
        <f>(Table2[[#This Row],[Close Price]]/Table2[[#This Row],[Current Month Low]])-1</f>
        <v>3.9537606481045318E-2</v>
      </c>
      <c r="AH314" s="1">
        <f>(Table2[[#This Row],[Current Month High]]/Table2[[#This Row],[Close Price]])-1</f>
        <v>2.6136937356790568E-2</v>
      </c>
      <c r="AI314">
        <v>28.186207878623101</v>
      </c>
      <c r="AJ314">
        <v>47.8581272490621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-0.05</v>
      </c>
      <c r="AM314" t="s">
        <v>3172</v>
      </c>
      <c r="AN314">
        <v>-1.1200000000000001</v>
      </c>
      <c r="AO314" t="s">
        <v>3172</v>
      </c>
      <c r="AP314">
        <v>0.104369496606788</v>
      </c>
      <c r="AQ314">
        <f>(Table2[[#This Row],[Sharpe Ratio]]-AVERAGE(Table2[Sharpe Ratio]))/_xlfn.STDEV.P(Table2[Sharpe Ratio])</f>
        <v>0.49392856972684573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476</v>
      </c>
      <c r="AT314">
        <f>_xlfn.RANK.AVG(Table2[[#This Row],[6M Return vs Nifty Z-Score]],Table2[6M Return vs Nifty Z-Score])</f>
        <v>303</v>
      </c>
      <c r="AU314">
        <f>_xlfn.RANK.AVG(Table2[[#This Row],[Sharpe Ratio Z-Score]],Table2[Sharpe Ratio Z-Score])</f>
        <v>215</v>
      </c>
      <c r="AV314">
        <f>(Table2[[#This Row],[Rank 1Y]]+Table2[[#This Row],[Rank 6M]]+Table2[[#This Row],[Rank Sharpe]])/3</f>
        <v>331.33333333333331</v>
      </c>
    </row>
    <row r="315" spans="1:48" x14ac:dyDescent="0.3">
      <c r="A315" t="s">
        <v>983</v>
      </c>
      <c r="B315" t="s">
        <v>984</v>
      </c>
      <c r="C315" t="s">
        <v>3129</v>
      </c>
      <c r="D315" t="s">
        <v>985</v>
      </c>
      <c r="E315">
        <v>14620.518543225</v>
      </c>
      <c r="F315">
        <v>760.45</v>
      </c>
      <c r="G315">
        <v>26.711730903984499</v>
      </c>
      <c r="H315">
        <f>(Table2[[#This Row],[1Y Return vs Nifty]]-AVERAGE(Table2[1Y Return vs Nifty]))/_xlfn.STDEV.P(Table2[1Y Return vs Nifty])</f>
        <v>1.3316650558628178E-2</v>
      </c>
      <c r="I315">
        <v>-3.2119761019339599</v>
      </c>
      <c r="J315">
        <f>(Table2[[#This Row],[1M Return vs Nifty]]-AVERAGE(Table2[1M Return vs Nifty]))/_xlfn.STDEV.P(Table2[1M Return vs Nifty])</f>
        <v>-0.27770442755771618</v>
      </c>
      <c r="K315">
        <v>31.653617684541899</v>
      </c>
      <c r="L315">
        <f>(Table2[[#This Row],[6M Return vs Nifty]]-AVERAGE(Table2[6M Return vs Nifty]))/_xlfn.STDEV.P(Table2[6M Return vs Nifty])</f>
        <v>0.70902279506054267</v>
      </c>
      <c r="M315">
        <v>3.1838741971029099</v>
      </c>
      <c r="N315">
        <f>(Table2[[#This Row],[1W Return vs Nifty]]-AVERAGE(Table2[1W Return vs Nifty]))/_xlfn.STDEV.P(Table2[1W Return vs Nifty])</f>
        <v>0.8280758856695758</v>
      </c>
      <c r="O315">
        <v>765.73</v>
      </c>
      <c r="P315">
        <v>771.405189797498</v>
      </c>
      <c r="Q315">
        <v>666.58584091478997</v>
      </c>
      <c r="R315">
        <v>50.809382694970303</v>
      </c>
      <c r="S315" s="1">
        <f>(Table2[[#This Row],[Close Price]]-Table2[[#This Row],[20D EMA]])/Table2[[#This Row],[20D EMA]]</f>
        <v>-6.8953808783774606E-3</v>
      </c>
      <c r="T315" s="1">
        <f>(Table2[[#This Row],[Close Price]]-Table2[[#This Row],[50D EMA]])/Table2[[#This Row],[50D EMA]]</f>
        <v>-1.4201602403496669E-2</v>
      </c>
      <c r="U315" s="1">
        <f>(Table2[[#This Row],[Close Price]]-Table2[[#This Row],[200D EMA]])/Table2[[#This Row],[200D EMA]]</f>
        <v>0.14081331064037525</v>
      </c>
      <c r="V315">
        <v>0.67401165914200201</v>
      </c>
      <c r="W315">
        <v>747.75</v>
      </c>
      <c r="X315">
        <v>766.8</v>
      </c>
      <c r="Y315">
        <v>703</v>
      </c>
      <c r="Z315">
        <v>766.8</v>
      </c>
      <c r="AA315">
        <v>703</v>
      </c>
      <c r="AB315">
        <v>766.8</v>
      </c>
      <c r="AC315" s="1">
        <f>(Table2[[#This Row],[Close Price]]/Table2[[#This Row],[Day Low]])-1</f>
        <v>1.698428619190917E-2</v>
      </c>
      <c r="AD315" s="1">
        <f>(Table2[[#This Row],[Day High]]/Table2[[#This Row],[Close Price]])-1</f>
        <v>8.3503188901308256E-3</v>
      </c>
      <c r="AE315" s="1">
        <f>(Table2[[#This Row],[Close Price]]/Table2[[#This Row],[Current Week Low]])-1</f>
        <v>8.1721194879089687E-2</v>
      </c>
      <c r="AF315" s="1">
        <f>(Table2[[#This Row],[Current Week High]]/Table2[[#This Row],[Close Price]])-1</f>
        <v>8.3503188901308256E-3</v>
      </c>
      <c r="AG315" s="1">
        <f>(Table2[[#This Row],[Close Price]]/Table2[[#This Row],[Current Month Low]])-1</f>
        <v>8.1721194879089687E-2</v>
      </c>
      <c r="AH315" s="1">
        <f>(Table2[[#This Row],[Current Month High]]/Table2[[#This Row],[Close Price]])-1</f>
        <v>8.3503188901308256E-3</v>
      </c>
      <c r="AI315">
        <v>15.2870011177592</v>
      </c>
      <c r="AJ315">
        <v>70.370785258205402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-0.08</v>
      </c>
      <c r="AM315" t="s">
        <v>3172</v>
      </c>
      <c r="AN315">
        <v>-2.69</v>
      </c>
      <c r="AO315" t="s">
        <v>3172</v>
      </c>
      <c r="AP315">
        <v>-8.4781656803030007E-3</v>
      </c>
      <c r="AQ315">
        <f>(Table2[[#This Row],[Sharpe Ratio]]-AVERAGE(Table2[Sharpe Ratio]))/_xlfn.STDEV.P(Table2[Sharpe Ratio])</f>
        <v>-0.8158664006695181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286</v>
      </c>
      <c r="AT315">
        <f>_xlfn.RANK.AVG(Table2[[#This Row],[6M Return vs Nifty Z-Score]],Table2[6M Return vs Nifty Z-Score])</f>
        <v>128</v>
      </c>
      <c r="AU315">
        <f>_xlfn.RANK.AVG(Table2[[#This Row],[Sharpe Ratio Z-Score]],Table2[Sharpe Ratio Z-Score])</f>
        <v>584</v>
      </c>
      <c r="AV315">
        <f>(Table2[[#This Row],[Rank 1Y]]+Table2[[#This Row],[Rank 6M]]+Table2[[#This Row],[Rank Sharpe]])/3</f>
        <v>332.66666666666669</v>
      </c>
    </row>
    <row r="316" spans="1:48" x14ac:dyDescent="0.3">
      <c r="A316" t="s">
        <v>1529</v>
      </c>
      <c r="B316" t="s">
        <v>1530</v>
      </c>
      <c r="C316" t="s">
        <v>609</v>
      </c>
      <c r="D316" t="s">
        <v>458</v>
      </c>
      <c r="E316">
        <v>6600.6103116800004</v>
      </c>
      <c r="F316">
        <v>924.35</v>
      </c>
      <c r="G316">
        <v>-11.2437732575826</v>
      </c>
      <c r="H316">
        <f>(Table2[[#This Row],[1Y Return vs Nifty]]-AVERAGE(Table2[1Y Return vs Nifty]))/_xlfn.STDEV.P(Table2[1Y Return vs Nifty])</f>
        <v>-0.63248421075380812</v>
      </c>
      <c r="I316">
        <v>-0.108520902734868</v>
      </c>
      <c r="J316">
        <f>(Table2[[#This Row],[1M Return vs Nifty]]-AVERAGE(Table2[1M Return vs Nifty]))/_xlfn.STDEV.P(Table2[1M Return vs Nifty])</f>
        <v>5.4921123194244935E-2</v>
      </c>
      <c r="K316">
        <v>5.5994226113760099</v>
      </c>
      <c r="L316">
        <f>(Table2[[#This Row],[6M Return vs Nifty]]-AVERAGE(Table2[6M Return vs Nifty]))/_xlfn.STDEV.P(Table2[6M Return vs Nifty])</f>
        <v>-0.12942979208904695</v>
      </c>
      <c r="M316">
        <v>-1.5676098263926601</v>
      </c>
      <c r="N316">
        <f>(Table2[[#This Row],[1W Return vs Nifty]]-AVERAGE(Table2[1W Return vs Nifty]))/_xlfn.STDEV.P(Table2[1W Return vs Nifty])</f>
        <v>-0.30154025768083037</v>
      </c>
      <c r="O316">
        <v>937.78</v>
      </c>
      <c r="P316">
        <v>934.83699912334498</v>
      </c>
      <c r="Q316">
        <v>866.29162360717999</v>
      </c>
      <c r="R316">
        <v>45.014660270019903</v>
      </c>
      <c r="S316" s="1">
        <f>(Table2[[#This Row],[Close Price]]-Table2[[#This Row],[20D EMA]])/Table2[[#This Row],[20D EMA]]</f>
        <v>-1.432105611124139E-2</v>
      </c>
      <c r="T316" s="1">
        <f>(Table2[[#This Row],[Close Price]]-Table2[[#This Row],[50D EMA]])/Table2[[#This Row],[50D EMA]]</f>
        <v>-1.1217997504569538E-2</v>
      </c>
      <c r="U316" s="1">
        <f>(Table2[[#This Row],[Close Price]]-Table2[[#This Row],[200D EMA]])/Table2[[#This Row],[200D EMA]]</f>
        <v>6.701943642380942E-2</v>
      </c>
      <c r="V316">
        <v>0.36585541910987501</v>
      </c>
      <c r="W316">
        <v>916</v>
      </c>
      <c r="X316">
        <v>942.1</v>
      </c>
      <c r="Y316">
        <v>871</v>
      </c>
      <c r="Z316">
        <v>942.1</v>
      </c>
      <c r="AA316">
        <v>871</v>
      </c>
      <c r="AB316">
        <v>979</v>
      </c>
      <c r="AC316" s="1">
        <f>(Table2[[#This Row],[Close Price]]/Table2[[#This Row],[Day Low]])-1</f>
        <v>9.1157205240175454E-3</v>
      </c>
      <c r="AD316" s="1">
        <f>(Table2[[#This Row],[Day High]]/Table2[[#This Row],[Close Price]])-1</f>
        <v>1.9202682966408924E-2</v>
      </c>
      <c r="AE316" s="1">
        <f>(Table2[[#This Row],[Close Price]]/Table2[[#This Row],[Current Week Low]])-1</f>
        <v>6.1251435132032128E-2</v>
      </c>
      <c r="AF316" s="1">
        <f>(Table2[[#This Row],[Current Week High]]/Table2[[#This Row],[Close Price]])-1</f>
        <v>1.9202682966408924E-2</v>
      </c>
      <c r="AG316" s="1">
        <f>(Table2[[#This Row],[Close Price]]/Table2[[#This Row],[Current Month Low]])-1</f>
        <v>6.1251435132032128E-2</v>
      </c>
      <c r="AH316" s="1">
        <f>(Table2[[#This Row],[Current Month High]]/Table2[[#This Row],[Close Price]])-1</f>
        <v>5.9122626710661486E-2</v>
      </c>
      <c r="AI316">
        <v>22.031697949910701</v>
      </c>
      <c r="AJ316">
        <v>34.607543323139602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-0.11</v>
      </c>
      <c r="AM316" t="s">
        <v>3172</v>
      </c>
      <c r="AN316">
        <v>-7.24</v>
      </c>
      <c r="AO316" t="s">
        <v>3172</v>
      </c>
      <c r="AP316">
        <v>0.14712934292798899</v>
      </c>
      <c r="AQ316">
        <f>(Table2[[#This Row],[Sharpe Ratio]]-AVERAGE(Table2[Sharpe Ratio]))/_xlfn.STDEV.P(Table2[Sharpe Ratio])</f>
        <v>0.99023155475409785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-1.8301582575342645E-2</v>
      </c>
      <c r="AS316">
        <f>_xlfn.RANK.AVG(Table2[[#This Row],[1Y Return vs Nifty Z-Score]],Table2[1Y Return vs Nifty Z-Score])</f>
        <v>527</v>
      </c>
      <c r="AT316">
        <f>_xlfn.RANK.AVG(Table2[[#This Row],[6M Return vs Nifty Z-Score]],Table2[6M Return vs Nifty Z-Score])</f>
        <v>358</v>
      </c>
      <c r="AU316">
        <f>_xlfn.RANK.AVG(Table2[[#This Row],[Sharpe Ratio Z-Score]],Table2[Sharpe Ratio Z-Score])</f>
        <v>113</v>
      </c>
      <c r="AV316">
        <f>(Table2[[#This Row],[Rank 1Y]]+Table2[[#This Row],[Rank 6M]]+Table2[[#This Row],[Rank Sharpe]])/3</f>
        <v>332.66666666666669</v>
      </c>
    </row>
    <row r="317" spans="1:48" x14ac:dyDescent="0.3">
      <c r="A317" t="s">
        <v>439</v>
      </c>
      <c r="B317" t="s">
        <v>440</v>
      </c>
      <c r="C317" t="s">
        <v>3125</v>
      </c>
      <c r="D317" t="s">
        <v>441</v>
      </c>
      <c r="E317">
        <v>52792.503097159999</v>
      </c>
      <c r="F317">
        <v>351.95</v>
      </c>
      <c r="G317">
        <v>29.4958911957543</v>
      </c>
      <c r="H317">
        <f>(Table2[[#This Row],[1Y Return vs Nifty]]-AVERAGE(Table2[1Y Return vs Nifty]))/_xlfn.STDEV.P(Table2[1Y Return vs Nifty])</f>
        <v>6.0688254603278174E-2</v>
      </c>
      <c r="I317">
        <v>2.7045466178740298</v>
      </c>
      <c r="J317">
        <f>(Table2[[#This Row],[1M Return vs Nifty]]-AVERAGE(Table2[1M Return vs Nifty]))/_xlfn.STDEV.P(Table2[1M Return vs Nifty])</f>
        <v>0.35642318244306664</v>
      </c>
      <c r="K317">
        <v>6.4821618025622199</v>
      </c>
      <c r="L317">
        <f>(Table2[[#This Row],[6M Return vs Nifty]]-AVERAGE(Table2[6M Return vs Nifty]))/_xlfn.STDEV.P(Table2[6M Return vs Nifty])</f>
        <v>-0.10102227627249791</v>
      </c>
      <c r="M317">
        <v>3.3370861780129601</v>
      </c>
      <c r="N317">
        <f>(Table2[[#This Row],[1W Return vs Nifty]]-AVERAGE(Table2[1W Return vs Nifty]))/_xlfn.STDEV.P(Table2[1W Return vs Nifty])</f>
        <v>0.86450044821358751</v>
      </c>
      <c r="O317">
        <v>346.74</v>
      </c>
      <c r="P317">
        <v>346.88623398570098</v>
      </c>
      <c r="Q317">
        <v>311.34522764536899</v>
      </c>
      <c r="R317">
        <v>56.999514430802499</v>
      </c>
      <c r="S317" s="1">
        <f>(Table2[[#This Row],[Close Price]]-Table2[[#This Row],[20D EMA]])/Table2[[#This Row],[20D EMA]]</f>
        <v>1.5025667647228411E-2</v>
      </c>
      <c r="T317" s="1">
        <f>(Table2[[#This Row],[Close Price]]-Table2[[#This Row],[50D EMA]])/Table2[[#This Row],[50D EMA]]</f>
        <v>1.4597771598246068E-2</v>
      </c>
      <c r="U317" s="1">
        <f>(Table2[[#This Row],[Close Price]]-Table2[[#This Row],[200D EMA]])/Table2[[#This Row],[200D EMA]]</f>
        <v>0.13041719849607258</v>
      </c>
      <c r="V317">
        <v>1.30652834848685</v>
      </c>
      <c r="W317">
        <v>350.35</v>
      </c>
      <c r="X317">
        <v>359.1</v>
      </c>
      <c r="Y317">
        <v>343.85</v>
      </c>
      <c r="Z317">
        <v>361.8</v>
      </c>
      <c r="AA317">
        <v>340</v>
      </c>
      <c r="AB317">
        <v>368.65</v>
      </c>
      <c r="AC317" s="1">
        <f>(Table2[[#This Row],[Close Price]]/Table2[[#This Row],[Day Low]])-1</f>
        <v>4.5668617097187614E-3</v>
      </c>
      <c r="AD317" s="1">
        <f>(Table2[[#This Row],[Day High]]/Table2[[#This Row],[Close Price]])-1</f>
        <v>2.0315385708197242E-2</v>
      </c>
      <c r="AE317" s="1">
        <f>(Table2[[#This Row],[Close Price]]/Table2[[#This Row],[Current Week Low]])-1</f>
        <v>2.3556783481168964E-2</v>
      </c>
      <c r="AF317" s="1">
        <f>(Table2[[#This Row],[Current Week High]]/Table2[[#This Row],[Close Price]])-1</f>
        <v>2.7986929961642426E-2</v>
      </c>
      <c r="AG317" s="1">
        <f>(Table2[[#This Row],[Close Price]]/Table2[[#This Row],[Current Month Low]])-1</f>
        <v>3.514705882352942E-2</v>
      </c>
      <c r="AH317" s="1">
        <f>(Table2[[#This Row],[Current Month High]]/Table2[[#This Row],[Close Price]])-1</f>
        <v>4.7449921863901068E-2</v>
      </c>
      <c r="AI317">
        <v>9.1632334138371991</v>
      </c>
      <c r="AJ317">
        <v>83.594157537819498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0.06</v>
      </c>
      <c r="AM317" t="s">
        <v>3173</v>
      </c>
      <c r="AN317">
        <v>6.15</v>
      </c>
      <c r="AO317" t="s">
        <v>3173</v>
      </c>
      <c r="AP317">
        <v>4.8826666520146E-2</v>
      </c>
      <c r="AQ317">
        <f>(Table2[[#This Row],[Sharpe Ratio]]-AVERAGE(Table2[Sharpe Ratio]))/_xlfn.STDEV.P(Table2[Sharpe Ratio])</f>
        <v>-0.15074335359562435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272</v>
      </c>
      <c r="AT317">
        <f>_xlfn.RANK.AVG(Table2[[#This Row],[6M Return vs Nifty Z-Score]],Table2[6M Return vs Nifty Z-Score])</f>
        <v>348</v>
      </c>
      <c r="AU317">
        <f>_xlfn.RANK.AVG(Table2[[#This Row],[Sharpe Ratio Z-Score]],Table2[Sharpe Ratio Z-Score])</f>
        <v>380</v>
      </c>
      <c r="AV317">
        <f>(Table2[[#This Row],[Rank 1Y]]+Table2[[#This Row],[Rank 6M]]+Table2[[#This Row],[Rank Sharpe]])/3</f>
        <v>333.33333333333331</v>
      </c>
    </row>
    <row r="318" spans="1:48" x14ac:dyDescent="0.3">
      <c r="A318" t="s">
        <v>1427</v>
      </c>
      <c r="B318" t="s">
        <v>1428</v>
      </c>
      <c r="C318" t="s">
        <v>3139</v>
      </c>
      <c r="D318" t="s">
        <v>119</v>
      </c>
      <c r="E318">
        <v>7571.5591691600002</v>
      </c>
      <c r="F318">
        <v>697.85</v>
      </c>
      <c r="G318">
        <v>5.8994433521963598</v>
      </c>
      <c r="H318">
        <f>(Table2[[#This Row],[1Y Return vs Nifty]]-AVERAGE(Table2[1Y Return vs Nifty]))/_xlfn.STDEV.P(Table2[1Y Return vs Nifty])</f>
        <v>-0.34079781910072954</v>
      </c>
      <c r="I318">
        <v>8.1693835182002896</v>
      </c>
      <c r="J318">
        <f>(Table2[[#This Row],[1M Return vs Nifty]]-AVERAGE(Table2[1M Return vs Nifty]))/_xlfn.STDEV.P(Table2[1M Return vs Nifty])</f>
        <v>0.94213951055689504</v>
      </c>
      <c r="K318">
        <v>12.6831270662754</v>
      </c>
      <c r="L318">
        <f>(Table2[[#This Row],[6M Return vs Nifty]]-AVERAGE(Table2[6M Return vs Nifty]))/_xlfn.STDEV.P(Table2[6M Return vs Nifty])</f>
        <v>9.8531590334569305E-2</v>
      </c>
      <c r="M318">
        <v>-1.40128268935241</v>
      </c>
      <c r="N318">
        <f>(Table2[[#This Row],[1W Return vs Nifty]]-AVERAGE(Table2[1W Return vs Nifty]))/_xlfn.STDEV.P(Table2[1W Return vs Nifty])</f>
        <v>-0.26199770252356852</v>
      </c>
      <c r="O318">
        <v>695.28</v>
      </c>
      <c r="P318">
        <v>671.17126439886204</v>
      </c>
      <c r="Q318">
        <v>613.08858797660605</v>
      </c>
      <c r="R318">
        <v>48.473826521036102</v>
      </c>
      <c r="S318" s="1">
        <f>(Table2[[#This Row],[Close Price]]-Table2[[#This Row],[20D EMA]])/Table2[[#This Row],[20D EMA]]</f>
        <v>3.6963525486135803E-3</v>
      </c>
      <c r="T318" s="1">
        <f>(Table2[[#This Row],[Close Price]]-Table2[[#This Row],[50D EMA]])/Table2[[#This Row],[50D EMA]]</f>
        <v>3.9749520005200059E-2</v>
      </c>
      <c r="U318" s="1">
        <f>(Table2[[#This Row],[Close Price]]-Table2[[#This Row],[200D EMA]])/Table2[[#This Row],[200D EMA]]</f>
        <v>0.13825312309781285</v>
      </c>
      <c r="V318">
        <v>1.2368206821147201</v>
      </c>
      <c r="W318">
        <v>693.5</v>
      </c>
      <c r="X318">
        <v>708.7</v>
      </c>
      <c r="Y318">
        <v>663.3</v>
      </c>
      <c r="Z318">
        <v>725</v>
      </c>
      <c r="AA318">
        <v>663.3</v>
      </c>
      <c r="AB318">
        <v>743.95</v>
      </c>
      <c r="AC318" s="1">
        <f>(Table2[[#This Row],[Close Price]]/Table2[[#This Row],[Day Low]])-1</f>
        <v>6.2725306416726578E-3</v>
      </c>
      <c r="AD318" s="1">
        <f>(Table2[[#This Row],[Day High]]/Table2[[#This Row],[Close Price]])-1</f>
        <v>1.5547753815289944E-2</v>
      </c>
      <c r="AE318" s="1">
        <f>(Table2[[#This Row],[Close Price]]/Table2[[#This Row],[Current Week Low]])-1</f>
        <v>5.208804462535821E-2</v>
      </c>
      <c r="AF318" s="1">
        <f>(Table2[[#This Row],[Current Week High]]/Table2[[#This Row],[Close Price]])-1</f>
        <v>3.8905208855771312E-2</v>
      </c>
      <c r="AG318" s="1">
        <f>(Table2[[#This Row],[Close Price]]/Table2[[#This Row],[Current Month Low]])-1</f>
        <v>5.208804462535821E-2</v>
      </c>
      <c r="AH318" s="1">
        <f>(Table2[[#This Row],[Current Month High]]/Table2[[#This Row],[Close Price]])-1</f>
        <v>6.6060041556208482E-2</v>
      </c>
      <c r="AI318">
        <v>20.606147452891001</v>
      </c>
      <c r="AJ318">
        <v>49.256763982461699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</v>
      </c>
      <c r="AM318">
        <v>0</v>
      </c>
      <c r="AN318">
        <v>1.02</v>
      </c>
      <c r="AO318" t="s">
        <v>3173</v>
      </c>
      <c r="AP318">
        <v>7.0650435237451001E-2</v>
      </c>
      <c r="AQ318">
        <f>(Table2[[#This Row],[Sharpe Ratio]]-AVERAGE(Table2[Sharpe Ratio]))/_xlfn.STDEV.P(Table2[Sharpe Ratio])</f>
        <v>0.10255974477338356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0.54043532404054972</v>
      </c>
      <c r="AS318">
        <f>_xlfn.RANK.AVG(Table2[[#This Row],[1Y Return vs Nifty Z-Score]],Table2[1Y Return vs Nifty Z-Score])</f>
        <v>407</v>
      </c>
      <c r="AT318">
        <f>_xlfn.RANK.AVG(Table2[[#This Row],[6M Return vs Nifty Z-Score]],Table2[6M Return vs Nifty Z-Score])</f>
        <v>280</v>
      </c>
      <c r="AU318">
        <f>_xlfn.RANK.AVG(Table2[[#This Row],[Sharpe Ratio Z-Score]],Table2[Sharpe Ratio Z-Score])</f>
        <v>314</v>
      </c>
      <c r="AV318">
        <f>(Table2[[#This Row],[Rank 1Y]]+Table2[[#This Row],[Rank 6M]]+Table2[[#This Row],[Rank Sharpe]])/3</f>
        <v>333.66666666666669</v>
      </c>
    </row>
    <row r="319" spans="1:48" x14ac:dyDescent="0.3">
      <c r="A319" t="s">
        <v>1094</v>
      </c>
      <c r="B319" t="s">
        <v>1095</v>
      </c>
      <c r="C319" t="s">
        <v>3133</v>
      </c>
      <c r="D319" t="s">
        <v>400</v>
      </c>
      <c r="E319">
        <v>12065.857942680001</v>
      </c>
      <c r="F319">
        <v>2982.9</v>
      </c>
      <c r="G319">
        <v>16.038493265239001</v>
      </c>
      <c r="H319">
        <f>(Table2[[#This Row],[1Y Return vs Nifty]]-AVERAGE(Table2[1Y Return vs Nifty]))/_xlfn.STDEV.P(Table2[1Y Return vs Nifty])</f>
        <v>-0.16828510160762652</v>
      </c>
      <c r="I319">
        <v>4.8983991359802497</v>
      </c>
      <c r="J319">
        <f>(Table2[[#This Row],[1M Return vs Nifty]]-AVERAGE(Table2[1M Return vs Nifty]))/_xlfn.STDEV.P(Table2[1M Return vs Nifty])</f>
        <v>0.59155833190228224</v>
      </c>
      <c r="K319">
        <v>3.6223470140663099</v>
      </c>
      <c r="L319">
        <f>(Table2[[#This Row],[6M Return vs Nifty]]-AVERAGE(Table2[6M Return vs Nifty]))/_xlfn.STDEV.P(Table2[6M Return vs Nifty])</f>
        <v>-0.19305425428791731</v>
      </c>
      <c r="M319">
        <v>-2.4163831943301299</v>
      </c>
      <c r="N319">
        <f>(Table2[[#This Row],[1W Return vs Nifty]]-AVERAGE(Table2[1W Return vs Nifty]))/_xlfn.STDEV.P(Table2[1W Return vs Nifty])</f>
        <v>-0.50332734014326896</v>
      </c>
      <c r="O319">
        <v>3005.2</v>
      </c>
      <c r="P319">
        <v>2893.7215060301801</v>
      </c>
      <c r="Q319">
        <v>2626.31400572539</v>
      </c>
      <c r="R319">
        <v>44.121283415047202</v>
      </c>
      <c r="S319" s="1">
        <f>(Table2[[#This Row],[Close Price]]-Table2[[#This Row],[20D EMA]])/Table2[[#This Row],[20D EMA]]</f>
        <v>-7.4204711832822207E-3</v>
      </c>
      <c r="T319" s="1">
        <f>(Table2[[#This Row],[Close Price]]-Table2[[#This Row],[50D EMA]])/Table2[[#This Row],[50D EMA]]</f>
        <v>3.0817925561938967E-2</v>
      </c>
      <c r="U319" s="1">
        <f>(Table2[[#This Row],[Close Price]]-Table2[[#This Row],[200D EMA]])/Table2[[#This Row],[200D EMA]]</f>
        <v>0.13577431849247623</v>
      </c>
      <c r="V319">
        <v>0.80167145119122996</v>
      </c>
      <c r="W319">
        <v>2970</v>
      </c>
      <c r="X319">
        <v>3074.4</v>
      </c>
      <c r="Y319">
        <v>2890.05</v>
      </c>
      <c r="Z319">
        <v>3089.9</v>
      </c>
      <c r="AA319">
        <v>2890.05</v>
      </c>
      <c r="AB319">
        <v>3210</v>
      </c>
      <c r="AC319" s="1">
        <f>(Table2[[#This Row],[Close Price]]/Table2[[#This Row],[Day Low]])-1</f>
        <v>4.3434343434343159E-3</v>
      </c>
      <c r="AD319" s="1">
        <f>(Table2[[#This Row],[Day High]]/Table2[[#This Row],[Close Price]])-1</f>
        <v>3.0674846625766916E-2</v>
      </c>
      <c r="AE319" s="1">
        <f>(Table2[[#This Row],[Close Price]]/Table2[[#This Row],[Current Week Low]])-1</f>
        <v>3.2127471843047761E-2</v>
      </c>
      <c r="AF319" s="1">
        <f>(Table2[[#This Row],[Current Week High]]/Table2[[#This Row],[Close Price]])-1</f>
        <v>3.5871132119749127E-2</v>
      </c>
      <c r="AG319" s="1">
        <f>(Table2[[#This Row],[Close Price]]/Table2[[#This Row],[Current Month Low]])-1</f>
        <v>3.2127471843047761E-2</v>
      </c>
      <c r="AH319" s="1">
        <f>(Table2[[#This Row],[Current Month High]]/Table2[[#This Row],[Close Price]])-1</f>
        <v>7.613396359247715E-2</v>
      </c>
      <c r="AI319">
        <v>9.3901907539642497</v>
      </c>
      <c r="AJ319">
        <v>44.800970873786397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0.11</v>
      </c>
      <c r="AM319" t="s">
        <v>3173</v>
      </c>
      <c r="AN319">
        <v>1.68</v>
      </c>
      <c r="AO319" t="s">
        <v>3173</v>
      </c>
      <c r="AP319">
        <v>8.5915191592200998E-2</v>
      </c>
      <c r="AQ319">
        <f>(Table2[[#This Row],[Sharpe Ratio]]-AVERAGE(Table2[Sharpe Ratio]))/_xlfn.STDEV.P(Table2[Sharpe Ratio])</f>
        <v>0.2797340051219262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6.6256409853956422E-3</v>
      </c>
      <c r="AS319">
        <f>_xlfn.RANK.AVG(Table2[[#This Row],[1Y Return vs Nifty Z-Score]],Table2[1Y Return vs Nifty Z-Score])</f>
        <v>356</v>
      </c>
      <c r="AT319">
        <f>_xlfn.RANK.AVG(Table2[[#This Row],[6M Return vs Nifty Z-Score]],Table2[6M Return vs Nifty Z-Score])</f>
        <v>380</v>
      </c>
      <c r="AU319">
        <f>_xlfn.RANK.AVG(Table2[[#This Row],[Sharpe Ratio Z-Score]],Table2[Sharpe Ratio Z-Score])</f>
        <v>266</v>
      </c>
      <c r="AV319">
        <f>(Table2[[#This Row],[Rank 1Y]]+Table2[[#This Row],[Rank 6M]]+Table2[[#This Row],[Rank Sharpe]])/3</f>
        <v>334</v>
      </c>
    </row>
    <row r="320" spans="1:48" x14ac:dyDescent="0.3">
      <c r="A320" t="s">
        <v>295</v>
      </c>
      <c r="B320" t="s">
        <v>296</v>
      </c>
      <c r="C320" t="s">
        <v>3136</v>
      </c>
      <c r="D320" t="s">
        <v>48</v>
      </c>
      <c r="E320">
        <v>93816.501333519904</v>
      </c>
      <c r="F320">
        <v>88.85</v>
      </c>
      <c r="G320">
        <v>23.504607781376201</v>
      </c>
      <c r="H320">
        <f>(Table2[[#This Row],[1Y Return vs Nifty]]-AVERAGE(Table2[1Y Return vs Nifty]))/_xlfn.STDEV.P(Table2[1Y Return vs Nifty])</f>
        <v>-4.1251531860950451E-2</v>
      </c>
      <c r="I320">
        <v>-5.6305179048776397</v>
      </c>
      <c r="J320">
        <f>(Table2[[#This Row],[1M Return vs Nifty]]-AVERAGE(Table2[1M Return vs Nifty]))/_xlfn.STDEV.P(Table2[1M Return vs Nifty])</f>
        <v>-0.53692157347572123</v>
      </c>
      <c r="K320">
        <v>-5.4583651419172803</v>
      </c>
      <c r="L320">
        <f>(Table2[[#This Row],[6M Return vs Nifty]]-AVERAGE(Table2[6M Return vs Nifty]))/_xlfn.STDEV.P(Table2[6M Return vs Nifty])</f>
        <v>-0.48528153588169137</v>
      </c>
      <c r="M320">
        <v>-4.3568511255600901</v>
      </c>
      <c r="N320">
        <f>(Table2[[#This Row],[1W Return vs Nifty]]-AVERAGE(Table2[1W Return vs Nifty]))/_xlfn.STDEV.P(Table2[1W Return vs Nifty])</f>
        <v>-0.96465350475457923</v>
      </c>
      <c r="O320">
        <v>91.5</v>
      </c>
      <c r="P320">
        <v>93.039873593209407</v>
      </c>
      <c r="Q320">
        <v>85.788279842953997</v>
      </c>
      <c r="R320">
        <v>41.489188423983698</v>
      </c>
      <c r="S320" s="1">
        <f>(Table2[[#This Row],[Close Price]]-Table2[[#This Row],[20D EMA]])/Table2[[#This Row],[20D EMA]]</f>
        <v>-2.8961748633879843E-2</v>
      </c>
      <c r="T320" s="1">
        <f>(Table2[[#This Row],[Close Price]]-Table2[[#This Row],[50D EMA]])/Table2[[#This Row],[50D EMA]]</f>
        <v>-4.5033096363914386E-2</v>
      </c>
      <c r="U320" s="1">
        <f>(Table2[[#This Row],[Close Price]]-Table2[[#This Row],[200D EMA]])/Table2[[#This Row],[200D EMA]]</f>
        <v>3.5689259216420383E-2</v>
      </c>
      <c r="V320">
        <v>0.947627438721654</v>
      </c>
      <c r="W320">
        <v>88.57</v>
      </c>
      <c r="X320">
        <v>90.78</v>
      </c>
      <c r="Y320">
        <v>84.57</v>
      </c>
      <c r="Z320">
        <v>90.78</v>
      </c>
      <c r="AA320">
        <v>84.57</v>
      </c>
      <c r="AB320">
        <v>94.93</v>
      </c>
      <c r="AC320" s="1">
        <f>(Table2[[#This Row],[Close Price]]/Table2[[#This Row],[Day Low]])-1</f>
        <v>3.1613413119566669E-3</v>
      </c>
      <c r="AD320" s="1">
        <f>(Table2[[#This Row],[Day High]]/Table2[[#This Row],[Close Price]])-1</f>
        <v>2.1722003376477339E-2</v>
      </c>
      <c r="AE320" s="1">
        <f>(Table2[[#This Row],[Close Price]]/Table2[[#This Row],[Current Week Low]])-1</f>
        <v>5.060896298923967E-2</v>
      </c>
      <c r="AF320" s="1">
        <f>(Table2[[#This Row],[Current Week High]]/Table2[[#This Row],[Close Price]])-1</f>
        <v>2.1722003376477339E-2</v>
      </c>
      <c r="AG320" s="1">
        <f>(Table2[[#This Row],[Close Price]]/Table2[[#This Row],[Current Month Low]])-1</f>
        <v>5.060896298923967E-2</v>
      </c>
      <c r="AH320" s="1">
        <f>(Table2[[#This Row],[Current Month High]]/Table2[[#This Row],[Close Price]])-1</f>
        <v>6.8429938097918086E-2</v>
      </c>
      <c r="AI320">
        <v>16.7698368036015</v>
      </c>
      <c r="AJ320">
        <v>70.865384615384599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-0.06</v>
      </c>
      <c r="AM320" t="s">
        <v>3172</v>
      </c>
      <c r="AN320">
        <v>-6.76</v>
      </c>
      <c r="AO320" t="s">
        <v>3172</v>
      </c>
      <c r="AP320">
        <v>0.102444087954897</v>
      </c>
      <c r="AQ320">
        <f>(Table2[[#This Row],[Sharpe Ratio]]-AVERAGE(Table2[Sharpe Ratio]))/_xlfn.STDEV.P(Table2[Sharpe Ratio])</f>
        <v>0.47158082660932643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305</v>
      </c>
      <c r="AT320">
        <f>_xlfn.RANK.AVG(Table2[[#This Row],[6M Return vs Nifty Z-Score]],Table2[6M Return vs Nifty Z-Score])</f>
        <v>481</v>
      </c>
      <c r="AU320">
        <f>_xlfn.RANK.AVG(Table2[[#This Row],[Sharpe Ratio Z-Score]],Table2[Sharpe Ratio Z-Score])</f>
        <v>218</v>
      </c>
      <c r="AV320">
        <f>(Table2[[#This Row],[Rank 1Y]]+Table2[[#This Row],[Rank 6M]]+Table2[[#This Row],[Rank Sharpe]])/3</f>
        <v>334.66666666666669</v>
      </c>
    </row>
    <row r="321" spans="1:48" x14ac:dyDescent="0.3">
      <c r="A321" t="s">
        <v>1527</v>
      </c>
      <c r="B321" t="s">
        <v>1528</v>
      </c>
      <c r="C321" t="s">
        <v>3130</v>
      </c>
      <c r="D321" t="s">
        <v>48</v>
      </c>
      <c r="E321">
        <v>6613.690646608</v>
      </c>
      <c r="F321">
        <v>39.369999999999997</v>
      </c>
      <c r="G321">
        <v>20.829260670120899</v>
      </c>
      <c r="H321">
        <f>(Table2[[#This Row],[1Y Return vs Nifty]]-AVERAGE(Table2[1Y Return vs Nifty]))/_xlfn.STDEV.P(Table2[1Y Return vs Nifty])</f>
        <v>-8.677171416188495E-2</v>
      </c>
      <c r="I321">
        <v>-12.763158741075401</v>
      </c>
      <c r="J321">
        <f>(Table2[[#This Row],[1M Return vs Nifty]]-AVERAGE(Table2[1M Return vs Nifty]))/_xlfn.STDEV.P(Table2[1M Return vs Nifty])</f>
        <v>-1.3013916348023609</v>
      </c>
      <c r="K321">
        <v>-7.8701269826045701</v>
      </c>
      <c r="L321">
        <f>(Table2[[#This Row],[6M Return vs Nifty]]-AVERAGE(Table2[6M Return vs Nifty]))/_xlfn.STDEV.P(Table2[6M Return vs Nifty])</f>
        <v>-0.5628946783807891</v>
      </c>
      <c r="M321">
        <v>-5.0518522794457601</v>
      </c>
      <c r="N321">
        <f>(Table2[[#This Row],[1W Return vs Nifty]]-AVERAGE(Table2[1W Return vs Nifty]))/_xlfn.STDEV.P(Table2[1W Return vs Nifty])</f>
        <v>-1.129882835042602</v>
      </c>
      <c r="O321">
        <v>42.28</v>
      </c>
      <c r="P321">
        <v>44.4505055396138</v>
      </c>
      <c r="Q321">
        <v>40.521988611287703</v>
      </c>
      <c r="R321">
        <v>36.207600385601701</v>
      </c>
      <c r="S321" s="1">
        <f>(Table2[[#This Row],[Close Price]]-Table2[[#This Row],[20D EMA]])/Table2[[#This Row],[20D EMA]]</f>
        <v>-6.8826868495742752E-2</v>
      </c>
      <c r="T321" s="1">
        <f>(Table2[[#This Row],[Close Price]]-Table2[[#This Row],[50D EMA]])/Table2[[#This Row],[50D EMA]]</f>
        <v>-0.1142957875942741</v>
      </c>
      <c r="U321" s="1">
        <f>(Table2[[#This Row],[Close Price]]-Table2[[#This Row],[200D EMA]])/Table2[[#This Row],[200D EMA]]</f>
        <v>-2.842872846982665E-2</v>
      </c>
      <c r="V321">
        <v>0.449476735635853</v>
      </c>
      <c r="W321">
        <v>39.04</v>
      </c>
      <c r="X321">
        <v>40.65</v>
      </c>
      <c r="Y321">
        <v>37.049999999999997</v>
      </c>
      <c r="Z321">
        <v>41.44</v>
      </c>
      <c r="AA321">
        <v>37.049999999999997</v>
      </c>
      <c r="AB321">
        <v>44</v>
      </c>
      <c r="AC321" s="1">
        <f>(Table2[[#This Row],[Close Price]]/Table2[[#This Row],[Day Low]])-1</f>
        <v>8.4528688524589946E-3</v>
      </c>
      <c r="AD321" s="1">
        <f>(Table2[[#This Row],[Day High]]/Table2[[#This Row],[Close Price]])-1</f>
        <v>3.2512065024130177E-2</v>
      </c>
      <c r="AE321" s="1">
        <f>(Table2[[#This Row],[Close Price]]/Table2[[#This Row],[Current Week Low]])-1</f>
        <v>6.2618083670715308E-2</v>
      </c>
      <c r="AF321" s="1">
        <f>(Table2[[#This Row],[Current Week High]]/Table2[[#This Row],[Close Price]])-1</f>
        <v>5.257810515621042E-2</v>
      </c>
      <c r="AG321" s="1">
        <f>(Table2[[#This Row],[Close Price]]/Table2[[#This Row],[Current Month Low]])-1</f>
        <v>6.2618083670715308E-2</v>
      </c>
      <c r="AH321" s="1">
        <f>(Table2[[#This Row],[Current Month High]]/Table2[[#This Row],[Close Price]])-1</f>
        <v>0.11760223520447055</v>
      </c>
      <c r="AI321">
        <v>46.050292100584201</v>
      </c>
      <c r="AJ321">
        <v>73.778918969833299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-0.18</v>
      </c>
      <c r="AM321" t="s">
        <v>3172</v>
      </c>
      <c r="AN321">
        <v>-11.77</v>
      </c>
      <c r="AO321" t="s">
        <v>3172</v>
      </c>
      <c r="AP321">
        <v>0.121804965356424</v>
      </c>
      <c r="AQ321">
        <f>(Table2[[#This Row],[Sharpe Ratio]]-AVERAGE(Table2[Sharpe Ratio]))/_xlfn.STDEV.P(Table2[Sharpe Ratio])</f>
        <v>0.69629775320782772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320</v>
      </c>
      <c r="AT321">
        <f>_xlfn.RANK.AVG(Table2[[#This Row],[6M Return vs Nifty Z-Score]],Table2[6M Return vs Nifty Z-Score])</f>
        <v>518</v>
      </c>
      <c r="AU321">
        <f>_xlfn.RANK.AVG(Table2[[#This Row],[Sharpe Ratio Z-Score]],Table2[Sharpe Ratio Z-Score])</f>
        <v>167</v>
      </c>
      <c r="AV321">
        <f>(Table2[[#This Row],[Rank 1Y]]+Table2[[#This Row],[Rank 6M]]+Table2[[#This Row],[Rank Sharpe]])/3</f>
        <v>335</v>
      </c>
    </row>
    <row r="322" spans="1:48" x14ac:dyDescent="0.3">
      <c r="A322" t="s">
        <v>1841</v>
      </c>
      <c r="B322" t="s">
        <v>1842</v>
      </c>
      <c r="C322" t="s">
        <v>3138</v>
      </c>
      <c r="D322" t="s">
        <v>1463</v>
      </c>
      <c r="E322">
        <v>4251.7840254399998</v>
      </c>
      <c r="F322">
        <v>78.400000000000006</v>
      </c>
      <c r="G322">
        <v>28.286425505909101</v>
      </c>
      <c r="H322">
        <f>(Table2[[#This Row],[1Y Return vs Nifty]]-AVERAGE(Table2[1Y Return vs Nifty]))/_xlfn.STDEV.P(Table2[1Y Return vs Nifty])</f>
        <v>4.0109579613083521E-2</v>
      </c>
      <c r="I322">
        <v>-11.8173397680797</v>
      </c>
      <c r="J322">
        <f>(Table2[[#This Row],[1M Return vs Nifty]]-AVERAGE(Table2[1M Return vs Nifty]))/_xlfn.STDEV.P(Table2[1M Return vs Nifty])</f>
        <v>-1.2000196037559523</v>
      </c>
      <c r="K322">
        <v>-18.755125763286902</v>
      </c>
      <c r="L322">
        <f>(Table2[[#This Row],[6M Return vs Nifty]]-AVERAGE(Table2[6M Return vs Nifty]))/_xlfn.STDEV.P(Table2[6M Return vs Nifty])</f>
        <v>-0.91318588343064233</v>
      </c>
      <c r="M322">
        <v>-3.2125080699873698</v>
      </c>
      <c r="N322">
        <f>(Table2[[#This Row],[1W Return vs Nifty]]-AVERAGE(Table2[1W Return vs Nifty]))/_xlfn.STDEV.P(Table2[1W Return vs Nifty])</f>
        <v>-0.6925977885375465</v>
      </c>
      <c r="O322">
        <v>83.25</v>
      </c>
      <c r="P322">
        <v>85.075117232993307</v>
      </c>
      <c r="Q322">
        <v>77.712255371225893</v>
      </c>
      <c r="R322">
        <v>36.241917538568899</v>
      </c>
      <c r="S322" s="1">
        <f>(Table2[[#This Row],[Close Price]]-Table2[[#This Row],[20D EMA]])/Table2[[#This Row],[20D EMA]]</f>
        <v>-5.8258258258258193E-2</v>
      </c>
      <c r="T322" s="1">
        <f>(Table2[[#This Row],[Close Price]]-Table2[[#This Row],[50D EMA]])/Table2[[#This Row],[50D EMA]]</f>
        <v>-7.8461452068438631E-2</v>
      </c>
      <c r="U322" s="1">
        <f>(Table2[[#This Row],[Close Price]]-Table2[[#This Row],[200D EMA]])/Table2[[#This Row],[200D EMA]]</f>
        <v>8.8498863594783771E-3</v>
      </c>
      <c r="V322">
        <v>0.48567771323532</v>
      </c>
      <c r="W322">
        <v>78.02</v>
      </c>
      <c r="X322">
        <v>80.2</v>
      </c>
      <c r="Y322">
        <v>74.58</v>
      </c>
      <c r="Z322">
        <v>80.69</v>
      </c>
      <c r="AA322">
        <v>74.58</v>
      </c>
      <c r="AB322">
        <v>85.57</v>
      </c>
      <c r="AC322" s="1">
        <f>(Table2[[#This Row],[Close Price]]/Table2[[#This Row],[Day Low]])-1</f>
        <v>4.8705460138427359E-3</v>
      </c>
      <c r="AD322" s="1">
        <f>(Table2[[#This Row],[Day High]]/Table2[[#This Row],[Close Price]])-1</f>
        <v>2.2959183673469274E-2</v>
      </c>
      <c r="AE322" s="1">
        <f>(Table2[[#This Row],[Close Price]]/Table2[[#This Row],[Current Week Low]])-1</f>
        <v>5.1220166264414058E-2</v>
      </c>
      <c r="AF322" s="1">
        <f>(Table2[[#This Row],[Current Week High]]/Table2[[#This Row],[Close Price]])-1</f>
        <v>2.9209183673469363E-2</v>
      </c>
      <c r="AG322" s="1">
        <f>(Table2[[#This Row],[Close Price]]/Table2[[#This Row],[Current Month Low]])-1</f>
        <v>5.1220166264414058E-2</v>
      </c>
      <c r="AH322" s="1">
        <f>(Table2[[#This Row],[Current Month High]]/Table2[[#This Row],[Close Price]])-1</f>
        <v>9.1454081632653006E-2</v>
      </c>
      <c r="AI322">
        <v>31.696428571428498</v>
      </c>
      <c r="AJ322">
        <v>82.750582750582694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0</v>
      </c>
      <c r="AM322" t="s">
        <v>3174</v>
      </c>
      <c r="AN322">
        <v>-7.78</v>
      </c>
      <c r="AO322" t="s">
        <v>3172</v>
      </c>
      <c r="AP322">
        <v>0.161031514191292</v>
      </c>
      <c r="AQ322">
        <f>(Table2[[#This Row],[Sharpe Ratio]]-AVERAGE(Table2[Sharpe Ratio]))/_xlfn.STDEV.P(Table2[Sharpe Ratio])</f>
        <v>1.1515906261714428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279</v>
      </c>
      <c r="AT322">
        <f>_xlfn.RANK.AVG(Table2[[#This Row],[6M Return vs Nifty Z-Score]],Table2[6M Return vs Nifty Z-Score])</f>
        <v>628</v>
      </c>
      <c r="AU322">
        <f>_xlfn.RANK.AVG(Table2[[#This Row],[Sharpe Ratio Z-Score]],Table2[Sharpe Ratio Z-Score])</f>
        <v>98</v>
      </c>
      <c r="AV322">
        <f>(Table2[[#This Row],[Rank 1Y]]+Table2[[#This Row],[Rank 6M]]+Table2[[#This Row],[Rank Sharpe]])/3</f>
        <v>335</v>
      </c>
    </row>
    <row r="323" spans="1:48" x14ac:dyDescent="0.3">
      <c r="A323" t="s">
        <v>272</v>
      </c>
      <c r="B323" t="s">
        <v>273</v>
      </c>
      <c r="C323" t="s">
        <v>3134</v>
      </c>
      <c r="D323" t="s">
        <v>119</v>
      </c>
      <c r="E323">
        <v>100242.04583834999</v>
      </c>
      <c r="F323">
        <v>990.75</v>
      </c>
      <c r="G323">
        <v>15.963020776515201</v>
      </c>
      <c r="H323">
        <f>(Table2[[#This Row],[1Y Return vs Nifty]]-AVERAGE(Table2[1Y Return vs Nifty]))/_xlfn.STDEV.P(Table2[1Y Return vs Nifty])</f>
        <v>-0.16956924205839616</v>
      </c>
      <c r="I323">
        <v>4.9506952953242402</v>
      </c>
      <c r="J323">
        <f>(Table2[[#This Row],[1M Return vs Nifty]]-AVERAGE(Table2[1M Return vs Nifty]))/_xlfn.STDEV.P(Table2[1M Return vs Nifty])</f>
        <v>0.59716338745729591</v>
      </c>
      <c r="K323">
        <v>0.49428577640868598</v>
      </c>
      <c r="L323">
        <f>(Table2[[#This Row],[6M Return vs Nifty]]-AVERAGE(Table2[6M Return vs Nifty]))/_xlfn.STDEV.P(Table2[6M Return vs Nifty])</f>
        <v>-0.29371869738858419</v>
      </c>
      <c r="M323">
        <v>-4.0344881515142497</v>
      </c>
      <c r="N323">
        <f>(Table2[[#This Row],[1W Return vs Nifty]]-AVERAGE(Table2[1W Return vs Nifty]))/_xlfn.STDEV.P(Table2[1W Return vs Nifty])</f>
        <v>-0.88801504449669666</v>
      </c>
      <c r="O323">
        <v>1008.13</v>
      </c>
      <c r="P323">
        <v>995.29151410532995</v>
      </c>
      <c r="Q323">
        <v>911.40785081622801</v>
      </c>
      <c r="R323">
        <v>39.930169504559501</v>
      </c>
      <c r="S323" s="1">
        <f>(Table2[[#This Row],[Close Price]]-Table2[[#This Row],[20D EMA]])/Table2[[#This Row],[20D EMA]]</f>
        <v>-1.7239840099987101E-2</v>
      </c>
      <c r="T323" s="1">
        <f>(Table2[[#This Row],[Close Price]]-Table2[[#This Row],[50D EMA]])/Table2[[#This Row],[50D EMA]]</f>
        <v>-4.5629989213887053E-3</v>
      </c>
      <c r="U323" s="1">
        <f>(Table2[[#This Row],[Close Price]]-Table2[[#This Row],[200D EMA]])/Table2[[#This Row],[200D EMA]]</f>
        <v>8.7054493893941862E-2</v>
      </c>
      <c r="V323">
        <v>1.2706632911660001</v>
      </c>
      <c r="W323">
        <v>986</v>
      </c>
      <c r="X323">
        <v>1034.2</v>
      </c>
      <c r="Y323">
        <v>965</v>
      </c>
      <c r="Z323">
        <v>1034.2</v>
      </c>
      <c r="AA323">
        <v>965</v>
      </c>
      <c r="AB323">
        <v>1069</v>
      </c>
      <c r="AC323" s="1">
        <f>(Table2[[#This Row],[Close Price]]/Table2[[#This Row],[Day Low]])-1</f>
        <v>4.8174442190669353E-3</v>
      </c>
      <c r="AD323" s="1">
        <f>(Table2[[#This Row],[Day High]]/Table2[[#This Row],[Close Price]])-1</f>
        <v>4.3855664900328106E-2</v>
      </c>
      <c r="AE323" s="1">
        <f>(Table2[[#This Row],[Close Price]]/Table2[[#This Row],[Current Week Low]])-1</f>
        <v>2.6683937823834158E-2</v>
      </c>
      <c r="AF323" s="1">
        <f>(Table2[[#This Row],[Current Week High]]/Table2[[#This Row],[Close Price]])-1</f>
        <v>4.3855664900328106E-2</v>
      </c>
      <c r="AG323" s="1">
        <f>(Table2[[#This Row],[Close Price]]/Table2[[#This Row],[Current Month Low]])-1</f>
        <v>2.6683937823834158E-2</v>
      </c>
      <c r="AH323" s="1">
        <f>(Table2[[#This Row],[Current Month High]]/Table2[[#This Row],[Close Price]])-1</f>
        <v>7.8980570275044126E-2</v>
      </c>
      <c r="AI323">
        <v>10.724198839263099</v>
      </c>
      <c r="AJ323">
        <v>70.349037138927002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-0.02</v>
      </c>
      <c r="AM323" t="s">
        <v>3172</v>
      </c>
      <c r="AN323">
        <v>-3</v>
      </c>
      <c r="AO323" t="s">
        <v>3172</v>
      </c>
      <c r="AP323">
        <v>9.9823679747050004E-2</v>
      </c>
      <c r="AQ323">
        <f>(Table2[[#This Row],[Sharpe Ratio]]-AVERAGE(Table2[Sharpe Ratio]))/_xlfn.STDEV.P(Table2[Sharpe Ratio])</f>
        <v>0.44116639514071848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-0.31297320134566264</v>
      </c>
      <c r="AS323">
        <f>_xlfn.RANK.AVG(Table2[[#This Row],[1Y Return vs Nifty Z-Score]],Table2[1Y Return vs Nifty Z-Score])</f>
        <v>357</v>
      </c>
      <c r="AT323">
        <f>_xlfn.RANK.AVG(Table2[[#This Row],[6M Return vs Nifty Z-Score]],Table2[6M Return vs Nifty Z-Score])</f>
        <v>422</v>
      </c>
      <c r="AU323">
        <f>_xlfn.RANK.AVG(Table2[[#This Row],[Sharpe Ratio Z-Score]],Table2[Sharpe Ratio Z-Score])</f>
        <v>227</v>
      </c>
      <c r="AV323">
        <f>(Table2[[#This Row],[Rank 1Y]]+Table2[[#This Row],[Rank 6M]]+Table2[[#This Row],[Rank Sharpe]])/3</f>
        <v>335.33333333333331</v>
      </c>
    </row>
    <row r="324" spans="1:48" x14ac:dyDescent="0.3">
      <c r="A324" t="s">
        <v>737</v>
      </c>
      <c r="B324" t="s">
        <v>738</v>
      </c>
      <c r="C324" t="s">
        <v>3131</v>
      </c>
      <c r="D324" t="s">
        <v>51</v>
      </c>
      <c r="E324">
        <v>23406.736805920002</v>
      </c>
      <c r="F324">
        <v>1190.8</v>
      </c>
      <c r="G324">
        <v>28.303259577346701</v>
      </c>
      <c r="H324">
        <f>(Table2[[#This Row],[1Y Return vs Nifty]]-AVERAGE(Table2[1Y Return vs Nifty]))/_xlfn.STDEV.P(Table2[1Y Return vs Nifty])</f>
        <v>4.0396005997713279E-2</v>
      </c>
      <c r="I324">
        <v>2.2985091663008501</v>
      </c>
      <c r="J324">
        <f>(Table2[[#This Row],[1M Return vs Nifty]]-AVERAGE(Table2[1M Return vs Nifty]))/_xlfn.STDEV.P(Table2[1M Return vs Nifty])</f>
        <v>0.3129044517746471</v>
      </c>
      <c r="K324">
        <v>9.9639851821557492</v>
      </c>
      <c r="L324">
        <f>(Table2[[#This Row],[6M Return vs Nifty]]-AVERAGE(Table2[6M Return vs Nifty]))/_xlfn.STDEV.P(Table2[6M Return vs Nifty])</f>
        <v>1.1026620744660572E-2</v>
      </c>
      <c r="M324">
        <v>4.5990200874988298</v>
      </c>
      <c r="N324">
        <f>(Table2[[#This Row],[1W Return vs Nifty]]-AVERAGE(Table2[1W Return vs Nifty]))/_xlfn.STDEV.P(Table2[1W Return vs Nifty])</f>
        <v>1.1645121727500867</v>
      </c>
      <c r="O324">
        <v>1195.8499999999999</v>
      </c>
      <c r="P324">
        <v>1152.18122120269</v>
      </c>
      <c r="Q324">
        <v>1009.92480004836</v>
      </c>
      <c r="R324">
        <v>45.197416494122997</v>
      </c>
      <c r="S324" s="1">
        <f>(Table2[[#This Row],[Close Price]]-Table2[[#This Row],[20D EMA]])/Table2[[#This Row],[20D EMA]]</f>
        <v>-4.2229376594054065E-3</v>
      </c>
      <c r="T324" s="1">
        <f>(Table2[[#This Row],[Close Price]]-Table2[[#This Row],[50D EMA]])/Table2[[#This Row],[50D EMA]]</f>
        <v>3.3517972769073763E-2</v>
      </c>
      <c r="U324" s="1">
        <f>(Table2[[#This Row],[Close Price]]-Table2[[#This Row],[200D EMA]])/Table2[[#This Row],[200D EMA]]</f>
        <v>0.17909769117757954</v>
      </c>
      <c r="V324">
        <v>0.78795818979759402</v>
      </c>
      <c r="W324">
        <v>1184.4000000000001</v>
      </c>
      <c r="X324">
        <v>1246.7</v>
      </c>
      <c r="Y324">
        <v>1153.05</v>
      </c>
      <c r="Z324">
        <v>1303.9000000000001</v>
      </c>
      <c r="AA324">
        <v>1153.05</v>
      </c>
      <c r="AB324">
        <v>1303.9000000000001</v>
      </c>
      <c r="AC324" s="1">
        <f>(Table2[[#This Row],[Close Price]]/Table2[[#This Row],[Day Low]])-1</f>
        <v>5.4035798716649541E-3</v>
      </c>
      <c r="AD324" s="1">
        <f>(Table2[[#This Row],[Day High]]/Table2[[#This Row],[Close Price]])-1</f>
        <v>4.6943231441048061E-2</v>
      </c>
      <c r="AE324" s="1">
        <f>(Table2[[#This Row],[Close Price]]/Table2[[#This Row],[Current Week Low]])-1</f>
        <v>3.2739256753826718E-2</v>
      </c>
      <c r="AF324" s="1">
        <f>(Table2[[#This Row],[Current Week High]]/Table2[[#This Row],[Close Price]])-1</f>
        <v>9.4978165938864656E-2</v>
      </c>
      <c r="AG324" s="1">
        <f>(Table2[[#This Row],[Close Price]]/Table2[[#This Row],[Current Month Low]])-1</f>
        <v>3.2739256753826718E-2</v>
      </c>
      <c r="AH324" s="1">
        <f>(Table2[[#This Row],[Current Month High]]/Table2[[#This Row],[Close Price]])-1</f>
        <v>9.4978165938864656E-2</v>
      </c>
      <c r="AI324">
        <v>9.4978165938864603</v>
      </c>
      <c r="AJ324">
        <v>68.394258643851998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-0.02</v>
      </c>
      <c r="AM324" t="s">
        <v>3172</v>
      </c>
      <c r="AN324">
        <v>2.2000000000000002</v>
      </c>
      <c r="AO324" t="s">
        <v>3173</v>
      </c>
      <c r="AP324">
        <v>3.1995166665438002E-2</v>
      </c>
      <c r="AQ324">
        <f>(Table2[[#This Row],[Sharpe Ratio]]-AVERAGE(Table2[Sharpe Ratio]))/_xlfn.STDEV.P(Table2[Sharpe Ratio])</f>
        <v>-0.34610241914576251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1.1827368321213452</v>
      </c>
      <c r="AS324">
        <f>_xlfn.RANK.AVG(Table2[[#This Row],[1Y Return vs Nifty Z-Score]],Table2[1Y Return vs Nifty Z-Score])</f>
        <v>278</v>
      </c>
      <c r="AT324">
        <f>_xlfn.RANK.AVG(Table2[[#This Row],[6M Return vs Nifty Z-Score]],Table2[6M Return vs Nifty Z-Score])</f>
        <v>307</v>
      </c>
      <c r="AU324">
        <f>_xlfn.RANK.AVG(Table2[[#This Row],[Sharpe Ratio Z-Score]],Table2[Sharpe Ratio Z-Score])</f>
        <v>424</v>
      </c>
      <c r="AV324">
        <f>(Table2[[#This Row],[Rank 1Y]]+Table2[[#This Row],[Rank 6M]]+Table2[[#This Row],[Rank Sharpe]])/3</f>
        <v>336.33333333333331</v>
      </c>
    </row>
    <row r="325" spans="1:48" x14ac:dyDescent="0.3">
      <c r="A325" t="s">
        <v>1664</v>
      </c>
      <c r="B325" t="s">
        <v>1665</v>
      </c>
      <c r="C325" t="s">
        <v>3139</v>
      </c>
      <c r="D325" t="s">
        <v>184</v>
      </c>
      <c r="E325">
        <v>5384.6295397650001</v>
      </c>
      <c r="F325">
        <v>7928.55</v>
      </c>
      <c r="G325">
        <v>44.263005806740601</v>
      </c>
      <c r="H325">
        <f>(Table2[[#This Row],[1Y Return vs Nifty]]-AVERAGE(Table2[1Y Return vs Nifty]))/_xlfn.STDEV.P(Table2[1Y Return vs Nifty])</f>
        <v>0.31194602460362986</v>
      </c>
      <c r="I325">
        <v>0.66250168146454402</v>
      </c>
      <c r="J325">
        <f>(Table2[[#This Row],[1M Return vs Nifty]]-AVERAGE(Table2[1M Return vs Nifty]))/_xlfn.STDEV.P(Table2[1M Return vs Nifty])</f>
        <v>0.13755863372692956</v>
      </c>
      <c r="K325">
        <v>-17.9109426432132</v>
      </c>
      <c r="L325">
        <f>(Table2[[#This Row],[6M Return vs Nifty]]-AVERAGE(Table2[6M Return vs Nifty]))/_xlfn.STDEV.P(Table2[6M Return vs Nifty])</f>
        <v>-0.88601914429070239</v>
      </c>
      <c r="M325">
        <v>0.38470312235293203</v>
      </c>
      <c r="N325">
        <f>(Table2[[#This Row],[1W Return vs Nifty]]-AVERAGE(Table2[1W Return vs Nifty]))/_xlfn.STDEV.P(Table2[1W Return vs Nifty])</f>
        <v>0.16260193723548833</v>
      </c>
      <c r="O325">
        <v>7777.77</v>
      </c>
      <c r="P325">
        <v>7630.6602531229601</v>
      </c>
      <c r="Q325">
        <v>6934.3631259124404</v>
      </c>
      <c r="R325">
        <v>56.542196058413801</v>
      </c>
      <c r="S325" s="1">
        <f>(Table2[[#This Row],[Close Price]]-Table2[[#This Row],[20D EMA]])/Table2[[#This Row],[20D EMA]]</f>
        <v>1.9386019386019353E-2</v>
      </c>
      <c r="T325" s="1">
        <f>(Table2[[#This Row],[Close Price]]-Table2[[#This Row],[50D EMA]])/Table2[[#This Row],[50D EMA]]</f>
        <v>3.9038528383585729E-2</v>
      </c>
      <c r="U325" s="1">
        <f>(Table2[[#This Row],[Close Price]]-Table2[[#This Row],[200D EMA]])/Table2[[#This Row],[200D EMA]]</f>
        <v>0.14337104302664308</v>
      </c>
      <c r="V325">
        <v>1.67048381548186</v>
      </c>
      <c r="W325">
        <v>7902</v>
      </c>
      <c r="X325">
        <v>8356.9</v>
      </c>
      <c r="Y325">
        <v>7500.05</v>
      </c>
      <c r="Z325">
        <v>8356.9</v>
      </c>
      <c r="AA325">
        <v>7500.05</v>
      </c>
      <c r="AB325">
        <v>8356.9</v>
      </c>
      <c r="AC325" s="1">
        <f>(Table2[[#This Row],[Close Price]]/Table2[[#This Row],[Day Low]])-1</f>
        <v>3.3599088838269786E-3</v>
      </c>
      <c r="AD325" s="1">
        <f>(Table2[[#This Row],[Day High]]/Table2[[#This Row],[Close Price]])-1</f>
        <v>5.4026272143077758E-2</v>
      </c>
      <c r="AE325" s="1">
        <f>(Table2[[#This Row],[Close Price]]/Table2[[#This Row],[Current Week Low]])-1</f>
        <v>5.7132952446983687E-2</v>
      </c>
      <c r="AF325" s="1">
        <f>(Table2[[#This Row],[Current Week High]]/Table2[[#This Row],[Close Price]])-1</f>
        <v>5.4026272143077758E-2</v>
      </c>
      <c r="AG325" s="1">
        <f>(Table2[[#This Row],[Close Price]]/Table2[[#This Row],[Current Month Low]])-1</f>
        <v>5.7132952446983687E-2</v>
      </c>
      <c r="AH325" s="1">
        <f>(Table2[[#This Row],[Current Month High]]/Table2[[#This Row],[Close Price]])-1</f>
        <v>5.4026272143077758E-2</v>
      </c>
      <c r="AI325">
        <v>14.559408719122599</v>
      </c>
      <c r="AJ325">
        <v>110.02503278102201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0.14000000000000001</v>
      </c>
      <c r="AM325" t="s">
        <v>3173</v>
      </c>
      <c r="AN325">
        <v>3.51</v>
      </c>
      <c r="AO325" t="s">
        <v>3173</v>
      </c>
      <c r="AP325">
        <v>0.114798688038641</v>
      </c>
      <c r="AQ325">
        <f>(Table2[[#This Row],[Sharpe Ratio]]-AVERAGE(Table2[Sharpe Ratio]))/_xlfn.STDEV.P(Table2[Sharpe Ratio])</f>
        <v>0.61497762121707356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0.34106507249241891</v>
      </c>
      <c r="AS325">
        <f>_xlfn.RANK.AVG(Table2[[#This Row],[1Y Return vs Nifty Z-Score]],Table2[1Y Return vs Nifty Z-Score])</f>
        <v>217</v>
      </c>
      <c r="AT325">
        <f>_xlfn.RANK.AVG(Table2[[#This Row],[6M Return vs Nifty Z-Score]],Table2[6M Return vs Nifty Z-Score])</f>
        <v>614</v>
      </c>
      <c r="AU325">
        <f>_xlfn.RANK.AVG(Table2[[#This Row],[Sharpe Ratio Z-Score]],Table2[Sharpe Ratio Z-Score])</f>
        <v>179</v>
      </c>
      <c r="AV325">
        <f>(Table2[[#This Row],[Rank 1Y]]+Table2[[#This Row],[Rank 6M]]+Table2[[#This Row],[Rank Sharpe]])/3</f>
        <v>336.66666666666669</v>
      </c>
    </row>
    <row r="326" spans="1:48" x14ac:dyDescent="0.3">
      <c r="A326" t="s">
        <v>262</v>
      </c>
      <c r="B326" t="s">
        <v>263</v>
      </c>
      <c r="C326" t="s">
        <v>3127</v>
      </c>
      <c r="D326" t="s">
        <v>43</v>
      </c>
      <c r="E326">
        <v>102901.776016</v>
      </c>
      <c r="F326">
        <v>2080</v>
      </c>
      <c r="G326">
        <v>31.310092352885999</v>
      </c>
      <c r="H326">
        <f>(Table2[[#This Row],[1Y Return vs Nifty]]-AVERAGE(Table2[1Y Return vs Nifty]))/_xlfn.STDEV.P(Table2[1Y Return vs Nifty])</f>
        <v>9.1556311707259905E-2</v>
      </c>
      <c r="I326">
        <v>-6.0177765304712398</v>
      </c>
      <c r="J326">
        <f>(Table2[[#This Row],[1M Return vs Nifty]]-AVERAGE(Table2[1M Return vs Nifty]))/_xlfn.STDEV.P(Table2[1M Return vs Nifty])</f>
        <v>-0.57842760638212865</v>
      </c>
      <c r="K326">
        <v>13.4418095591391</v>
      </c>
      <c r="L326">
        <f>(Table2[[#This Row],[6M Return vs Nifty]]-AVERAGE(Table2[6M Return vs Nifty]))/_xlfn.STDEV.P(Table2[6M Return vs Nifty])</f>
        <v>0.12294682546965244</v>
      </c>
      <c r="M326">
        <v>-2.2108210454806398</v>
      </c>
      <c r="N326">
        <f>(Table2[[#This Row],[1W Return vs Nifty]]-AVERAGE(Table2[1W Return vs Nifty]))/_xlfn.STDEV.P(Table2[1W Return vs Nifty])</f>
        <v>-0.45445706705512462</v>
      </c>
      <c r="O326">
        <v>2145.7399999999998</v>
      </c>
      <c r="P326">
        <v>2094.6908580592499</v>
      </c>
      <c r="Q326">
        <v>1815.63338464856</v>
      </c>
      <c r="R326">
        <v>27.0050086747896</v>
      </c>
      <c r="S326" s="1">
        <f>(Table2[[#This Row],[Close Price]]-Table2[[#This Row],[20D EMA]])/Table2[[#This Row],[20D EMA]]</f>
        <v>-3.0637449085163995E-2</v>
      </c>
      <c r="T326" s="1">
        <f>(Table2[[#This Row],[Close Price]]-Table2[[#This Row],[50D EMA]])/Table2[[#This Row],[50D EMA]]</f>
        <v>-7.0133776555749566E-3</v>
      </c>
      <c r="U326" s="1">
        <f>(Table2[[#This Row],[Close Price]]-Table2[[#This Row],[200D EMA]])/Table2[[#This Row],[200D EMA]]</f>
        <v>0.14560572502505054</v>
      </c>
      <c r="V326">
        <v>0.82511076351610502</v>
      </c>
      <c r="W326">
        <v>2075.1999999999998</v>
      </c>
      <c r="X326">
        <v>2115</v>
      </c>
      <c r="Y326">
        <v>2060</v>
      </c>
      <c r="Z326">
        <v>2165.8000000000002</v>
      </c>
      <c r="AA326">
        <v>2060</v>
      </c>
      <c r="AB326">
        <v>2214.25</v>
      </c>
      <c r="AC326" s="1">
        <f>(Table2[[#This Row],[Close Price]]/Table2[[#This Row],[Day Low]])-1</f>
        <v>2.3130300693909867E-3</v>
      </c>
      <c r="AD326" s="1">
        <f>(Table2[[#This Row],[Day High]]/Table2[[#This Row],[Close Price]])-1</f>
        <v>1.6826923076923128E-2</v>
      </c>
      <c r="AE326" s="1">
        <f>(Table2[[#This Row],[Close Price]]/Table2[[#This Row],[Current Week Low]])-1</f>
        <v>9.7087378640776656E-3</v>
      </c>
      <c r="AF326" s="1">
        <f>(Table2[[#This Row],[Current Week High]]/Table2[[#This Row],[Close Price]])-1</f>
        <v>4.1250000000000009E-2</v>
      </c>
      <c r="AG326" s="1">
        <f>(Table2[[#This Row],[Close Price]]/Table2[[#This Row],[Current Month Low]])-1</f>
        <v>9.7087378640776656E-3</v>
      </c>
      <c r="AH326" s="1">
        <f>(Table2[[#This Row],[Current Month High]]/Table2[[#This Row],[Close Price]])-1</f>
        <v>6.4543269230769251E-2</v>
      </c>
      <c r="AI326">
        <v>10.6682692307692</v>
      </c>
      <c r="AJ326">
        <v>60.972023371899503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0.08</v>
      </c>
      <c r="AM326" t="s">
        <v>3173</v>
      </c>
      <c r="AN326">
        <v>-8.58</v>
      </c>
      <c r="AO326" t="s">
        <v>3172</v>
      </c>
      <c r="AP326">
        <v>1.6352611628572999E-2</v>
      </c>
      <c r="AQ326">
        <f>(Table2[[#This Row],[Sharpe Ratio]]-AVERAGE(Table2[Sharpe Ratio]))/_xlfn.STDEV.P(Table2[Sharpe Ratio])</f>
        <v>-0.52766169557374965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-1.3460432318340907</v>
      </c>
      <c r="AS326">
        <f>_xlfn.RANK.AVG(Table2[[#This Row],[1Y Return vs Nifty Z-Score]],Table2[1Y Return vs Nifty Z-Score])</f>
        <v>265</v>
      </c>
      <c r="AT326">
        <f>_xlfn.RANK.AVG(Table2[[#This Row],[6M Return vs Nifty Z-Score]],Table2[6M Return vs Nifty Z-Score])</f>
        <v>275</v>
      </c>
      <c r="AU326">
        <f>_xlfn.RANK.AVG(Table2[[#This Row],[Sharpe Ratio Z-Score]],Table2[Sharpe Ratio Z-Score])</f>
        <v>471</v>
      </c>
      <c r="AV326">
        <f>(Table2[[#This Row],[Rank 1Y]]+Table2[[#This Row],[Rank 6M]]+Table2[[#This Row],[Rank Sharpe]])/3</f>
        <v>337</v>
      </c>
    </row>
    <row r="327" spans="1:48" x14ac:dyDescent="0.3">
      <c r="A327" t="s">
        <v>1488</v>
      </c>
      <c r="B327" t="s">
        <v>1489</v>
      </c>
      <c r="C327" t="s">
        <v>3131</v>
      </c>
      <c r="D327" t="s">
        <v>51</v>
      </c>
      <c r="E327">
        <v>6964.0206342049996</v>
      </c>
      <c r="F327">
        <v>1701.55</v>
      </c>
      <c r="G327">
        <v>14.164388022240299</v>
      </c>
      <c r="H327">
        <f>(Table2[[#This Row],[1Y Return vs Nifty]]-AVERAGE(Table2[1Y Return vs Nifty]))/_xlfn.STDEV.P(Table2[1Y Return vs Nifty])</f>
        <v>-0.20017240772709669</v>
      </c>
      <c r="I327">
        <v>18.189161388755601</v>
      </c>
      <c r="J327">
        <f>(Table2[[#This Row],[1M Return vs Nifty]]-AVERAGE(Table2[1M Return vs Nifty]))/_xlfn.STDEV.P(Table2[1M Return vs Nifty])</f>
        <v>2.0160503353259709</v>
      </c>
      <c r="K327">
        <v>23.595190056141401</v>
      </c>
      <c r="L327">
        <f>(Table2[[#This Row],[6M Return vs Nifty]]-AVERAGE(Table2[6M Return vs Nifty]))/_xlfn.STDEV.P(Table2[6M Return vs Nifty])</f>
        <v>0.44969375133395323</v>
      </c>
      <c r="M327">
        <v>0.310361006621448</v>
      </c>
      <c r="N327">
        <f>(Table2[[#This Row],[1W Return vs Nifty]]-AVERAGE(Table2[1W Return vs Nifty]))/_xlfn.STDEV.P(Table2[1W Return vs Nifty])</f>
        <v>0.14492786874533953</v>
      </c>
      <c r="O327">
        <v>1623.75</v>
      </c>
      <c r="P327">
        <v>1507.7989056414301</v>
      </c>
      <c r="Q327">
        <v>1314.66958233165</v>
      </c>
      <c r="R327">
        <v>59.351916067967899</v>
      </c>
      <c r="S327" s="1">
        <f>(Table2[[#This Row],[Close Price]]-Table2[[#This Row],[20D EMA]])/Table2[[#This Row],[20D EMA]]</f>
        <v>4.7913779830638922E-2</v>
      </c>
      <c r="T327" s="1">
        <f>(Table2[[#This Row],[Close Price]]-Table2[[#This Row],[50D EMA]])/Table2[[#This Row],[50D EMA]]</f>
        <v>0.12849929366154203</v>
      </c>
      <c r="U327" s="1">
        <f>(Table2[[#This Row],[Close Price]]-Table2[[#This Row],[200D EMA]])/Table2[[#This Row],[200D EMA]]</f>
        <v>0.29427958391050091</v>
      </c>
      <c r="V327">
        <v>1.0435339300018101</v>
      </c>
      <c r="W327">
        <v>1677</v>
      </c>
      <c r="X327">
        <v>1731</v>
      </c>
      <c r="Y327">
        <v>1583.05</v>
      </c>
      <c r="Z327">
        <v>1731</v>
      </c>
      <c r="AA327">
        <v>1583.05</v>
      </c>
      <c r="AB327">
        <v>1780.8</v>
      </c>
      <c r="AC327" s="1">
        <f>(Table2[[#This Row],[Close Price]]/Table2[[#This Row],[Day Low]])-1</f>
        <v>1.4639236732259864E-2</v>
      </c>
      <c r="AD327" s="1">
        <f>(Table2[[#This Row],[Day High]]/Table2[[#This Row],[Close Price]])-1</f>
        <v>1.7307748817254831E-2</v>
      </c>
      <c r="AE327" s="1">
        <f>(Table2[[#This Row],[Close Price]]/Table2[[#This Row],[Current Week Low]])-1</f>
        <v>7.4855500457976731E-2</v>
      </c>
      <c r="AF327" s="1">
        <f>(Table2[[#This Row],[Current Week High]]/Table2[[#This Row],[Close Price]])-1</f>
        <v>1.7307748817254831E-2</v>
      </c>
      <c r="AG327" s="1">
        <f>(Table2[[#This Row],[Close Price]]/Table2[[#This Row],[Current Month Low]])-1</f>
        <v>7.4855500457976731E-2</v>
      </c>
      <c r="AH327" s="1">
        <f>(Table2[[#This Row],[Current Month High]]/Table2[[#This Row],[Close Price]])-1</f>
        <v>4.6575181452205294E-2</v>
      </c>
      <c r="AI327">
        <v>7.1376098263348204</v>
      </c>
      <c r="AJ327">
        <v>69.401164816566194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0.18</v>
      </c>
      <c r="AM327" t="s">
        <v>3173</v>
      </c>
      <c r="AN327">
        <v>1.1000000000000001</v>
      </c>
      <c r="AO327" t="s">
        <v>3173</v>
      </c>
      <c r="AP327">
        <v>1.7536410664148998E-2</v>
      </c>
      <c r="AQ327">
        <f>(Table2[[#This Row],[Sharpe Ratio]]-AVERAGE(Table2[Sharpe Ratio]))/_xlfn.STDEV.P(Table2[Sharpe Ratio])</f>
        <v>-0.51392163227662202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1.8965779154015447</v>
      </c>
      <c r="AS327">
        <f>_xlfn.RANK.AVG(Table2[[#This Row],[1Y Return vs Nifty Z-Score]],Table2[1Y Return vs Nifty Z-Score])</f>
        <v>363</v>
      </c>
      <c r="AT327">
        <f>_xlfn.RANK.AVG(Table2[[#This Row],[6M Return vs Nifty Z-Score]],Table2[6M Return vs Nifty Z-Score])</f>
        <v>180</v>
      </c>
      <c r="AU327">
        <f>_xlfn.RANK.AVG(Table2[[#This Row],[Sharpe Ratio Z-Score]],Table2[Sharpe Ratio Z-Score])</f>
        <v>468</v>
      </c>
      <c r="AV327">
        <f>(Table2[[#This Row],[Rank 1Y]]+Table2[[#This Row],[Rank 6M]]+Table2[[#This Row],[Rank Sharpe]])/3</f>
        <v>337</v>
      </c>
    </row>
    <row r="328" spans="1:48" x14ac:dyDescent="0.3">
      <c r="A328" t="s">
        <v>1654</v>
      </c>
      <c r="B328" t="s">
        <v>1655</v>
      </c>
      <c r="C328" t="s">
        <v>3131</v>
      </c>
      <c r="D328" t="s">
        <v>172</v>
      </c>
      <c r="E328">
        <v>5529.0927480800001</v>
      </c>
      <c r="F328">
        <v>610.1</v>
      </c>
      <c r="G328">
        <v>20.050948946204901</v>
      </c>
      <c r="H328">
        <f>(Table2[[#This Row],[1Y Return vs Nifty]]-AVERAGE(Table2[1Y Return vs Nifty]))/_xlfn.STDEV.P(Table2[1Y Return vs Nifty])</f>
        <v>-0.10001444121235251</v>
      </c>
      <c r="I328">
        <v>-8.1426746070610694</v>
      </c>
      <c r="J328">
        <f>(Table2[[#This Row],[1M Return vs Nifty]]-AVERAGE(Table2[1M Return vs Nifty]))/_xlfn.STDEV.P(Table2[1M Return vs Nifty])</f>
        <v>-0.80617228051174961</v>
      </c>
      <c r="K328">
        <v>26.683845770096202</v>
      </c>
      <c r="L328">
        <f>(Table2[[#This Row],[6M Return vs Nifty]]-AVERAGE(Table2[6M Return vs Nifty]))/_xlfn.STDEV.P(Table2[6M Return vs Nifty])</f>
        <v>0.54909008144153648</v>
      </c>
      <c r="M328">
        <v>1.5644888872435501</v>
      </c>
      <c r="N328">
        <f>(Table2[[#This Row],[1W Return vs Nifty]]-AVERAGE(Table2[1W Return vs Nifty]))/_xlfn.STDEV.P(Table2[1W Return vs Nifty])</f>
        <v>0.44308379072070847</v>
      </c>
      <c r="O328">
        <v>628.03</v>
      </c>
      <c r="P328">
        <v>631.179833812786</v>
      </c>
      <c r="Q328">
        <v>563.55203166991203</v>
      </c>
      <c r="R328">
        <v>42.491807372870198</v>
      </c>
      <c r="S328" s="1">
        <f>(Table2[[#This Row],[Close Price]]-Table2[[#This Row],[20D EMA]])/Table2[[#This Row],[20D EMA]]</f>
        <v>-2.8549591580019983E-2</v>
      </c>
      <c r="T328" s="1">
        <f>(Table2[[#This Row],[Close Price]]-Table2[[#This Row],[50D EMA]])/Table2[[#This Row],[50D EMA]]</f>
        <v>-3.3397508417606477E-2</v>
      </c>
      <c r="U328" s="1">
        <f>(Table2[[#This Row],[Close Price]]-Table2[[#This Row],[200D EMA]])/Table2[[#This Row],[200D EMA]]</f>
        <v>8.2597463435909374E-2</v>
      </c>
      <c r="V328">
        <v>0.44877484531617701</v>
      </c>
      <c r="W328">
        <v>604</v>
      </c>
      <c r="X328">
        <v>624.65</v>
      </c>
      <c r="Y328">
        <v>581.85</v>
      </c>
      <c r="Z328">
        <v>624.65</v>
      </c>
      <c r="AA328">
        <v>581.85</v>
      </c>
      <c r="AB328">
        <v>643.9</v>
      </c>
      <c r="AC328" s="1">
        <f>(Table2[[#This Row],[Close Price]]/Table2[[#This Row],[Day Low]])-1</f>
        <v>1.0099337748344484E-2</v>
      </c>
      <c r="AD328" s="1">
        <f>(Table2[[#This Row],[Day High]]/Table2[[#This Row],[Close Price]])-1</f>
        <v>2.3848549418128195E-2</v>
      </c>
      <c r="AE328" s="1">
        <f>(Table2[[#This Row],[Close Price]]/Table2[[#This Row],[Current Week Low]])-1</f>
        <v>4.8552032310732907E-2</v>
      </c>
      <c r="AF328" s="1">
        <f>(Table2[[#This Row],[Current Week High]]/Table2[[#This Row],[Close Price]])-1</f>
        <v>2.3848549418128195E-2</v>
      </c>
      <c r="AG328" s="1">
        <f>(Table2[[#This Row],[Close Price]]/Table2[[#This Row],[Current Month Low]])-1</f>
        <v>4.8552032310732907E-2</v>
      </c>
      <c r="AH328" s="1">
        <f>(Table2[[#This Row],[Current Month High]]/Table2[[#This Row],[Close Price]])-1</f>
        <v>5.5400753974758077E-2</v>
      </c>
      <c r="AI328">
        <v>18.292083265038499</v>
      </c>
      <c r="AJ328">
        <v>64.403125842091001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-0.05</v>
      </c>
      <c r="AM328" t="s">
        <v>3172</v>
      </c>
      <c r="AN328">
        <v>-4.12</v>
      </c>
      <c r="AO328" t="s">
        <v>3172</v>
      </c>
      <c r="AQ328">
        <f>(Table2[[#This Row],[Sharpe Ratio]]-AVERAGE(Table2[Sharpe Ratio]))/_xlfn.STDEV.P(Table2[Sharpe Ratio])</f>
        <v>-0.71746242365139401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327</v>
      </c>
      <c r="AT328">
        <f>_xlfn.RANK.AVG(Table2[[#This Row],[6M Return vs Nifty Z-Score]],Table2[6M Return vs Nifty Z-Score])</f>
        <v>155</v>
      </c>
      <c r="AU328">
        <f>_xlfn.RANK.AVG(Table2[[#This Row],[Sharpe Ratio Z-Score]],Table2[Sharpe Ratio Z-Score])</f>
        <v>531</v>
      </c>
      <c r="AV328">
        <f>(Table2[[#This Row],[Rank 1Y]]+Table2[[#This Row],[Rank 6M]]+Table2[[#This Row],[Rank Sharpe]])/3</f>
        <v>337.66666666666669</v>
      </c>
    </row>
    <row r="329" spans="1:48" x14ac:dyDescent="0.3">
      <c r="A329" t="s">
        <v>162</v>
      </c>
      <c r="B329" t="s">
        <v>163</v>
      </c>
      <c r="C329" t="s">
        <v>3134</v>
      </c>
      <c r="D329" t="s">
        <v>164</v>
      </c>
      <c r="E329">
        <v>163361.234900045</v>
      </c>
      <c r="F329">
        <v>730.15</v>
      </c>
      <c r="G329">
        <v>24.947774154037202</v>
      </c>
      <c r="H329">
        <f>(Table2[[#This Row],[1Y Return vs Nifty]]-AVERAGE(Table2[1Y Return vs Nifty]))/_xlfn.STDEV.P(Table2[1Y Return vs Nifty])</f>
        <v>-1.6696513897960535E-2</v>
      </c>
      <c r="I329">
        <v>10.221749429718701</v>
      </c>
      <c r="J329">
        <f>(Table2[[#This Row],[1M Return vs Nifty]]-AVERAGE(Table2[1M Return vs Nifty]))/_xlfn.STDEV.P(Table2[1M Return vs Nifty])</f>
        <v>1.1621102521482474</v>
      </c>
      <c r="K329">
        <v>11.2112503681938</v>
      </c>
      <c r="L329">
        <f>(Table2[[#This Row],[6M Return vs Nifty]]-AVERAGE(Table2[6M Return vs Nifty]))/_xlfn.STDEV.P(Table2[6M Return vs Nifty])</f>
        <v>5.1164983075888203E-2</v>
      </c>
      <c r="M329">
        <v>-2.3960140228933202</v>
      </c>
      <c r="N329">
        <f>(Table2[[#This Row],[1W Return vs Nifty]]-AVERAGE(Table2[1W Return vs Nifty]))/_xlfn.STDEV.P(Table2[1W Return vs Nifty])</f>
        <v>-0.49848478047813827</v>
      </c>
      <c r="O329">
        <v>718.76</v>
      </c>
      <c r="P329">
        <v>696.31952384163503</v>
      </c>
      <c r="Q329">
        <v>631.36845726342995</v>
      </c>
      <c r="R329">
        <v>53.991032338206097</v>
      </c>
      <c r="S329" s="1">
        <f>(Table2[[#This Row],[Close Price]]-Table2[[#This Row],[20D EMA]])/Table2[[#This Row],[20D EMA]]</f>
        <v>1.5846736045411522E-2</v>
      </c>
      <c r="T329" s="1">
        <f>(Table2[[#This Row],[Close Price]]-Table2[[#This Row],[50D EMA]])/Table2[[#This Row],[50D EMA]]</f>
        <v>4.8584701419429194E-2</v>
      </c>
      <c r="U329" s="1">
        <f>(Table2[[#This Row],[Close Price]]-Table2[[#This Row],[200D EMA]])/Table2[[#This Row],[200D EMA]]</f>
        <v>0.15645625244682562</v>
      </c>
      <c r="V329">
        <v>1.0260674045373901</v>
      </c>
      <c r="W329">
        <v>726.3</v>
      </c>
      <c r="X329">
        <v>738.2</v>
      </c>
      <c r="Y329">
        <v>708</v>
      </c>
      <c r="Z329">
        <v>753</v>
      </c>
      <c r="AA329">
        <v>708</v>
      </c>
      <c r="AB329">
        <v>772.65</v>
      </c>
      <c r="AC329" s="1">
        <f>(Table2[[#This Row],[Close Price]]/Table2[[#This Row],[Day Low]])-1</f>
        <v>5.3008398733305206E-3</v>
      </c>
      <c r="AD329" s="1">
        <f>(Table2[[#This Row],[Day High]]/Table2[[#This Row],[Close Price]])-1</f>
        <v>1.1025131822228307E-2</v>
      </c>
      <c r="AE329" s="1">
        <f>(Table2[[#This Row],[Close Price]]/Table2[[#This Row],[Current Week Low]])-1</f>
        <v>3.1285310734463279E-2</v>
      </c>
      <c r="AF329" s="1">
        <f>(Table2[[#This Row],[Current Week High]]/Table2[[#This Row],[Close Price]])-1</f>
        <v>3.1294939396014465E-2</v>
      </c>
      <c r="AG329" s="1">
        <f>(Table2[[#This Row],[Close Price]]/Table2[[#This Row],[Current Month Low]])-1</f>
        <v>3.1285310734463279E-2</v>
      </c>
      <c r="AH329" s="1">
        <f>(Table2[[#This Row],[Current Month High]]/Table2[[#This Row],[Close Price]])-1</f>
        <v>5.8207217694994151E-2</v>
      </c>
      <c r="AI329">
        <v>5.8207217694994098</v>
      </c>
      <c r="AJ329">
        <v>62.707520891364801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0.05</v>
      </c>
      <c r="AM329" t="s">
        <v>3173</v>
      </c>
      <c r="AN329">
        <v>5.73</v>
      </c>
      <c r="AO329" t="s">
        <v>3173</v>
      </c>
      <c r="AP329">
        <v>3.1133896080704999E-2</v>
      </c>
      <c r="AQ329">
        <f>(Table2[[#This Row],[Sharpe Ratio]]-AVERAGE(Table2[Sharpe Ratio]))/_xlfn.STDEV.P(Table2[Sharpe Ratio])</f>
        <v>-0.35609897429959192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0.34199496654844486</v>
      </c>
      <c r="AS329">
        <f>_xlfn.RANK.AVG(Table2[[#This Row],[1Y Return vs Nifty Z-Score]],Table2[1Y Return vs Nifty Z-Score])</f>
        <v>295</v>
      </c>
      <c r="AT329">
        <f>_xlfn.RANK.AVG(Table2[[#This Row],[6M Return vs Nifty Z-Score]],Table2[6M Return vs Nifty Z-Score])</f>
        <v>295</v>
      </c>
      <c r="AU329">
        <f>_xlfn.RANK.AVG(Table2[[#This Row],[Sharpe Ratio Z-Score]],Table2[Sharpe Ratio Z-Score])</f>
        <v>425</v>
      </c>
      <c r="AV329">
        <f>(Table2[[#This Row],[Rank 1Y]]+Table2[[#This Row],[Rank 6M]]+Table2[[#This Row],[Rank Sharpe]])/3</f>
        <v>338.33333333333331</v>
      </c>
    </row>
    <row r="330" spans="1:48" x14ac:dyDescent="0.3">
      <c r="A330" t="s">
        <v>1242</v>
      </c>
      <c r="B330" t="s">
        <v>1243</v>
      </c>
      <c r="C330" t="s">
        <v>3129</v>
      </c>
      <c r="D330" t="s">
        <v>996</v>
      </c>
      <c r="E330">
        <v>9604.1483459999999</v>
      </c>
      <c r="F330">
        <v>438.75</v>
      </c>
      <c r="G330">
        <v>-13.427653781434801</v>
      </c>
      <c r="H330">
        <f>(Table2[[#This Row],[1Y Return vs Nifty]]-AVERAGE(Table2[1Y Return vs Nifty]))/_xlfn.STDEV.P(Table2[1Y Return vs Nifty])</f>
        <v>-0.66964224499579039</v>
      </c>
      <c r="I330">
        <v>-4.0530842613891798</v>
      </c>
      <c r="J330">
        <f>(Table2[[#This Row],[1M Return vs Nifty]]-AVERAGE(Table2[1M Return vs Nifty]))/_xlfn.STDEV.P(Table2[1M Return vs Nifty])</f>
        <v>-0.36785364732185588</v>
      </c>
      <c r="K330">
        <v>19.598022791810301</v>
      </c>
      <c r="L330">
        <f>(Table2[[#This Row],[6M Return vs Nifty]]-AVERAGE(Table2[6M Return vs Nifty]))/_xlfn.STDEV.P(Table2[6M Return vs Nifty])</f>
        <v>0.32106052261065188</v>
      </c>
      <c r="M330">
        <v>-4.24492380436409</v>
      </c>
      <c r="N330">
        <f>(Table2[[#This Row],[1W Return vs Nifty]]-AVERAGE(Table2[1W Return vs Nifty]))/_xlfn.STDEV.P(Table2[1W Return vs Nifty])</f>
        <v>-0.93804394271464375</v>
      </c>
      <c r="O330">
        <v>462.41</v>
      </c>
      <c r="P330">
        <v>449.709153840314</v>
      </c>
      <c r="Q330">
        <v>392.54603529729798</v>
      </c>
      <c r="R330">
        <v>32.788706507079397</v>
      </c>
      <c r="S330" s="1">
        <f>(Table2[[#This Row],[Close Price]]-Table2[[#This Row],[20D EMA]])/Table2[[#This Row],[20D EMA]]</f>
        <v>-5.1166713522631482E-2</v>
      </c>
      <c r="T330" s="1">
        <f>(Table2[[#This Row],[Close Price]]-Table2[[#This Row],[50D EMA]])/Table2[[#This Row],[50D EMA]]</f>
        <v>-2.4369425764914399E-2</v>
      </c>
      <c r="U330" s="1">
        <f>(Table2[[#This Row],[Close Price]]-Table2[[#This Row],[200D EMA]])/Table2[[#This Row],[200D EMA]]</f>
        <v>0.1177033024106563</v>
      </c>
      <c r="V330">
        <v>0.73377375737519401</v>
      </c>
      <c r="W330">
        <v>436.4</v>
      </c>
      <c r="X330">
        <v>452.3</v>
      </c>
      <c r="Y330">
        <v>423</v>
      </c>
      <c r="Z330">
        <v>463.5</v>
      </c>
      <c r="AA330">
        <v>423</v>
      </c>
      <c r="AB330">
        <v>485.6</v>
      </c>
      <c r="AC330" s="1">
        <f>(Table2[[#This Row],[Close Price]]/Table2[[#This Row],[Day Low]])-1</f>
        <v>5.3849679193400668E-3</v>
      </c>
      <c r="AD330" s="1">
        <f>(Table2[[#This Row],[Day High]]/Table2[[#This Row],[Close Price]])-1</f>
        <v>3.0883190883190803E-2</v>
      </c>
      <c r="AE330" s="1">
        <f>(Table2[[#This Row],[Close Price]]/Table2[[#This Row],[Current Week Low]])-1</f>
        <v>3.7234042553191404E-2</v>
      </c>
      <c r="AF330" s="1">
        <f>(Table2[[#This Row],[Current Week High]]/Table2[[#This Row],[Close Price]])-1</f>
        <v>5.6410256410256432E-2</v>
      </c>
      <c r="AG330" s="1">
        <f>(Table2[[#This Row],[Close Price]]/Table2[[#This Row],[Current Month Low]])-1</f>
        <v>3.7234042553191404E-2</v>
      </c>
      <c r="AH330" s="1">
        <f>(Table2[[#This Row],[Current Month High]]/Table2[[#This Row],[Close Price]])-1</f>
        <v>0.10678062678062683</v>
      </c>
      <c r="AI330">
        <v>18.062678062678</v>
      </c>
      <c r="AJ330">
        <v>64.018691588785003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0.13</v>
      </c>
      <c r="AM330" t="s">
        <v>3173</v>
      </c>
      <c r="AN330">
        <v>-9.11</v>
      </c>
      <c r="AO330" t="s">
        <v>3172</v>
      </c>
      <c r="AP330">
        <v>8.6885252461901E-2</v>
      </c>
      <c r="AQ330">
        <f>(Table2[[#This Row],[Sharpe Ratio]]-AVERAGE(Table2[Sharpe Ratio]))/_xlfn.STDEV.P(Table2[Sharpe Ratio])</f>
        <v>0.29099326226877748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-1.3634860501528607</v>
      </c>
      <c r="AS330">
        <f>_xlfn.RANK.AVG(Table2[[#This Row],[1Y Return vs Nifty Z-Score]],Table2[1Y Return vs Nifty Z-Score])</f>
        <v>539</v>
      </c>
      <c r="AT330">
        <f>_xlfn.RANK.AVG(Table2[[#This Row],[6M Return vs Nifty Z-Score]],Table2[6M Return vs Nifty Z-Score])</f>
        <v>213</v>
      </c>
      <c r="AU330">
        <f>_xlfn.RANK.AVG(Table2[[#This Row],[Sharpe Ratio Z-Score]],Table2[Sharpe Ratio Z-Score])</f>
        <v>265</v>
      </c>
      <c r="AV330">
        <f>(Table2[[#This Row],[Rank 1Y]]+Table2[[#This Row],[Rank 6M]]+Table2[[#This Row],[Rank Sharpe]])/3</f>
        <v>339</v>
      </c>
    </row>
    <row r="331" spans="1:48" x14ac:dyDescent="0.3">
      <c r="A331" t="s">
        <v>639</v>
      </c>
      <c r="B331" t="s">
        <v>640</v>
      </c>
      <c r="C331" t="s">
        <v>3134</v>
      </c>
      <c r="D331" t="s">
        <v>641</v>
      </c>
      <c r="E331">
        <v>30185.654784300001</v>
      </c>
      <c r="F331">
        <v>312.14999999999998</v>
      </c>
      <c r="G331">
        <v>74.686187575139201</v>
      </c>
      <c r="H331">
        <f>(Table2[[#This Row],[1Y Return vs Nifty]]-AVERAGE(Table2[1Y Return vs Nifty]))/_xlfn.STDEV.P(Table2[1Y Return vs Nifty])</f>
        <v>0.8295868101472208</v>
      </c>
      <c r="I331">
        <v>0.69942052303049196</v>
      </c>
      <c r="J331">
        <f>(Table2[[#This Row],[1M Return vs Nifty]]-AVERAGE(Table2[1M Return vs Nifty]))/_xlfn.STDEV.P(Table2[1M Return vs Nifty])</f>
        <v>0.1415155621247253</v>
      </c>
      <c r="K331">
        <v>-22.635659621761398</v>
      </c>
      <c r="L331">
        <f>(Table2[[#This Row],[6M Return vs Nifty]]-AVERAGE(Table2[6M Return vs Nifty]))/_xlfn.STDEV.P(Table2[6M Return vs Nifty])</f>
        <v>-1.0380657211697313</v>
      </c>
      <c r="M331">
        <v>-8.6575489580336296</v>
      </c>
      <c r="N331">
        <f>(Table2[[#This Row],[1W Return vs Nifty]]-AVERAGE(Table2[1W Return vs Nifty]))/_xlfn.STDEV.P(Table2[1W Return vs Nifty])</f>
        <v>-1.9870998973366127</v>
      </c>
      <c r="O331">
        <v>325.31</v>
      </c>
      <c r="P331">
        <v>323.98127033159898</v>
      </c>
      <c r="Q331">
        <v>297.05896591099997</v>
      </c>
      <c r="R331">
        <v>30.394803938902601</v>
      </c>
      <c r="S331" s="1">
        <f>(Table2[[#This Row],[Close Price]]-Table2[[#This Row],[20D EMA]])/Table2[[#This Row],[20D EMA]]</f>
        <v>-4.0453721066060142E-2</v>
      </c>
      <c r="T331" s="1">
        <f>(Table2[[#This Row],[Close Price]]-Table2[[#This Row],[50D EMA]])/Table2[[#This Row],[50D EMA]]</f>
        <v>-3.651837749598779E-2</v>
      </c>
      <c r="U331" s="1">
        <f>(Table2[[#This Row],[Close Price]]-Table2[[#This Row],[200D EMA]])/Table2[[#This Row],[200D EMA]]</f>
        <v>5.0801476544294365E-2</v>
      </c>
      <c r="V331">
        <v>1.04247695167739</v>
      </c>
      <c r="W331">
        <v>311.10000000000002</v>
      </c>
      <c r="X331">
        <v>319.2</v>
      </c>
      <c r="Y331">
        <v>304.3</v>
      </c>
      <c r="Z331">
        <v>331.4</v>
      </c>
      <c r="AA331">
        <v>304.3</v>
      </c>
      <c r="AB331">
        <v>353</v>
      </c>
      <c r="AC331" s="1">
        <f>(Table2[[#This Row],[Close Price]]/Table2[[#This Row],[Day Low]])-1</f>
        <v>3.3751205400192053E-3</v>
      </c>
      <c r="AD331" s="1">
        <f>(Table2[[#This Row],[Day High]]/Table2[[#This Row],[Close Price]])-1</f>
        <v>2.2585295530994642E-2</v>
      </c>
      <c r="AE331" s="1">
        <f>(Table2[[#This Row],[Close Price]]/Table2[[#This Row],[Current Week Low]])-1</f>
        <v>2.5796910943148177E-2</v>
      </c>
      <c r="AF331" s="1">
        <f>(Table2[[#This Row],[Current Week High]]/Table2[[#This Row],[Close Price]])-1</f>
        <v>6.1669069357680684E-2</v>
      </c>
      <c r="AG331" s="1">
        <f>(Table2[[#This Row],[Close Price]]/Table2[[#This Row],[Current Month Low]])-1</f>
        <v>2.5796910943148177E-2</v>
      </c>
      <c r="AH331" s="1">
        <f>(Table2[[#This Row],[Current Month High]]/Table2[[#This Row],[Close Price]])-1</f>
        <v>0.13086657055902617</v>
      </c>
      <c r="AI331">
        <v>33.205189812590099</v>
      </c>
      <c r="AJ331">
        <v>130.11426465167699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-0.06</v>
      </c>
      <c r="AM331" t="s">
        <v>3172</v>
      </c>
      <c r="AN331">
        <v>-5.61</v>
      </c>
      <c r="AO331" t="s">
        <v>3172</v>
      </c>
      <c r="AP331">
        <v>9.5416651837664998E-2</v>
      </c>
      <c r="AQ331">
        <f>(Table2[[#This Row],[Sharpe Ratio]]-AVERAGE(Table2[Sharpe Ratio]))/_xlfn.STDEV.P(Table2[Sharpe Ratio])</f>
        <v>0.39001510965441566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-1.6640481365799822</v>
      </c>
      <c r="AS331">
        <f>_xlfn.RANK.AVG(Table2[[#This Row],[1Y Return vs Nifty Z-Score]],Table2[1Y Return vs Nifty Z-Score])</f>
        <v>123</v>
      </c>
      <c r="AT331">
        <f>_xlfn.RANK.AVG(Table2[[#This Row],[6M Return vs Nifty Z-Score]],Table2[6M Return vs Nifty Z-Score])</f>
        <v>656</v>
      </c>
      <c r="AU331">
        <f>_xlfn.RANK.AVG(Table2[[#This Row],[Sharpe Ratio Z-Score]],Table2[Sharpe Ratio Z-Score])</f>
        <v>239</v>
      </c>
      <c r="AV331">
        <f>(Table2[[#This Row],[Rank 1Y]]+Table2[[#This Row],[Rank 6M]]+Table2[[#This Row],[Rank Sharpe]])/3</f>
        <v>339.33333333333331</v>
      </c>
    </row>
    <row r="332" spans="1:48" x14ac:dyDescent="0.3">
      <c r="A332" t="s">
        <v>808</v>
      </c>
      <c r="B332" t="s">
        <v>809</v>
      </c>
      <c r="C332" t="s">
        <v>3127</v>
      </c>
      <c r="D332" t="s">
        <v>220</v>
      </c>
      <c r="E332">
        <v>20079.860836700002</v>
      </c>
      <c r="F332">
        <v>696.5</v>
      </c>
      <c r="G332">
        <v>33.356543750326402</v>
      </c>
      <c r="H332">
        <f>(Table2[[#This Row],[1Y Return vs Nifty]]-AVERAGE(Table2[1Y Return vs Nifty]))/_xlfn.STDEV.P(Table2[1Y Return vs Nifty])</f>
        <v>0.12637603296495498</v>
      </c>
      <c r="I332">
        <v>-2.61569476367294</v>
      </c>
      <c r="J332">
        <f>(Table2[[#This Row],[1M Return vs Nifty]]-AVERAGE(Table2[1M Return vs Nifty]))/_xlfn.STDEV.P(Table2[1M Return vs Nifty])</f>
        <v>-0.21379552737659763</v>
      </c>
      <c r="K332">
        <v>31.973970971815799</v>
      </c>
      <c r="L332">
        <f>(Table2[[#This Row],[6M Return vs Nifty]]-AVERAGE(Table2[6M Return vs Nifty]))/_xlfn.STDEV.P(Table2[6M Return vs Nifty])</f>
        <v>0.71933211537392749</v>
      </c>
      <c r="M332">
        <v>-3.8754939087579698</v>
      </c>
      <c r="N332">
        <f>(Table2[[#This Row],[1W Return vs Nifty]]-AVERAGE(Table2[1W Return vs Nifty]))/_xlfn.STDEV.P(Table2[1W Return vs Nifty])</f>
        <v>-0.85021580905169625</v>
      </c>
      <c r="O332">
        <v>721.62</v>
      </c>
      <c r="P332">
        <v>714.28633626747296</v>
      </c>
      <c r="Q332">
        <v>610.34029770016502</v>
      </c>
      <c r="R332">
        <v>39.414042618246498</v>
      </c>
      <c r="S332" s="1">
        <f>(Table2[[#This Row],[Close Price]]-Table2[[#This Row],[20D EMA]])/Table2[[#This Row],[20D EMA]]</f>
        <v>-3.4810565117374799E-2</v>
      </c>
      <c r="T332" s="1">
        <f>(Table2[[#This Row],[Close Price]]-Table2[[#This Row],[50D EMA]])/Table2[[#This Row],[50D EMA]]</f>
        <v>-2.4900849091438672E-2</v>
      </c>
      <c r="U332" s="1">
        <f>(Table2[[#This Row],[Close Price]]-Table2[[#This Row],[200D EMA]])/Table2[[#This Row],[200D EMA]]</f>
        <v>0.14116666165497346</v>
      </c>
      <c r="V332">
        <v>0.74836851569532203</v>
      </c>
      <c r="W332">
        <v>694.5</v>
      </c>
      <c r="X332">
        <v>709.45</v>
      </c>
      <c r="Y332">
        <v>667.55</v>
      </c>
      <c r="Z332">
        <v>723.85</v>
      </c>
      <c r="AA332">
        <v>667.55</v>
      </c>
      <c r="AB332">
        <v>755.1</v>
      </c>
      <c r="AC332" s="1">
        <f>(Table2[[#This Row],[Close Price]]/Table2[[#This Row],[Day Low]])-1</f>
        <v>2.8797696184306165E-3</v>
      </c>
      <c r="AD332" s="1">
        <f>(Table2[[#This Row],[Day High]]/Table2[[#This Row],[Close Price]])-1</f>
        <v>1.8592964824120761E-2</v>
      </c>
      <c r="AE332" s="1">
        <f>(Table2[[#This Row],[Close Price]]/Table2[[#This Row],[Current Week Low]])-1</f>
        <v>4.3367538012133888E-2</v>
      </c>
      <c r="AF332" s="1">
        <f>(Table2[[#This Row],[Current Week High]]/Table2[[#This Row],[Close Price]])-1</f>
        <v>3.9267767408470933E-2</v>
      </c>
      <c r="AG332" s="1">
        <f>(Table2[[#This Row],[Close Price]]/Table2[[#This Row],[Current Month Low]])-1</f>
        <v>4.3367538012133888E-2</v>
      </c>
      <c r="AH332" s="1">
        <f>(Table2[[#This Row],[Current Month High]]/Table2[[#This Row],[Close Price]])-1</f>
        <v>8.4134960516870194E-2</v>
      </c>
      <c r="AI332">
        <v>11.270638908829801</v>
      </c>
      <c r="AJ332">
        <v>64.657210401891206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0.01</v>
      </c>
      <c r="AM332" t="s">
        <v>3173</v>
      </c>
      <c r="AN332">
        <v>-7.18</v>
      </c>
      <c r="AO332" t="s">
        <v>3172</v>
      </c>
      <c r="AP332">
        <v>-3.5278172884380003E-2</v>
      </c>
      <c r="AQ332">
        <f>(Table2[[#This Row],[Sharpe Ratio]]-AVERAGE(Table2[Sharpe Ratio]))/_xlfn.STDEV.P(Table2[Sharpe Ratio])</f>
        <v>-1.1269274712407769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-1.3452306593301881</v>
      </c>
      <c r="AS332">
        <f>_xlfn.RANK.AVG(Table2[[#This Row],[1Y Return vs Nifty Z-Score]],Table2[1Y Return vs Nifty Z-Score])</f>
        <v>258</v>
      </c>
      <c r="AT332">
        <f>_xlfn.RANK.AVG(Table2[[#This Row],[6M Return vs Nifty Z-Score]],Table2[6M Return vs Nifty Z-Score])</f>
        <v>125</v>
      </c>
      <c r="AU332">
        <f>_xlfn.RANK.AVG(Table2[[#This Row],[Sharpe Ratio Z-Score]],Table2[Sharpe Ratio Z-Score])</f>
        <v>635</v>
      </c>
      <c r="AV332">
        <f>(Table2[[#This Row],[Rank 1Y]]+Table2[[#This Row],[Rank 6M]]+Table2[[#This Row],[Rank Sharpe]])/3</f>
        <v>339.33333333333331</v>
      </c>
    </row>
    <row r="333" spans="1:48" x14ac:dyDescent="0.3">
      <c r="A333" t="s">
        <v>1273</v>
      </c>
      <c r="B333" t="s">
        <v>1274</v>
      </c>
      <c r="C333" t="s">
        <v>3133</v>
      </c>
      <c r="D333" t="s">
        <v>60</v>
      </c>
      <c r="E333">
        <v>9259.0910700200002</v>
      </c>
      <c r="F333">
        <v>7027.1</v>
      </c>
      <c r="G333">
        <v>49.430787896362702</v>
      </c>
      <c r="H333">
        <f>(Table2[[#This Row],[1Y Return vs Nifty]]-AVERAGE(Table2[1Y Return vs Nifty]))/_xlfn.STDEV.P(Table2[1Y Return vs Nifty])</f>
        <v>0.39987419729622892</v>
      </c>
      <c r="I333">
        <v>-4.2802656094388896</v>
      </c>
      <c r="J333">
        <f>(Table2[[#This Row],[1M Return vs Nifty]]-AVERAGE(Table2[1M Return vs Nifty]))/_xlfn.STDEV.P(Table2[1M Return vs Nifty])</f>
        <v>-0.39220274088541335</v>
      </c>
      <c r="K333">
        <v>-30.610448370468099</v>
      </c>
      <c r="L333">
        <f>(Table2[[#This Row],[6M Return vs Nifty]]-AVERAGE(Table2[6M Return vs Nifty]))/_xlfn.STDEV.P(Table2[6M Return vs Nifty])</f>
        <v>-1.2947031739694612</v>
      </c>
      <c r="M333">
        <v>-3.4262851952237501</v>
      </c>
      <c r="N333">
        <f>(Table2[[#This Row],[1W Return vs Nifty]]-AVERAGE(Table2[1W Return vs Nifty]))/_xlfn.STDEV.P(Table2[1W Return vs Nifty])</f>
        <v>-0.74342108722737366</v>
      </c>
      <c r="O333">
        <v>7305.15</v>
      </c>
      <c r="P333">
        <v>7681.93729027873</v>
      </c>
      <c r="Q333">
        <v>7111.4753191877198</v>
      </c>
      <c r="R333">
        <v>42.180141995370903</v>
      </c>
      <c r="S333" s="1">
        <f>(Table2[[#This Row],[Close Price]]-Table2[[#This Row],[20D EMA]])/Table2[[#This Row],[20D EMA]]</f>
        <v>-3.8062189003648016E-2</v>
      </c>
      <c r="T333" s="1">
        <f>(Table2[[#This Row],[Close Price]]-Table2[[#This Row],[50D EMA]])/Table2[[#This Row],[50D EMA]]</f>
        <v>-8.5243769316811172E-2</v>
      </c>
      <c r="U333" s="1">
        <f>(Table2[[#This Row],[Close Price]]-Table2[[#This Row],[200D EMA]])/Table2[[#This Row],[200D EMA]]</f>
        <v>-1.1864671590726537E-2</v>
      </c>
      <c r="V333">
        <v>1.5401432740779999</v>
      </c>
      <c r="W333">
        <v>6900</v>
      </c>
      <c r="X333">
        <v>7350</v>
      </c>
      <c r="Y333">
        <v>6851.1</v>
      </c>
      <c r="Z333">
        <v>7370.9</v>
      </c>
      <c r="AA333">
        <v>6851.1</v>
      </c>
      <c r="AB333">
        <v>7736.05</v>
      </c>
      <c r="AC333" s="1">
        <f>(Table2[[#This Row],[Close Price]]/Table2[[#This Row],[Day Low]])-1</f>
        <v>1.8420289855072491E-2</v>
      </c>
      <c r="AD333" s="1">
        <f>(Table2[[#This Row],[Day High]]/Table2[[#This Row],[Close Price]])-1</f>
        <v>4.5950676666050017E-2</v>
      </c>
      <c r="AE333" s="1">
        <f>(Table2[[#This Row],[Close Price]]/Table2[[#This Row],[Current Week Low]])-1</f>
        <v>2.5689305367021298E-2</v>
      </c>
      <c r="AF333" s="1">
        <f>(Table2[[#This Row],[Current Week High]]/Table2[[#This Row],[Close Price]])-1</f>
        <v>4.8924876549358842E-2</v>
      </c>
      <c r="AG333" s="1">
        <f>(Table2[[#This Row],[Close Price]]/Table2[[#This Row],[Current Month Low]])-1</f>
        <v>2.5689305367021298E-2</v>
      </c>
      <c r="AH333" s="1">
        <f>(Table2[[#This Row],[Current Month High]]/Table2[[#This Row],[Close Price]])-1</f>
        <v>0.10088799077855737</v>
      </c>
      <c r="AI333">
        <v>46.260192682614402</v>
      </c>
      <c r="AJ333">
        <v>120.88074432639699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-0.19</v>
      </c>
      <c r="AM333" t="s">
        <v>3172</v>
      </c>
      <c r="AN333">
        <v>-2.04</v>
      </c>
      <c r="AO333" t="s">
        <v>3172</v>
      </c>
      <c r="AP333">
        <v>0.136268360080365</v>
      </c>
      <c r="AQ333">
        <f>(Table2[[#This Row],[Sharpe Ratio]]-AVERAGE(Table2[Sharpe Ratio]))/_xlfn.STDEV.P(Table2[Sharpe Ratio])</f>
        <v>0.86417080684787917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191</v>
      </c>
      <c r="AT333">
        <f>_xlfn.RANK.AVG(Table2[[#This Row],[6M Return vs Nifty Z-Score]],Table2[6M Return vs Nifty Z-Score])</f>
        <v>699</v>
      </c>
      <c r="AU333">
        <f>_xlfn.RANK.AVG(Table2[[#This Row],[Sharpe Ratio Z-Score]],Table2[Sharpe Ratio Z-Score])</f>
        <v>128</v>
      </c>
      <c r="AV333">
        <f>(Table2[[#This Row],[Rank 1Y]]+Table2[[#This Row],[Rank 6M]]+Table2[[#This Row],[Rank Sharpe]])/3</f>
        <v>339.33333333333331</v>
      </c>
    </row>
    <row r="334" spans="1:48" x14ac:dyDescent="0.3">
      <c r="A334" t="s">
        <v>1812</v>
      </c>
      <c r="B334" t="s">
        <v>1813</v>
      </c>
      <c r="C334" t="s">
        <v>3143</v>
      </c>
      <c r="D334" t="s">
        <v>114</v>
      </c>
      <c r="E334">
        <v>4399.0739383500004</v>
      </c>
      <c r="F334">
        <v>257.25</v>
      </c>
      <c r="G334">
        <v>49.782287905615199</v>
      </c>
      <c r="H334">
        <f>(Table2[[#This Row],[1Y Return vs Nifty]]-AVERAGE(Table2[1Y Return vs Nifty]))/_xlfn.STDEV.P(Table2[1Y Return vs Nifty])</f>
        <v>0.40585485843460595</v>
      </c>
      <c r="I334">
        <v>-8.7403942917843107</v>
      </c>
      <c r="J334">
        <f>(Table2[[#This Row],[1M Return vs Nifty]]-AVERAGE(Table2[1M Return vs Nifty]))/_xlfn.STDEV.P(Table2[1M Return vs Nifty])</f>
        <v>-0.87023534137941272</v>
      </c>
      <c r="K334">
        <v>-10.097639061864999</v>
      </c>
      <c r="L334">
        <f>(Table2[[#This Row],[6M Return vs Nifty]]-AVERAGE(Table2[6M Return vs Nifty]))/_xlfn.STDEV.P(Table2[6M Return vs Nifty])</f>
        <v>-0.63457846137688856</v>
      </c>
      <c r="M334">
        <v>-5.9194286778426299</v>
      </c>
      <c r="N334">
        <f>(Table2[[#This Row],[1W Return vs Nifty]]-AVERAGE(Table2[1W Return vs Nifty]))/_xlfn.STDEV.P(Table2[1W Return vs Nifty])</f>
        <v>-1.3361401433641231</v>
      </c>
      <c r="O334">
        <v>265.76</v>
      </c>
      <c r="P334">
        <v>271.02462213868603</v>
      </c>
      <c r="Q334">
        <v>252.33402266758901</v>
      </c>
      <c r="R334">
        <v>42.2596946440217</v>
      </c>
      <c r="S334" s="1">
        <f>(Table2[[#This Row],[Close Price]]-Table2[[#This Row],[20D EMA]])/Table2[[#This Row],[20D EMA]]</f>
        <v>-3.2021372667067997E-2</v>
      </c>
      <c r="T334" s="1">
        <f>(Table2[[#This Row],[Close Price]]-Table2[[#This Row],[50D EMA]])/Table2[[#This Row],[50D EMA]]</f>
        <v>-5.082424626216217E-2</v>
      </c>
      <c r="U334" s="1">
        <f>(Table2[[#This Row],[Close Price]]-Table2[[#This Row],[200D EMA]])/Table2[[#This Row],[200D EMA]]</f>
        <v>1.9482023392806715E-2</v>
      </c>
      <c r="V334">
        <v>0.69682124728592798</v>
      </c>
      <c r="W334">
        <v>253.4</v>
      </c>
      <c r="X334">
        <v>258.8</v>
      </c>
      <c r="Y334">
        <v>242</v>
      </c>
      <c r="Z334">
        <v>259.85000000000002</v>
      </c>
      <c r="AA334">
        <v>242</v>
      </c>
      <c r="AB334">
        <v>278.45</v>
      </c>
      <c r="AC334" s="1">
        <f>(Table2[[#This Row],[Close Price]]/Table2[[#This Row],[Day Low]])-1</f>
        <v>1.5193370165745845E-2</v>
      </c>
      <c r="AD334" s="1">
        <f>(Table2[[#This Row],[Day High]]/Table2[[#This Row],[Close Price]])-1</f>
        <v>6.0252672497571602E-3</v>
      </c>
      <c r="AE334" s="1">
        <f>(Table2[[#This Row],[Close Price]]/Table2[[#This Row],[Current Week Low]])-1</f>
        <v>6.301652892561993E-2</v>
      </c>
      <c r="AF334" s="1">
        <f>(Table2[[#This Row],[Current Week High]]/Table2[[#This Row],[Close Price]])-1</f>
        <v>1.0106899902818434E-2</v>
      </c>
      <c r="AG334" s="1">
        <f>(Table2[[#This Row],[Close Price]]/Table2[[#This Row],[Current Month Low]])-1</f>
        <v>6.301652892561993E-2</v>
      </c>
      <c r="AH334" s="1">
        <f>(Table2[[#This Row],[Current Month High]]/Table2[[#This Row],[Close Price]])-1</f>
        <v>8.2410106899902802E-2</v>
      </c>
      <c r="AI334">
        <v>24.567541302235099</v>
      </c>
      <c r="AJ334">
        <v>98.802163833075696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0</v>
      </c>
      <c r="AM334">
        <v>0</v>
      </c>
      <c r="AN334">
        <v>-2.2799999999999998</v>
      </c>
      <c r="AO334" t="s">
        <v>3172</v>
      </c>
      <c r="AP334">
        <v>7.8002913733522E-2</v>
      </c>
      <c r="AQ334">
        <f>(Table2[[#This Row],[Sharpe Ratio]]-AVERAGE(Table2[Sharpe Ratio]))/_xlfn.STDEV.P(Table2[Sharpe Ratio])</f>
        <v>0.18789814841351682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190</v>
      </c>
      <c r="AT334">
        <f>_xlfn.RANK.AVG(Table2[[#This Row],[6M Return vs Nifty Z-Score]],Table2[6M Return vs Nifty Z-Score])</f>
        <v>537</v>
      </c>
      <c r="AU334">
        <f>_xlfn.RANK.AVG(Table2[[#This Row],[Sharpe Ratio Z-Score]],Table2[Sharpe Ratio Z-Score])</f>
        <v>293</v>
      </c>
      <c r="AV334">
        <f>(Table2[[#This Row],[Rank 1Y]]+Table2[[#This Row],[Rank 6M]]+Table2[[#This Row],[Rank Sharpe]])/3</f>
        <v>340</v>
      </c>
    </row>
    <row r="335" spans="1:48" x14ac:dyDescent="0.3">
      <c r="A335" t="s">
        <v>1004</v>
      </c>
      <c r="B335" t="s">
        <v>1005</v>
      </c>
      <c r="C335" t="s">
        <v>3131</v>
      </c>
      <c r="D335" t="s">
        <v>278</v>
      </c>
      <c r="E335">
        <v>14217.23422</v>
      </c>
      <c r="F335">
        <v>1400</v>
      </c>
      <c r="G335">
        <v>5.0583264689319902</v>
      </c>
      <c r="H335">
        <f>(Table2[[#This Row],[1Y Return vs Nifty]]-AVERAGE(Table2[1Y Return vs Nifty]))/_xlfn.STDEV.P(Table2[1Y Return vs Nifty])</f>
        <v>-0.35510915601155857</v>
      </c>
      <c r="I335">
        <v>8.4478540507297808</v>
      </c>
      <c r="J335">
        <f>(Table2[[#This Row],[1M Return vs Nifty]]-AVERAGE(Table2[1M Return vs Nifty]))/_xlfn.STDEV.P(Table2[1M Return vs Nifty])</f>
        <v>0.97198573301073243</v>
      </c>
      <c r="K335">
        <v>-5.3522361434607202</v>
      </c>
      <c r="L335">
        <f>(Table2[[#This Row],[6M Return vs Nifty]]-AVERAGE(Table2[6M Return vs Nifty]))/_xlfn.STDEV.P(Table2[6M Return vs Nifty])</f>
        <v>-0.48186618825427052</v>
      </c>
      <c r="M335">
        <v>-0.50860359484528295</v>
      </c>
      <c r="N335">
        <f>(Table2[[#This Row],[1W Return vs Nifty]]-AVERAGE(Table2[1W Return vs Nifty]))/_xlfn.STDEV.P(Table2[1W Return vs Nifty])</f>
        <v>-4.9772488043140696E-2</v>
      </c>
      <c r="O335">
        <v>1370.99</v>
      </c>
      <c r="P335">
        <v>1319.53275427925</v>
      </c>
      <c r="Q335">
        <v>1241.56142275261</v>
      </c>
      <c r="R335">
        <v>55.961000557902302</v>
      </c>
      <c r="S335" s="1">
        <f>(Table2[[#This Row],[Close Price]]-Table2[[#This Row],[20D EMA]])/Table2[[#This Row],[20D EMA]]</f>
        <v>2.1159891757051467E-2</v>
      </c>
      <c r="T335" s="1">
        <f>(Table2[[#This Row],[Close Price]]-Table2[[#This Row],[50D EMA]])/Table2[[#This Row],[50D EMA]]</f>
        <v>6.0981620546965924E-2</v>
      </c>
      <c r="U335" s="1">
        <f>(Table2[[#This Row],[Close Price]]-Table2[[#This Row],[200D EMA]])/Table2[[#This Row],[200D EMA]]</f>
        <v>0.12761235517138</v>
      </c>
      <c r="V335">
        <v>1.9777227500919601</v>
      </c>
      <c r="W335">
        <v>1390.05</v>
      </c>
      <c r="X335">
        <v>1417.2</v>
      </c>
      <c r="Y335">
        <v>1339.15</v>
      </c>
      <c r="Z335">
        <v>1421.95</v>
      </c>
      <c r="AA335">
        <v>1339.15</v>
      </c>
      <c r="AB335">
        <v>1464.8</v>
      </c>
      <c r="AC335" s="1">
        <f>(Table2[[#This Row],[Close Price]]/Table2[[#This Row],[Day Low]])-1</f>
        <v>7.1580158987087916E-3</v>
      </c>
      <c r="AD335" s="1">
        <f>(Table2[[#This Row],[Day High]]/Table2[[#This Row],[Close Price]])-1</f>
        <v>1.2285714285714233E-2</v>
      </c>
      <c r="AE335" s="1">
        <f>(Table2[[#This Row],[Close Price]]/Table2[[#This Row],[Current Week Low]])-1</f>
        <v>4.5439271179479546E-2</v>
      </c>
      <c r="AF335" s="1">
        <f>(Table2[[#This Row],[Current Week High]]/Table2[[#This Row],[Close Price]])-1</f>
        <v>1.5678571428571431E-2</v>
      </c>
      <c r="AG335" s="1">
        <f>(Table2[[#This Row],[Close Price]]/Table2[[#This Row],[Current Month Low]])-1</f>
        <v>4.5439271179479546E-2</v>
      </c>
      <c r="AH335" s="1">
        <f>(Table2[[#This Row],[Current Month High]]/Table2[[#This Row],[Close Price]])-1</f>
        <v>4.6285714285714263E-2</v>
      </c>
      <c r="AI335">
        <v>17.785714285714199</v>
      </c>
      <c r="AJ335">
        <v>40.994007754670399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0.11</v>
      </c>
      <c r="AM335" t="s">
        <v>3173</v>
      </c>
      <c r="AN335">
        <v>2.37</v>
      </c>
      <c r="AO335" t="s">
        <v>3173</v>
      </c>
      <c r="AP335">
        <v>0.134433853607201</v>
      </c>
      <c r="AQ335">
        <f>(Table2[[#This Row],[Sharpe Ratio]]-AVERAGE(Table2[Sharpe Ratio]))/_xlfn.STDEV.P(Table2[Sharpe Ratio])</f>
        <v>0.84287814288824092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0.92811604359000355</v>
      </c>
      <c r="AS335">
        <f>_xlfn.RANK.AVG(Table2[[#This Row],[1Y Return vs Nifty Z-Score]],Table2[1Y Return vs Nifty Z-Score])</f>
        <v>412</v>
      </c>
      <c r="AT335">
        <f>_xlfn.RANK.AVG(Table2[[#This Row],[6M Return vs Nifty Z-Score]],Table2[6M Return vs Nifty Z-Score])</f>
        <v>478</v>
      </c>
      <c r="AU335">
        <f>_xlfn.RANK.AVG(Table2[[#This Row],[Sharpe Ratio Z-Score]],Table2[Sharpe Ratio Z-Score])</f>
        <v>131</v>
      </c>
      <c r="AV335">
        <f>(Table2[[#This Row],[Rank 1Y]]+Table2[[#This Row],[Rank 6M]]+Table2[[#This Row],[Rank Sharpe]])/3</f>
        <v>340.33333333333331</v>
      </c>
    </row>
    <row r="336" spans="1:48" x14ac:dyDescent="0.3">
      <c r="A336" t="s">
        <v>84</v>
      </c>
      <c r="B336" t="s">
        <v>85</v>
      </c>
      <c r="C336" t="s">
        <v>3136</v>
      </c>
      <c r="D336" t="s">
        <v>86</v>
      </c>
      <c r="E336">
        <v>306134.89128540002</v>
      </c>
      <c r="F336">
        <v>1417.2</v>
      </c>
      <c r="G336">
        <v>45.973617043854802</v>
      </c>
      <c r="H336">
        <f>(Table2[[#This Row],[1Y Return vs Nifty]]-AVERAGE(Table2[1Y Return vs Nifty]))/_xlfn.STDEV.P(Table2[1Y Return vs Nifty])</f>
        <v>0.34105153208408884</v>
      </c>
      <c r="I336">
        <v>-2.1534062919230399</v>
      </c>
      <c r="J336">
        <f>(Table2[[#This Row],[1M Return vs Nifty]]-AVERAGE(Table2[1M Return vs Nifty]))/_xlfn.STDEV.P(Table2[1M Return vs Nifty])</f>
        <v>-0.16424786270859273</v>
      </c>
      <c r="K336">
        <v>-5.0657146955740897</v>
      </c>
      <c r="L336">
        <f>(Table2[[#This Row],[6M Return vs Nifty]]-AVERAGE(Table2[6M Return vs Nifty]))/_xlfn.STDEV.P(Table2[6M Return vs Nifty])</f>
        <v>-0.47264561365659974</v>
      </c>
      <c r="M336">
        <v>-2.05338921720816</v>
      </c>
      <c r="N336">
        <f>(Table2[[#This Row],[1W Return vs Nifty]]-AVERAGE(Table2[1W Return vs Nifty]))/_xlfn.STDEV.P(Table2[1W Return vs Nifty])</f>
        <v>-0.41702927948088997</v>
      </c>
      <c r="O336">
        <v>1433.83</v>
      </c>
      <c r="P336">
        <v>1451.14607260397</v>
      </c>
      <c r="Q336">
        <v>1330.43146843217</v>
      </c>
      <c r="R336">
        <v>46.874002098269003</v>
      </c>
      <c r="S336" s="1">
        <f>(Table2[[#This Row],[Close Price]]-Table2[[#This Row],[20D EMA]])/Table2[[#This Row],[20D EMA]]</f>
        <v>-1.1598306633282804E-2</v>
      </c>
      <c r="T336" s="1">
        <f>(Table2[[#This Row],[Close Price]]-Table2[[#This Row],[50D EMA]])/Table2[[#This Row],[50D EMA]]</f>
        <v>-2.3392595166561218E-2</v>
      </c>
      <c r="U336" s="1">
        <f>(Table2[[#This Row],[Close Price]]-Table2[[#This Row],[200D EMA]])/Table2[[#This Row],[200D EMA]]</f>
        <v>6.521833978422148E-2</v>
      </c>
      <c r="V336">
        <v>1.0397357631652699</v>
      </c>
      <c r="W336">
        <v>1406.85</v>
      </c>
      <c r="X336">
        <v>1430.05</v>
      </c>
      <c r="Y336">
        <v>1337</v>
      </c>
      <c r="Z336">
        <v>1432.95</v>
      </c>
      <c r="AA336">
        <v>1337</v>
      </c>
      <c r="AB336">
        <v>1472.85</v>
      </c>
      <c r="AC336" s="1">
        <f>(Table2[[#This Row],[Close Price]]/Table2[[#This Row],[Day Low]])-1</f>
        <v>7.3568610726091332E-3</v>
      </c>
      <c r="AD336" s="1">
        <f>(Table2[[#This Row],[Day High]]/Table2[[#This Row],[Close Price]])-1</f>
        <v>9.067174710697179E-3</v>
      </c>
      <c r="AE336" s="1">
        <f>(Table2[[#This Row],[Close Price]]/Table2[[#This Row],[Current Week Low]])-1</f>
        <v>5.998504113687364E-2</v>
      </c>
      <c r="AF336" s="1">
        <f>(Table2[[#This Row],[Current Week High]]/Table2[[#This Row],[Close Price]])-1</f>
        <v>1.1113463166807724E-2</v>
      </c>
      <c r="AG336" s="1">
        <f>(Table2[[#This Row],[Close Price]]/Table2[[#This Row],[Current Month Low]])-1</f>
        <v>5.998504113687364E-2</v>
      </c>
      <c r="AH336" s="1">
        <f>(Table2[[#This Row],[Current Month High]]/Table2[[#This Row],[Close Price]])-1</f>
        <v>3.9267569856054063E-2</v>
      </c>
      <c r="AI336">
        <v>14.4086931978549</v>
      </c>
      <c r="AJ336">
        <v>87.833001988071501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-7.0000000000000007E-2</v>
      </c>
      <c r="AM336" t="s">
        <v>3172</v>
      </c>
      <c r="AN336">
        <v>-2.67</v>
      </c>
      <c r="AO336" t="s">
        <v>3172</v>
      </c>
      <c r="AP336">
        <v>6.2537930603955003E-2</v>
      </c>
      <c r="AQ336">
        <f>(Table2[[#This Row],[Sharpe Ratio]]-AVERAGE(Table2[Sharpe Ratio]))/_xlfn.STDEV.P(Table2[Sharpe Ratio])</f>
        <v>8.3999052967108998E-3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207</v>
      </c>
      <c r="AT336">
        <f>_xlfn.RANK.AVG(Table2[[#This Row],[6M Return vs Nifty Z-Score]],Table2[6M Return vs Nifty Z-Score])</f>
        <v>475</v>
      </c>
      <c r="AU336">
        <f>_xlfn.RANK.AVG(Table2[[#This Row],[Sharpe Ratio Z-Score]],Table2[Sharpe Ratio Z-Score])</f>
        <v>340</v>
      </c>
      <c r="AV336">
        <f>(Table2[[#This Row],[Rank 1Y]]+Table2[[#This Row],[Rank 6M]]+Table2[[#This Row],[Rank Sharpe]])/3</f>
        <v>340.66666666666669</v>
      </c>
    </row>
    <row r="337" spans="1:48" x14ac:dyDescent="0.3">
      <c r="A337" t="s">
        <v>537</v>
      </c>
      <c r="B337" t="s">
        <v>538</v>
      </c>
      <c r="C337" t="s">
        <v>3131</v>
      </c>
      <c r="D337" t="s">
        <v>51</v>
      </c>
      <c r="E337">
        <v>40340.239183090001</v>
      </c>
      <c r="F337">
        <v>1590.05</v>
      </c>
      <c r="G337">
        <v>40.113609169951602</v>
      </c>
      <c r="H337">
        <f>(Table2[[#This Row],[1Y Return vs Nifty]]-AVERAGE(Table2[1Y Return vs Nifty]))/_xlfn.STDEV.P(Table2[1Y Return vs Nifty])</f>
        <v>0.24134535729175546</v>
      </c>
      <c r="I337">
        <v>14.348790248887401</v>
      </c>
      <c r="J337">
        <f>(Table2[[#This Row],[1M Return vs Nifty]]-AVERAGE(Table2[1M Return vs Nifty]))/_xlfn.STDEV.P(Table2[1M Return vs Nifty])</f>
        <v>1.6044427935704924</v>
      </c>
      <c r="K337">
        <v>9.6113289259162507</v>
      </c>
      <c r="L337">
        <f>(Table2[[#This Row],[6M Return vs Nifty]]-AVERAGE(Table2[6M Return vs Nifty]))/_xlfn.STDEV.P(Table2[6M Return vs Nifty])</f>
        <v>-3.2224455661419014E-4</v>
      </c>
      <c r="M337">
        <v>11.040655517485099</v>
      </c>
      <c r="N337">
        <f>(Table2[[#This Row],[1W Return vs Nifty]]-AVERAGE(Table2[1W Return vs Nifty]))/_xlfn.STDEV.P(Table2[1W Return vs Nifty])</f>
        <v>2.695944318014293</v>
      </c>
      <c r="O337">
        <v>1492.91</v>
      </c>
      <c r="P337">
        <v>1423.9991355560101</v>
      </c>
      <c r="Q337">
        <v>1260.28796772693</v>
      </c>
      <c r="R337">
        <v>73.1714454107194</v>
      </c>
      <c r="S337" s="1">
        <f>(Table2[[#This Row],[Close Price]]-Table2[[#This Row],[20D EMA]])/Table2[[#This Row],[20D EMA]]</f>
        <v>6.5067552632107672E-2</v>
      </c>
      <c r="T337" s="1">
        <f>(Table2[[#This Row],[Close Price]]-Table2[[#This Row],[50D EMA]])/Table2[[#This Row],[50D EMA]]</f>
        <v>0.11660882390855822</v>
      </c>
      <c r="U337" s="1">
        <f>(Table2[[#This Row],[Close Price]]-Table2[[#This Row],[200D EMA]])/Table2[[#This Row],[200D EMA]]</f>
        <v>0.26165609822319624</v>
      </c>
      <c r="V337">
        <v>0.86639644672468596</v>
      </c>
      <c r="W337">
        <v>1583.6</v>
      </c>
      <c r="X337">
        <v>1625.95</v>
      </c>
      <c r="Y337">
        <v>1464.1</v>
      </c>
      <c r="Z337">
        <v>1625.95</v>
      </c>
      <c r="AA337">
        <v>1453.1</v>
      </c>
      <c r="AB337">
        <v>1625.95</v>
      </c>
      <c r="AC337" s="1">
        <f>(Table2[[#This Row],[Close Price]]/Table2[[#This Row],[Day Low]])-1</f>
        <v>4.0729982318767899E-3</v>
      </c>
      <c r="AD337" s="1">
        <f>(Table2[[#This Row],[Day High]]/Table2[[#This Row],[Close Price]])-1</f>
        <v>2.2577906355146116E-2</v>
      </c>
      <c r="AE337" s="1">
        <f>(Table2[[#This Row],[Close Price]]/Table2[[#This Row],[Current Week Low]])-1</f>
        <v>8.6025544703230761E-2</v>
      </c>
      <c r="AF337" s="1">
        <f>(Table2[[#This Row],[Current Week High]]/Table2[[#This Row],[Close Price]])-1</f>
        <v>2.2577906355146116E-2</v>
      </c>
      <c r="AG337" s="1">
        <f>(Table2[[#This Row],[Close Price]]/Table2[[#This Row],[Current Month Low]])-1</f>
        <v>9.4246782740348367E-2</v>
      </c>
      <c r="AH337" s="1">
        <f>(Table2[[#This Row],[Current Month High]]/Table2[[#This Row],[Close Price]])-1</f>
        <v>2.2577906355146116E-2</v>
      </c>
      <c r="AI337">
        <v>2.2577906355146098</v>
      </c>
      <c r="AJ337">
        <v>70.587919751099605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0.14000000000000001</v>
      </c>
      <c r="AM337" t="s">
        <v>3173</v>
      </c>
      <c r="AN337">
        <v>9.17</v>
      </c>
      <c r="AO337" t="s">
        <v>3173</v>
      </c>
      <c r="AP337">
        <v>1.0819061577763E-2</v>
      </c>
      <c r="AQ337">
        <f>(Table2[[#This Row],[Sharpe Ratio]]-AVERAGE(Table2[Sharpe Ratio]))/_xlfn.STDEV.P(Table2[Sharpe Ratio])</f>
        <v>-0.59188824558015218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3.9495219787397744</v>
      </c>
      <c r="AS337">
        <f>_xlfn.RANK.AVG(Table2[[#This Row],[1Y Return vs Nifty Z-Score]],Table2[1Y Return vs Nifty Z-Score])</f>
        <v>233</v>
      </c>
      <c r="AT337">
        <f>_xlfn.RANK.AVG(Table2[[#This Row],[6M Return vs Nifty Z-Score]],Table2[6M Return vs Nifty Z-Score])</f>
        <v>312</v>
      </c>
      <c r="AU337">
        <f>_xlfn.RANK.AVG(Table2[[#This Row],[Sharpe Ratio Z-Score]],Table2[Sharpe Ratio Z-Score])</f>
        <v>479</v>
      </c>
      <c r="AV337">
        <f>(Table2[[#This Row],[Rank 1Y]]+Table2[[#This Row],[Rank 6M]]+Table2[[#This Row],[Rank Sharpe]])/3</f>
        <v>341.33333333333331</v>
      </c>
    </row>
    <row r="338" spans="1:48" x14ac:dyDescent="0.3">
      <c r="A338" t="s">
        <v>713</v>
      </c>
      <c r="B338" t="s">
        <v>714</v>
      </c>
      <c r="C338" t="s">
        <v>3127</v>
      </c>
      <c r="D338" t="s">
        <v>589</v>
      </c>
      <c r="E338">
        <v>24691.566916274998</v>
      </c>
      <c r="F338">
        <v>950.25</v>
      </c>
      <c r="G338">
        <v>3.7562815911806</v>
      </c>
      <c r="H338">
        <f>(Table2[[#This Row],[1Y Return vs Nifty]]-AVERAGE(Table2[1Y Return vs Nifty]))/_xlfn.STDEV.P(Table2[1Y Return vs Nifty])</f>
        <v>-0.37726303651173471</v>
      </c>
      <c r="I338">
        <v>-12.4347608374788</v>
      </c>
      <c r="J338">
        <f>(Table2[[#This Row],[1M Return vs Nifty]]-AVERAGE(Table2[1M Return vs Nifty]))/_xlfn.STDEV.P(Table2[1M Return vs Nifty])</f>
        <v>-1.2661942414010325</v>
      </c>
      <c r="K338">
        <v>13.704625235807001</v>
      </c>
      <c r="L338">
        <f>(Table2[[#This Row],[6M Return vs Nifty]]-AVERAGE(Table2[6M Return vs Nifty]))/_xlfn.STDEV.P(Table2[6M Return vs Nifty])</f>
        <v>0.1314045223367733</v>
      </c>
      <c r="M338">
        <v>-1.46741482206032</v>
      </c>
      <c r="N338">
        <f>(Table2[[#This Row],[1W Return vs Nifty]]-AVERAGE(Table2[1W Return vs Nifty]))/_xlfn.STDEV.P(Table2[1W Return vs Nifty])</f>
        <v>-0.27771993253247607</v>
      </c>
      <c r="O338">
        <v>974.07</v>
      </c>
      <c r="P338">
        <v>942.97996608016695</v>
      </c>
      <c r="Q338">
        <v>820.37188408395798</v>
      </c>
      <c r="R338">
        <v>38.889489801300002</v>
      </c>
      <c r="S338" s="1">
        <f>(Table2[[#This Row],[Close Price]]-Table2[[#This Row],[20D EMA]])/Table2[[#This Row],[20D EMA]]</f>
        <v>-2.4454094674920743E-2</v>
      </c>
      <c r="T338" s="1">
        <f>(Table2[[#This Row],[Close Price]]-Table2[[#This Row],[50D EMA]])/Table2[[#This Row],[50D EMA]]</f>
        <v>7.7096377243872386E-3</v>
      </c>
      <c r="U338" s="1">
        <f>(Table2[[#This Row],[Close Price]]-Table2[[#This Row],[200D EMA]])/Table2[[#This Row],[200D EMA]]</f>
        <v>0.15831614714717615</v>
      </c>
      <c r="V338">
        <v>0.49199563076083502</v>
      </c>
      <c r="W338">
        <v>944.6</v>
      </c>
      <c r="X338">
        <v>965.5</v>
      </c>
      <c r="Y338">
        <v>916.75</v>
      </c>
      <c r="Z338">
        <v>983</v>
      </c>
      <c r="AA338">
        <v>916.75</v>
      </c>
      <c r="AB338">
        <v>992</v>
      </c>
      <c r="AC338" s="1">
        <f>(Table2[[#This Row],[Close Price]]/Table2[[#This Row],[Day Low]])-1</f>
        <v>5.9813677747193594E-3</v>
      </c>
      <c r="AD338" s="1">
        <f>(Table2[[#This Row],[Day High]]/Table2[[#This Row],[Close Price]])-1</f>
        <v>1.6048408313601659E-2</v>
      </c>
      <c r="AE338" s="1">
        <f>(Table2[[#This Row],[Close Price]]/Table2[[#This Row],[Current Week Low]])-1</f>
        <v>3.6542132533406102E-2</v>
      </c>
      <c r="AF338" s="1">
        <f>(Table2[[#This Row],[Current Week High]]/Table2[[#This Row],[Close Price]])-1</f>
        <v>3.4464614575111741E-2</v>
      </c>
      <c r="AG338" s="1">
        <f>(Table2[[#This Row],[Close Price]]/Table2[[#This Row],[Current Month Low]])-1</f>
        <v>3.6542132533406102E-2</v>
      </c>
      <c r="AH338" s="1">
        <f>(Table2[[#This Row],[Current Month High]]/Table2[[#This Row],[Close Price]])-1</f>
        <v>4.3935806366745656E-2</v>
      </c>
      <c r="AI338">
        <v>26.514075243356999</v>
      </c>
      <c r="AJ338">
        <v>57.326158940397299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0.23</v>
      </c>
      <c r="AM338" t="s">
        <v>3173</v>
      </c>
      <c r="AN338">
        <v>-6.23</v>
      </c>
      <c r="AO338" t="s">
        <v>3172</v>
      </c>
      <c r="AP338">
        <v>6.2817584589909006E-2</v>
      </c>
      <c r="AQ338">
        <f>(Table2[[#This Row],[Sharpe Ratio]]-AVERAGE(Table2[Sharpe Ratio]))/_xlfn.STDEV.P(Table2[Sharpe Ratio])</f>
        <v>1.1645780105548216E-2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-1.7781269080029216</v>
      </c>
      <c r="AS338">
        <f>_xlfn.RANK.AVG(Table2[[#This Row],[1Y Return vs Nifty Z-Score]],Table2[1Y Return vs Nifty Z-Score])</f>
        <v>423</v>
      </c>
      <c r="AT338">
        <f>_xlfn.RANK.AVG(Table2[[#This Row],[6M Return vs Nifty Z-Score]],Table2[6M Return vs Nifty Z-Score])</f>
        <v>270</v>
      </c>
      <c r="AU338">
        <f>_xlfn.RANK.AVG(Table2[[#This Row],[Sharpe Ratio Z-Score]],Table2[Sharpe Ratio Z-Score])</f>
        <v>339</v>
      </c>
      <c r="AV338">
        <f>(Table2[[#This Row],[Rank 1Y]]+Table2[[#This Row],[Rank 6M]]+Table2[[#This Row],[Rank Sharpe]])/3</f>
        <v>344</v>
      </c>
    </row>
    <row r="339" spans="1:48" x14ac:dyDescent="0.3">
      <c r="A339" t="s">
        <v>776</v>
      </c>
      <c r="B339" t="s">
        <v>777</v>
      </c>
      <c r="C339" t="s">
        <v>3139</v>
      </c>
      <c r="D339" t="s">
        <v>256</v>
      </c>
      <c r="E339">
        <v>21095.65076352</v>
      </c>
      <c r="F339">
        <v>667.2</v>
      </c>
      <c r="G339">
        <v>9.1882732664427405</v>
      </c>
      <c r="H339">
        <f>(Table2[[#This Row],[1Y Return vs Nifty]]-AVERAGE(Table2[1Y Return vs Nifty]))/_xlfn.STDEV.P(Table2[1Y Return vs Nifty])</f>
        <v>-0.28483942154422803</v>
      </c>
      <c r="I339">
        <v>-6.3296800060700198</v>
      </c>
      <c r="J339">
        <f>(Table2[[#This Row],[1M Return vs Nifty]]-AVERAGE(Table2[1M Return vs Nifty]))/_xlfn.STDEV.P(Table2[1M Return vs Nifty])</f>
        <v>-0.61185714175266315</v>
      </c>
      <c r="K339">
        <v>-3.73275761350249</v>
      </c>
      <c r="L339">
        <f>(Table2[[#This Row],[6M Return vs Nifty]]-AVERAGE(Table2[6M Return vs Nifty]))/_xlfn.STDEV.P(Table2[6M Return vs Nifty])</f>
        <v>-0.42974959207989116</v>
      </c>
      <c r="M339">
        <v>1.0189163220679001</v>
      </c>
      <c r="N339">
        <f>(Table2[[#This Row],[1W Return vs Nifty]]-AVERAGE(Table2[1W Return vs Nifty]))/_xlfn.STDEV.P(Table2[1W Return vs Nifty])</f>
        <v>0.31337956064353029</v>
      </c>
      <c r="O339">
        <v>682.91</v>
      </c>
      <c r="P339">
        <v>686.26328032526305</v>
      </c>
      <c r="Q339">
        <v>643.08263602521504</v>
      </c>
      <c r="R339">
        <v>43.427864910014499</v>
      </c>
      <c r="S339" s="1">
        <f>(Table2[[#This Row],[Close Price]]-Table2[[#This Row],[20D EMA]])/Table2[[#This Row],[20D EMA]]</f>
        <v>-2.3004495467923918E-2</v>
      </c>
      <c r="T339" s="1">
        <f>(Table2[[#This Row],[Close Price]]-Table2[[#This Row],[50D EMA]])/Table2[[#This Row],[50D EMA]]</f>
        <v>-2.7778377295995974E-2</v>
      </c>
      <c r="U339" s="1">
        <f>(Table2[[#This Row],[Close Price]]-Table2[[#This Row],[200D EMA]])/Table2[[#This Row],[200D EMA]]</f>
        <v>3.7502744785414134E-2</v>
      </c>
      <c r="V339">
        <v>0.76123927454630103</v>
      </c>
      <c r="W339">
        <v>663.6</v>
      </c>
      <c r="X339">
        <v>675.45</v>
      </c>
      <c r="Y339">
        <v>624.70000000000005</v>
      </c>
      <c r="Z339">
        <v>695</v>
      </c>
      <c r="AA339">
        <v>624.70000000000005</v>
      </c>
      <c r="AB339">
        <v>698.9</v>
      </c>
      <c r="AC339" s="1">
        <f>(Table2[[#This Row],[Close Price]]/Table2[[#This Row],[Day Low]])-1</f>
        <v>5.4249547920435237E-3</v>
      </c>
      <c r="AD339" s="1">
        <f>(Table2[[#This Row],[Day High]]/Table2[[#This Row],[Close Price]])-1</f>
        <v>1.2365107913669071E-2</v>
      </c>
      <c r="AE339" s="1">
        <f>(Table2[[#This Row],[Close Price]]/Table2[[#This Row],[Current Week Low]])-1</f>
        <v>6.8032655674723941E-2</v>
      </c>
      <c r="AF339" s="1">
        <f>(Table2[[#This Row],[Current Week High]]/Table2[[#This Row],[Close Price]])-1</f>
        <v>4.1666666666666519E-2</v>
      </c>
      <c r="AG339" s="1">
        <f>(Table2[[#This Row],[Close Price]]/Table2[[#This Row],[Current Month Low]])-1</f>
        <v>6.8032655674723941E-2</v>
      </c>
      <c r="AH339" s="1">
        <f>(Table2[[#This Row],[Current Month High]]/Table2[[#This Row],[Close Price]])-1</f>
        <v>4.7511990407673732E-2</v>
      </c>
      <c r="AI339">
        <v>19.746702637889602</v>
      </c>
      <c r="AJ339">
        <v>42.930591259640103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-0.01</v>
      </c>
      <c r="AM339" t="s">
        <v>3172</v>
      </c>
      <c r="AN339">
        <v>-5.6</v>
      </c>
      <c r="AO339" t="s">
        <v>3172</v>
      </c>
      <c r="AP339">
        <v>0.11464921120291</v>
      </c>
      <c r="AQ339">
        <f>(Table2[[#This Row],[Sharpe Ratio]]-AVERAGE(Table2[Sharpe Ratio]))/_xlfn.STDEV.P(Table2[Sharpe Ratio])</f>
        <v>0.61324268046895991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386</v>
      </c>
      <c r="AT339">
        <f>_xlfn.RANK.AVG(Table2[[#This Row],[6M Return vs Nifty Z-Score]],Table2[6M Return vs Nifty Z-Score])</f>
        <v>466</v>
      </c>
      <c r="AU339">
        <f>_xlfn.RANK.AVG(Table2[[#This Row],[Sharpe Ratio Z-Score]],Table2[Sharpe Ratio Z-Score])</f>
        <v>180</v>
      </c>
      <c r="AV339">
        <f>(Table2[[#This Row],[Rank 1Y]]+Table2[[#This Row],[Rank 6M]]+Table2[[#This Row],[Rank Sharpe]])/3</f>
        <v>344</v>
      </c>
    </row>
    <row r="340" spans="1:48" x14ac:dyDescent="0.3">
      <c r="A340" t="s">
        <v>825</v>
      </c>
      <c r="B340" t="s">
        <v>826</v>
      </c>
      <c r="C340" t="s">
        <v>3131</v>
      </c>
      <c r="D340" t="s">
        <v>51</v>
      </c>
      <c r="E340">
        <v>19646.400030179899</v>
      </c>
      <c r="F340">
        <v>1877.95</v>
      </c>
      <c r="G340">
        <v>36.687543514097896</v>
      </c>
      <c r="H340">
        <f>(Table2[[#This Row],[1Y Return vs Nifty]]-AVERAGE(Table2[1Y Return vs Nifty]))/_xlfn.STDEV.P(Table2[1Y Return vs Nifty])</f>
        <v>0.18305193713206053</v>
      </c>
      <c r="I340">
        <v>5.74845176679516</v>
      </c>
      <c r="J340">
        <f>(Table2[[#This Row],[1M Return vs Nifty]]-AVERAGE(Table2[1M Return vs Nifty]))/_xlfn.STDEV.P(Table2[1M Return vs Nifty])</f>
        <v>0.68266621210172318</v>
      </c>
      <c r="K340">
        <v>14.465551898393199</v>
      </c>
      <c r="L340">
        <f>(Table2[[#This Row],[6M Return vs Nifty]]-AVERAGE(Table2[6M Return vs Nifty]))/_xlfn.STDEV.P(Table2[6M Return vs Nifty])</f>
        <v>0.15589197731609064</v>
      </c>
      <c r="M340">
        <v>0.81988791303925501</v>
      </c>
      <c r="N340">
        <f>(Table2[[#This Row],[1W Return vs Nifty]]-AVERAGE(Table2[1W Return vs Nifty]))/_xlfn.STDEV.P(Table2[1W Return vs Nifty])</f>
        <v>0.26606261656619223</v>
      </c>
      <c r="O340">
        <v>1984.28</v>
      </c>
      <c r="P340">
        <v>1885.4087409695501</v>
      </c>
      <c r="Q340">
        <v>1595.5565517340001</v>
      </c>
      <c r="R340">
        <v>37.888636121135796</v>
      </c>
      <c r="S340" s="1">
        <f>(Table2[[#This Row],[Close Price]]-Table2[[#This Row],[20D EMA]])/Table2[[#This Row],[20D EMA]]</f>
        <v>-5.3586187433225116E-2</v>
      </c>
      <c r="T340" s="1">
        <f>(Table2[[#This Row],[Close Price]]-Table2[[#This Row],[50D EMA]])/Table2[[#This Row],[50D EMA]]</f>
        <v>-3.9560339397357747E-3</v>
      </c>
      <c r="U340" s="1">
        <f>(Table2[[#This Row],[Close Price]]-Table2[[#This Row],[200D EMA]])/Table2[[#This Row],[200D EMA]]</f>
        <v>0.17698742671270645</v>
      </c>
      <c r="V340">
        <v>0.46540971303527701</v>
      </c>
      <c r="W340">
        <v>1868</v>
      </c>
      <c r="X340">
        <v>1977.75</v>
      </c>
      <c r="Y340">
        <v>1820</v>
      </c>
      <c r="Z340">
        <v>1989</v>
      </c>
      <c r="AA340">
        <v>1820</v>
      </c>
      <c r="AB340">
        <v>2038.35</v>
      </c>
      <c r="AC340" s="1">
        <f>(Table2[[#This Row],[Close Price]]/Table2[[#This Row],[Day Low]])-1</f>
        <v>5.3265524625267791E-3</v>
      </c>
      <c r="AD340" s="1">
        <f>(Table2[[#This Row],[Day High]]/Table2[[#This Row],[Close Price]])-1</f>
        <v>5.3143054926914957E-2</v>
      </c>
      <c r="AE340" s="1">
        <f>(Table2[[#This Row],[Close Price]]/Table2[[#This Row],[Current Week Low]])-1</f>
        <v>3.1840659340659272E-2</v>
      </c>
      <c r="AF340" s="1">
        <f>(Table2[[#This Row],[Current Week High]]/Table2[[#This Row],[Close Price]])-1</f>
        <v>5.9133629755850681E-2</v>
      </c>
      <c r="AG340" s="1">
        <f>(Table2[[#This Row],[Close Price]]/Table2[[#This Row],[Current Month Low]])-1</f>
        <v>3.1840659340659272E-2</v>
      </c>
      <c r="AH340" s="1">
        <f>(Table2[[#This Row],[Current Month High]]/Table2[[#This Row],[Close Price]])-1</f>
        <v>8.5412284672115701E-2</v>
      </c>
      <c r="AI340">
        <v>41.856811949199901</v>
      </c>
      <c r="AJ340">
        <v>66.847319088445602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-0.03</v>
      </c>
      <c r="AM340" t="s">
        <v>3172</v>
      </c>
      <c r="AN340">
        <v>-21.17</v>
      </c>
      <c r="AO340" t="s">
        <v>3172</v>
      </c>
      <c r="AQ340">
        <f>(Table2[[#This Row],[Sharpe Ratio]]-AVERAGE(Table2[Sharpe Ratio]))/_xlfn.STDEV.P(Table2[Sharpe Ratio])</f>
        <v>-0.71746242365139401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0.57021031946467249</v>
      </c>
      <c r="AS340">
        <f>_xlfn.RANK.AVG(Table2[[#This Row],[1Y Return vs Nifty Z-Score]],Table2[1Y Return vs Nifty Z-Score])</f>
        <v>241</v>
      </c>
      <c r="AT340">
        <f>_xlfn.RANK.AVG(Table2[[#This Row],[6M Return vs Nifty Z-Score]],Table2[6M Return vs Nifty Z-Score])</f>
        <v>260</v>
      </c>
      <c r="AU340">
        <f>_xlfn.RANK.AVG(Table2[[#This Row],[Sharpe Ratio Z-Score]],Table2[Sharpe Ratio Z-Score])</f>
        <v>531</v>
      </c>
      <c r="AV340">
        <f>(Table2[[#This Row],[Rank 1Y]]+Table2[[#This Row],[Rank 6M]]+Table2[[#This Row],[Rank Sharpe]])/3</f>
        <v>344</v>
      </c>
    </row>
    <row r="341" spans="1:48" x14ac:dyDescent="0.3">
      <c r="A341" t="s">
        <v>1560</v>
      </c>
      <c r="B341" t="s">
        <v>1561</v>
      </c>
      <c r="C341" t="s">
        <v>609</v>
      </c>
      <c r="D341" t="s">
        <v>458</v>
      </c>
      <c r="E341">
        <v>6305.1293552699999</v>
      </c>
      <c r="F341">
        <v>2096.6999999999998</v>
      </c>
      <c r="G341">
        <v>24.748317923579599</v>
      </c>
      <c r="H341">
        <f>(Table2[[#This Row],[1Y Return vs Nifty]]-AVERAGE(Table2[1Y Return vs Nifty]))/_xlfn.STDEV.P(Table2[1Y Return vs Nifty])</f>
        <v>-2.0090198378486572E-2</v>
      </c>
      <c r="I341">
        <v>-9.7375240765065794</v>
      </c>
      <c r="J341">
        <f>(Table2[[#This Row],[1M Return vs Nifty]]-AVERAGE(Table2[1M Return vs Nifty]))/_xlfn.STDEV.P(Table2[1M Return vs Nifty])</f>
        <v>-0.97710681930505616</v>
      </c>
      <c r="K341">
        <v>66.550704343510702</v>
      </c>
      <c r="L341">
        <f>(Table2[[#This Row],[6M Return vs Nifty]]-AVERAGE(Table2[6M Return vs Nifty]))/_xlfn.STDEV.P(Table2[6M Return vs Nifty])</f>
        <v>1.8320493368910842</v>
      </c>
      <c r="M341">
        <v>-2.1792281838029299</v>
      </c>
      <c r="N341">
        <f>(Table2[[#This Row],[1W Return vs Nifty]]-AVERAGE(Table2[1W Return vs Nifty]))/_xlfn.STDEV.P(Table2[1W Return vs Nifty])</f>
        <v>-0.44694619121311291</v>
      </c>
      <c r="O341">
        <v>2150.52</v>
      </c>
      <c r="P341">
        <v>2127.6720521040502</v>
      </c>
      <c r="Q341">
        <v>1758.8820492463601</v>
      </c>
      <c r="R341">
        <v>45.123605136187102</v>
      </c>
      <c r="S341" s="1">
        <f>(Table2[[#This Row],[Close Price]]-Table2[[#This Row],[20D EMA]])/Table2[[#This Row],[20D EMA]]</f>
        <v>-2.502650521734286E-2</v>
      </c>
      <c r="T341" s="1">
        <f>(Table2[[#This Row],[Close Price]]-Table2[[#This Row],[50D EMA]])/Table2[[#This Row],[50D EMA]]</f>
        <v>-1.4556779120834045E-2</v>
      </c>
      <c r="U341" s="1">
        <f>(Table2[[#This Row],[Close Price]]-Table2[[#This Row],[200D EMA]])/Table2[[#This Row],[200D EMA]]</f>
        <v>0.19206401640086487</v>
      </c>
      <c r="V341">
        <v>0.61105115226727502</v>
      </c>
      <c r="W341">
        <v>2077.3000000000002</v>
      </c>
      <c r="X341">
        <v>2114.9499999999998</v>
      </c>
      <c r="Y341">
        <v>2007.55</v>
      </c>
      <c r="Z341">
        <v>2245</v>
      </c>
      <c r="AA341">
        <v>2007.55</v>
      </c>
      <c r="AB341">
        <v>2299.8000000000002</v>
      </c>
      <c r="AC341" s="1">
        <f>(Table2[[#This Row],[Close Price]]/Table2[[#This Row],[Day Low]])-1</f>
        <v>9.3390458768591866E-3</v>
      </c>
      <c r="AD341" s="1">
        <f>(Table2[[#This Row],[Day High]]/Table2[[#This Row],[Close Price]])-1</f>
        <v>8.7041541469929928E-3</v>
      </c>
      <c r="AE341" s="1">
        <f>(Table2[[#This Row],[Close Price]]/Table2[[#This Row],[Current Week Low]])-1</f>
        <v>4.4407362207665946E-2</v>
      </c>
      <c r="AF341" s="1">
        <f>(Table2[[#This Row],[Current Week High]]/Table2[[#This Row],[Close Price]])-1</f>
        <v>7.0730195068440915E-2</v>
      </c>
      <c r="AG341" s="1">
        <f>(Table2[[#This Row],[Close Price]]/Table2[[#This Row],[Current Month Low]])-1</f>
        <v>4.4407362207665946E-2</v>
      </c>
      <c r="AH341" s="1">
        <f>(Table2[[#This Row],[Current Month High]]/Table2[[#This Row],[Close Price]])-1</f>
        <v>9.6866504507082674E-2</v>
      </c>
      <c r="AI341">
        <v>18.9011303476892</v>
      </c>
      <c r="AJ341">
        <v>95.633310006997803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0.02</v>
      </c>
      <c r="AM341" t="s">
        <v>3173</v>
      </c>
      <c r="AN341">
        <v>-4.3099999999999996</v>
      </c>
      <c r="AO341" t="s">
        <v>3172</v>
      </c>
      <c r="AP341">
        <v>-7.8058749845059006E-2</v>
      </c>
      <c r="AQ341">
        <f>(Table2[[#This Row],[Sharpe Ratio]]-AVERAGE(Table2[Sharpe Ratio]))/_xlfn.STDEV.P(Table2[Sharpe Ratio])</f>
        <v>-1.6234710716850529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-1.2355649436906242</v>
      </c>
      <c r="AS341">
        <f>_xlfn.RANK.AVG(Table2[[#This Row],[1Y Return vs Nifty Z-Score]],Table2[1Y Return vs Nifty Z-Score])</f>
        <v>297</v>
      </c>
      <c r="AT341">
        <f>_xlfn.RANK.AVG(Table2[[#This Row],[6M Return vs Nifty Z-Score]],Table2[6M Return vs Nifty Z-Score])</f>
        <v>43</v>
      </c>
      <c r="AU341">
        <f>_xlfn.RANK.AVG(Table2[[#This Row],[Sharpe Ratio Z-Score]],Table2[Sharpe Ratio Z-Score])</f>
        <v>692</v>
      </c>
      <c r="AV341">
        <f>(Table2[[#This Row],[Rank 1Y]]+Table2[[#This Row],[Rank 6M]]+Table2[[#This Row],[Rank Sharpe]])/3</f>
        <v>344</v>
      </c>
    </row>
    <row r="342" spans="1:48" x14ac:dyDescent="0.3">
      <c r="A342" t="s">
        <v>126</v>
      </c>
      <c r="B342" t="s">
        <v>127</v>
      </c>
      <c r="C342" t="s">
        <v>3125</v>
      </c>
      <c r="D342" t="s">
        <v>18</v>
      </c>
      <c r="E342">
        <v>232139.03777813699</v>
      </c>
      <c r="F342">
        <v>164.39</v>
      </c>
      <c r="G342">
        <v>59.105680606291799</v>
      </c>
      <c r="H342">
        <f>(Table2[[#This Row],[1Y Return vs Nifty]]-AVERAGE(Table2[1Y Return vs Nifty]))/_xlfn.STDEV.P(Table2[1Y Return vs Nifty])</f>
        <v>0.56448942723972328</v>
      </c>
      <c r="I342">
        <v>-6.4449512491968202</v>
      </c>
      <c r="J342">
        <f>(Table2[[#This Row],[1M Return vs Nifty]]-AVERAGE(Table2[1M Return vs Nifty]))/_xlfn.STDEV.P(Table2[1M Return vs Nifty])</f>
        <v>-0.62421181042673002</v>
      </c>
      <c r="K342">
        <v>-14.8692796429666</v>
      </c>
      <c r="L342">
        <f>(Table2[[#This Row],[6M Return vs Nifty]]-AVERAGE(Table2[6M Return vs Nifty]))/_xlfn.STDEV.P(Table2[6M Return vs Nifty])</f>
        <v>-0.78813509127612369</v>
      </c>
      <c r="M342">
        <v>-4.2598690184416501</v>
      </c>
      <c r="N342">
        <f>(Table2[[#This Row],[1W Return vs Nifty]]-AVERAGE(Table2[1W Return vs Nifty]))/_xlfn.STDEV.P(Table2[1W Return vs Nifty])</f>
        <v>-0.94159701266170837</v>
      </c>
      <c r="O342">
        <v>169.97</v>
      </c>
      <c r="P342">
        <v>171.06146009945999</v>
      </c>
      <c r="Q342">
        <v>158.671791647394</v>
      </c>
      <c r="R342">
        <v>34.7986112203874</v>
      </c>
      <c r="S342" s="1">
        <f>(Table2[[#This Row],[Close Price]]-Table2[[#This Row],[20D EMA]])/Table2[[#This Row],[20D EMA]]</f>
        <v>-3.2829322821674486E-2</v>
      </c>
      <c r="T342" s="1">
        <f>(Table2[[#This Row],[Close Price]]-Table2[[#This Row],[50D EMA]])/Table2[[#This Row],[50D EMA]]</f>
        <v>-3.9000369198187772E-2</v>
      </c>
      <c r="U342" s="1">
        <f>(Table2[[#This Row],[Close Price]]-Table2[[#This Row],[200D EMA]])/Table2[[#This Row],[200D EMA]]</f>
        <v>3.6037964235717375E-2</v>
      </c>
      <c r="V342">
        <v>1.0072914245293201</v>
      </c>
      <c r="W342">
        <v>164.01</v>
      </c>
      <c r="X342">
        <v>167.2</v>
      </c>
      <c r="Y342">
        <v>160.76</v>
      </c>
      <c r="Z342">
        <v>170.79</v>
      </c>
      <c r="AA342">
        <v>160.76</v>
      </c>
      <c r="AB342">
        <v>181.34</v>
      </c>
      <c r="AC342" s="1">
        <f>(Table2[[#This Row],[Close Price]]/Table2[[#This Row],[Day Low]])-1</f>
        <v>2.3169318943967454E-3</v>
      </c>
      <c r="AD342" s="1">
        <f>(Table2[[#This Row],[Day High]]/Table2[[#This Row],[Close Price]])-1</f>
        <v>1.7093497171360772E-2</v>
      </c>
      <c r="AE342" s="1">
        <f>(Table2[[#This Row],[Close Price]]/Table2[[#This Row],[Current Week Low]])-1</f>
        <v>2.2580243841751724E-2</v>
      </c>
      <c r="AF342" s="1">
        <f>(Table2[[#This Row],[Current Week High]]/Table2[[#This Row],[Close Price]])-1</f>
        <v>3.8931808504166998E-2</v>
      </c>
      <c r="AG342" s="1">
        <f>(Table2[[#This Row],[Close Price]]/Table2[[#This Row],[Current Month Low]])-1</f>
        <v>2.2580243841751724E-2</v>
      </c>
      <c r="AH342" s="1">
        <f>(Table2[[#This Row],[Current Month High]]/Table2[[#This Row],[Close Price]])-1</f>
        <v>0.10310846158525466</v>
      </c>
      <c r="AI342">
        <v>19.715311150313202</v>
      </c>
      <c r="AJ342">
        <v>92.269005847953196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0</v>
      </c>
      <c r="AM342" t="s">
        <v>3174</v>
      </c>
      <c r="AN342">
        <v>-3.15</v>
      </c>
      <c r="AO342" t="s">
        <v>3172</v>
      </c>
      <c r="AP342">
        <v>7.7042245623903993E-2</v>
      </c>
      <c r="AQ342">
        <f>(Table2[[#This Row],[Sharpe Ratio]]-AVERAGE(Table2[Sharpe Ratio]))/_xlfn.STDEV.P(Table2[Sharpe Ratio])</f>
        <v>0.17674791071522306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154</v>
      </c>
      <c r="AT342">
        <f>_xlfn.RANK.AVG(Table2[[#This Row],[6M Return vs Nifty Z-Score]],Table2[6M Return vs Nifty Z-Score])</f>
        <v>583</v>
      </c>
      <c r="AU342">
        <f>_xlfn.RANK.AVG(Table2[[#This Row],[Sharpe Ratio Z-Score]],Table2[Sharpe Ratio Z-Score])</f>
        <v>297</v>
      </c>
      <c r="AV342">
        <f>(Table2[[#This Row],[Rank 1Y]]+Table2[[#This Row],[Rank 6M]]+Table2[[#This Row],[Rank Sharpe]])/3</f>
        <v>344.66666666666669</v>
      </c>
    </row>
    <row r="343" spans="1:48" x14ac:dyDescent="0.3">
      <c r="A343" t="s">
        <v>798</v>
      </c>
      <c r="B343" t="s">
        <v>799</v>
      </c>
      <c r="C343" t="s">
        <v>3136</v>
      </c>
      <c r="D343" t="s">
        <v>434</v>
      </c>
      <c r="E343">
        <v>20261.520121940001</v>
      </c>
      <c r="F343">
        <v>8539.1</v>
      </c>
      <c r="G343">
        <v>0.25271399459947402</v>
      </c>
      <c r="H343">
        <f>(Table2[[#This Row],[1Y Return vs Nifty]]-AVERAGE(Table2[1Y Return vs Nifty]))/_xlfn.STDEV.P(Table2[1Y Return vs Nifty])</f>
        <v>-0.43687512760416441</v>
      </c>
      <c r="I343">
        <v>7.0564050206051201</v>
      </c>
      <c r="J343">
        <f>(Table2[[#This Row],[1M Return vs Nifty]]-AVERAGE(Table2[1M Return vs Nifty]))/_xlfn.STDEV.P(Table2[1M Return vs Nifty])</f>
        <v>0.82285147126661562</v>
      </c>
      <c r="K343">
        <v>34.939192061679798</v>
      </c>
      <c r="L343">
        <f>(Table2[[#This Row],[6M Return vs Nifty]]-AVERAGE(Table2[6M Return vs Nifty]))/_xlfn.STDEV.P(Table2[6M Return vs Nifty])</f>
        <v>0.81475618383143333</v>
      </c>
      <c r="M343">
        <v>3.9120711991574302</v>
      </c>
      <c r="N343">
        <f>(Table2[[#This Row],[1W Return vs Nifty]]-AVERAGE(Table2[1W Return vs Nifty]))/_xlfn.STDEV.P(Table2[1W Return vs Nifty])</f>
        <v>1.0011971852451551</v>
      </c>
      <c r="O343">
        <v>8397.76</v>
      </c>
      <c r="P343">
        <v>8230.7467357234691</v>
      </c>
      <c r="Q343">
        <v>7533.0335258385003</v>
      </c>
      <c r="R343">
        <v>54.705680026581</v>
      </c>
      <c r="S343" s="1">
        <f>(Table2[[#This Row],[Close Price]]-Table2[[#This Row],[20D EMA]])/Table2[[#This Row],[20D EMA]]</f>
        <v>1.6830678657165737E-2</v>
      </c>
      <c r="T343" s="1">
        <f>(Table2[[#This Row],[Close Price]]-Table2[[#This Row],[50D EMA]])/Table2[[#This Row],[50D EMA]]</f>
        <v>3.746358309607585E-2</v>
      </c>
      <c r="U343" s="1">
        <f>(Table2[[#This Row],[Close Price]]-Table2[[#This Row],[200D EMA]])/Table2[[#This Row],[200D EMA]]</f>
        <v>0.13355396212039491</v>
      </c>
      <c r="V343">
        <v>1.40755559468422</v>
      </c>
      <c r="W343">
        <v>8486</v>
      </c>
      <c r="X343">
        <v>8702</v>
      </c>
      <c r="Y343">
        <v>8251</v>
      </c>
      <c r="Z343">
        <v>8860</v>
      </c>
      <c r="AA343">
        <v>8250</v>
      </c>
      <c r="AB343">
        <v>8860</v>
      </c>
      <c r="AC343" s="1">
        <f>(Table2[[#This Row],[Close Price]]/Table2[[#This Row],[Day Low]])-1</f>
        <v>6.2573650718831253E-3</v>
      </c>
      <c r="AD343" s="1">
        <f>(Table2[[#This Row],[Day High]]/Table2[[#This Row],[Close Price]])-1</f>
        <v>1.9076951903596262E-2</v>
      </c>
      <c r="AE343" s="1">
        <f>(Table2[[#This Row],[Close Price]]/Table2[[#This Row],[Current Week Low]])-1</f>
        <v>3.4916979760029054E-2</v>
      </c>
      <c r="AF343" s="1">
        <f>(Table2[[#This Row],[Current Week High]]/Table2[[#This Row],[Close Price]])-1</f>
        <v>3.7580072841400192E-2</v>
      </c>
      <c r="AG343" s="1">
        <f>(Table2[[#This Row],[Close Price]]/Table2[[#This Row],[Current Month Low]])-1</f>
        <v>3.5042424242424319E-2</v>
      </c>
      <c r="AH343" s="1">
        <f>(Table2[[#This Row],[Current Month High]]/Table2[[#This Row],[Close Price]])-1</f>
        <v>3.7580072841400192E-2</v>
      </c>
      <c r="AI343">
        <v>11.1206099003407</v>
      </c>
      <c r="AJ343">
        <v>55.635548427076799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0.08</v>
      </c>
      <c r="AM343" t="s">
        <v>3173</v>
      </c>
      <c r="AN343">
        <v>3.69</v>
      </c>
      <c r="AO343" t="s">
        <v>3173</v>
      </c>
      <c r="AP343">
        <v>1.2975146138412001E-2</v>
      </c>
      <c r="AQ343">
        <f>(Table2[[#This Row],[Sharpe Ratio]]-AVERAGE(Table2[Sharpe Ratio]))/_xlfn.STDEV.P(Table2[Sharpe Ratio])</f>
        <v>-0.56686310411020457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1.635066608628835</v>
      </c>
      <c r="AS343">
        <f>_xlfn.RANK.AVG(Table2[[#This Row],[1Y Return vs Nifty Z-Score]],Table2[1Y Return vs Nifty Z-Score])</f>
        <v>449</v>
      </c>
      <c r="AT343">
        <f>_xlfn.RANK.AVG(Table2[[#This Row],[6M Return vs Nifty Z-Score]],Table2[6M Return vs Nifty Z-Score])</f>
        <v>112</v>
      </c>
      <c r="AU343">
        <f>_xlfn.RANK.AVG(Table2[[#This Row],[Sharpe Ratio Z-Score]],Table2[Sharpe Ratio Z-Score])</f>
        <v>476</v>
      </c>
      <c r="AV343">
        <f>(Table2[[#This Row],[Rank 1Y]]+Table2[[#This Row],[Rank 6M]]+Table2[[#This Row],[Rank Sharpe]])/3</f>
        <v>345.66666666666669</v>
      </c>
    </row>
    <row r="344" spans="1:48" x14ac:dyDescent="0.3">
      <c r="A344" t="s">
        <v>876</v>
      </c>
      <c r="B344" t="s">
        <v>877</v>
      </c>
      <c r="C344" t="s">
        <v>3133</v>
      </c>
      <c r="D344" t="s">
        <v>184</v>
      </c>
      <c r="E344">
        <v>18094.399013984999</v>
      </c>
      <c r="F344">
        <v>744.35</v>
      </c>
      <c r="G344">
        <v>-4.1614621930315199</v>
      </c>
      <c r="H344">
        <f>(Table2[[#This Row],[1Y Return vs Nifty]]-AVERAGE(Table2[1Y Return vs Nifty]))/_xlfn.STDEV.P(Table2[1Y Return vs Nifty])</f>
        <v>-0.51198093496802699</v>
      </c>
      <c r="I344">
        <v>4.6450008748389298</v>
      </c>
      <c r="J344">
        <f>(Table2[[#This Row],[1M Return vs Nifty]]-AVERAGE(Table2[1M Return vs Nifty]))/_xlfn.STDEV.P(Table2[1M Return vs Nifty])</f>
        <v>0.56439933305690737</v>
      </c>
      <c r="K344">
        <v>14.2761484272541</v>
      </c>
      <c r="L344">
        <f>(Table2[[#This Row],[6M Return vs Nifty]]-AVERAGE(Table2[6M Return vs Nifty]))/_xlfn.STDEV.P(Table2[6M Return vs Nifty])</f>
        <v>0.14979676577930243</v>
      </c>
      <c r="M344">
        <v>-1.55472446397774</v>
      </c>
      <c r="N344">
        <f>(Table2[[#This Row],[1W Return vs Nifty]]-AVERAGE(Table2[1W Return vs Nifty]))/_xlfn.STDEV.P(Table2[1W Return vs Nifty])</f>
        <v>-0.29847689614476314</v>
      </c>
      <c r="O344">
        <v>741.01</v>
      </c>
      <c r="P344">
        <v>706.53405001596298</v>
      </c>
      <c r="Q344">
        <v>633.584556205441</v>
      </c>
      <c r="R344">
        <v>48.0873812333271</v>
      </c>
      <c r="S344" s="1">
        <f>(Table2[[#This Row],[Close Price]]-Table2[[#This Row],[20D EMA]])/Table2[[#This Row],[20D EMA]]</f>
        <v>4.5073615740678693E-3</v>
      </c>
      <c r="T344" s="1">
        <f>(Table2[[#This Row],[Close Price]]-Table2[[#This Row],[50D EMA]])/Table2[[#This Row],[50D EMA]]</f>
        <v>5.352318120150424E-2</v>
      </c>
      <c r="U344" s="1">
        <f>(Table2[[#This Row],[Close Price]]-Table2[[#This Row],[200D EMA]])/Table2[[#This Row],[200D EMA]]</f>
        <v>0.17482345917321115</v>
      </c>
      <c r="V344">
        <v>0.80821672358531504</v>
      </c>
      <c r="W344">
        <v>741.6</v>
      </c>
      <c r="X344">
        <v>758.3</v>
      </c>
      <c r="Y344">
        <v>720.3</v>
      </c>
      <c r="Z344">
        <v>780.35</v>
      </c>
      <c r="AA344">
        <v>720.3</v>
      </c>
      <c r="AB344">
        <v>808.8</v>
      </c>
      <c r="AC344" s="1">
        <f>(Table2[[#This Row],[Close Price]]/Table2[[#This Row],[Day Low]])-1</f>
        <v>3.7081984897517906E-3</v>
      </c>
      <c r="AD344" s="1">
        <f>(Table2[[#This Row],[Day High]]/Table2[[#This Row],[Close Price]])-1</f>
        <v>1.8741183582991816E-2</v>
      </c>
      <c r="AE344" s="1">
        <f>(Table2[[#This Row],[Close Price]]/Table2[[#This Row],[Current Week Low]])-1</f>
        <v>3.3388865750381802E-2</v>
      </c>
      <c r="AF344" s="1">
        <f>(Table2[[#This Row],[Current Week High]]/Table2[[#This Row],[Close Price]])-1</f>
        <v>4.8364344730301712E-2</v>
      </c>
      <c r="AG344" s="1">
        <f>(Table2[[#This Row],[Close Price]]/Table2[[#This Row],[Current Month Low]])-1</f>
        <v>3.3388865750381802E-2</v>
      </c>
      <c r="AH344" s="1">
        <f>(Table2[[#This Row],[Current Month High]]/Table2[[#This Row],[Close Price]])-1</f>
        <v>8.6585611607442603E-2</v>
      </c>
      <c r="AI344">
        <v>12.037348021763901</v>
      </c>
      <c r="AJ344">
        <v>48.409929219419801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0.06</v>
      </c>
      <c r="AM344" t="s">
        <v>3173</v>
      </c>
      <c r="AN344">
        <v>-9.3000000000000007</v>
      </c>
      <c r="AO344" t="s">
        <v>3172</v>
      </c>
      <c r="AP344">
        <v>7.8742477305542E-2</v>
      </c>
      <c r="AQ344">
        <f>(Table2[[#This Row],[Sharpe Ratio]]-AVERAGE(Table2[Sharpe Ratio]))/_xlfn.STDEV.P(Table2[Sharpe Ratio])</f>
        <v>0.19648208030264888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0.10022034802606861</v>
      </c>
      <c r="AS344">
        <f>_xlfn.RANK.AVG(Table2[[#This Row],[1Y Return vs Nifty Z-Score]],Table2[1Y Return vs Nifty Z-Score])</f>
        <v>483</v>
      </c>
      <c r="AT344">
        <f>_xlfn.RANK.AVG(Table2[[#This Row],[6M Return vs Nifty Z-Score]],Table2[6M Return vs Nifty Z-Score])</f>
        <v>264</v>
      </c>
      <c r="AU344">
        <f>_xlfn.RANK.AVG(Table2[[#This Row],[Sharpe Ratio Z-Score]],Table2[Sharpe Ratio Z-Score])</f>
        <v>291</v>
      </c>
      <c r="AV344">
        <f>(Table2[[#This Row],[Rank 1Y]]+Table2[[#This Row],[Rank 6M]]+Table2[[#This Row],[Rank Sharpe]])/3</f>
        <v>346</v>
      </c>
    </row>
    <row r="345" spans="1:48" x14ac:dyDescent="0.3">
      <c r="A345" t="s">
        <v>1321</v>
      </c>
      <c r="B345" t="s">
        <v>1322</v>
      </c>
      <c r="C345" t="s">
        <v>3139</v>
      </c>
      <c r="D345" t="s">
        <v>1323</v>
      </c>
      <c r="E345">
        <v>8613.6234204800003</v>
      </c>
      <c r="F345">
        <v>270.39999999999998</v>
      </c>
      <c r="G345">
        <v>13.6890958119514</v>
      </c>
      <c r="H345">
        <f>(Table2[[#This Row],[1Y Return vs Nifty]]-AVERAGE(Table2[1Y Return vs Nifty]))/_xlfn.STDEV.P(Table2[1Y Return vs Nifty])</f>
        <v>-0.20825935389103323</v>
      </c>
      <c r="I345">
        <v>3.8683169122658501</v>
      </c>
      <c r="J345">
        <f>(Table2[[#This Row],[1M Return vs Nifty]]-AVERAGE(Table2[1M Return vs Nifty]))/_xlfn.STDEV.P(Table2[1M Return vs Nifty])</f>
        <v>0.48115504105689477</v>
      </c>
      <c r="K345">
        <v>34.003104377847102</v>
      </c>
      <c r="L345">
        <f>(Table2[[#This Row],[6M Return vs Nifty]]-AVERAGE(Table2[6M Return vs Nifty]))/_xlfn.STDEV.P(Table2[6M Return vs Nifty])</f>
        <v>0.78463185498134536</v>
      </c>
      <c r="M345">
        <v>3.72511664629313</v>
      </c>
      <c r="N345">
        <f>(Table2[[#This Row],[1W Return vs Nifty]]-AVERAGE(Table2[1W Return vs Nifty]))/_xlfn.STDEV.P(Table2[1W Return vs Nifty])</f>
        <v>0.95675067549281789</v>
      </c>
      <c r="O345">
        <v>257.86</v>
      </c>
      <c r="P345">
        <v>246.847834649025</v>
      </c>
      <c r="Q345">
        <v>217.10118276271299</v>
      </c>
      <c r="R345">
        <v>65.661048425992405</v>
      </c>
      <c r="S345" s="1">
        <f>(Table2[[#This Row],[Close Price]]-Table2[[#This Row],[20D EMA]])/Table2[[#This Row],[20D EMA]]</f>
        <v>4.8631040099278537E-2</v>
      </c>
      <c r="T345" s="1">
        <f>(Table2[[#This Row],[Close Price]]-Table2[[#This Row],[50D EMA]])/Table2[[#This Row],[50D EMA]]</f>
        <v>9.5411674906778446E-2</v>
      </c>
      <c r="U345" s="1">
        <f>(Table2[[#This Row],[Close Price]]-Table2[[#This Row],[200D EMA]])/Table2[[#This Row],[200D EMA]]</f>
        <v>0.2455021965289865</v>
      </c>
      <c r="V345">
        <v>1.01236862560908</v>
      </c>
      <c r="W345">
        <v>267.5</v>
      </c>
      <c r="X345">
        <v>271.89999999999998</v>
      </c>
      <c r="Y345">
        <v>250.5</v>
      </c>
      <c r="Z345">
        <v>273</v>
      </c>
      <c r="AA345">
        <v>250.5</v>
      </c>
      <c r="AB345">
        <v>273.35000000000002</v>
      </c>
      <c r="AC345" s="1">
        <f>(Table2[[#This Row],[Close Price]]/Table2[[#This Row],[Day Low]])-1</f>
        <v>1.0841121495327011E-2</v>
      </c>
      <c r="AD345" s="1">
        <f>(Table2[[#This Row],[Day High]]/Table2[[#This Row],[Close Price]])-1</f>
        <v>5.5473372781065233E-3</v>
      </c>
      <c r="AE345" s="1">
        <f>(Table2[[#This Row],[Close Price]]/Table2[[#This Row],[Current Week Low]])-1</f>
        <v>7.9441117764470937E-2</v>
      </c>
      <c r="AF345" s="1">
        <f>(Table2[[#This Row],[Current Week High]]/Table2[[#This Row],[Close Price]])-1</f>
        <v>9.6153846153848033E-3</v>
      </c>
      <c r="AG345" s="1">
        <f>(Table2[[#This Row],[Close Price]]/Table2[[#This Row],[Current Month Low]])-1</f>
        <v>7.9441117764470937E-2</v>
      </c>
      <c r="AH345" s="1">
        <f>(Table2[[#This Row],[Current Month High]]/Table2[[#This Row],[Close Price]])-1</f>
        <v>1.0909763313609711E-2</v>
      </c>
      <c r="AI345">
        <v>1.0909763313609699</v>
      </c>
      <c r="AJ345">
        <v>59.4339622641509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0.15</v>
      </c>
      <c r="AM345" t="s">
        <v>3173</v>
      </c>
      <c r="AN345">
        <v>8.23</v>
      </c>
      <c r="AO345" t="s">
        <v>3173</v>
      </c>
      <c r="AP345">
        <v>-7.4871533455499997E-4</v>
      </c>
      <c r="AQ345">
        <f>(Table2[[#This Row],[Sharpe Ratio]]-AVERAGE(Table2[Sharpe Ratio]))/_xlfn.STDEV.P(Table2[Sharpe Ratio])</f>
        <v>-0.72615257779002296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1.2881256398500018</v>
      </c>
      <c r="AS345">
        <f>_xlfn.RANK.AVG(Table2[[#This Row],[1Y Return vs Nifty Z-Score]],Table2[1Y Return vs Nifty Z-Score])</f>
        <v>364</v>
      </c>
      <c r="AT345">
        <f>_xlfn.RANK.AVG(Table2[[#This Row],[6M Return vs Nifty Z-Score]],Table2[6M Return vs Nifty Z-Score])</f>
        <v>115</v>
      </c>
      <c r="AU345">
        <f>_xlfn.RANK.AVG(Table2[[#This Row],[Sharpe Ratio Z-Score]],Table2[Sharpe Ratio Z-Score])</f>
        <v>561</v>
      </c>
      <c r="AV345">
        <f>(Table2[[#This Row],[Rank 1Y]]+Table2[[#This Row],[Rank 6M]]+Table2[[#This Row],[Rank Sharpe]])/3</f>
        <v>346.66666666666669</v>
      </c>
    </row>
    <row r="346" spans="1:48" x14ac:dyDescent="0.3">
      <c r="A346" t="s">
        <v>480</v>
      </c>
      <c r="B346" t="s">
        <v>481</v>
      </c>
      <c r="C346" t="s">
        <v>3127</v>
      </c>
      <c r="D346" t="s">
        <v>24</v>
      </c>
      <c r="E346">
        <v>45536.137186232001</v>
      </c>
      <c r="F346">
        <v>185.68</v>
      </c>
      <c r="G346">
        <v>-1.4592405105066399</v>
      </c>
      <c r="H346">
        <f>(Table2[[#This Row],[1Y Return vs Nifty]]-AVERAGE(Table2[1Y Return vs Nifty]))/_xlfn.STDEV.P(Table2[1Y Return vs Nifty])</f>
        <v>-0.46600349036333233</v>
      </c>
      <c r="I346">
        <v>0.30502552763329399</v>
      </c>
      <c r="J346">
        <f>(Table2[[#This Row],[1M Return vs Nifty]]-AVERAGE(Table2[1M Return vs Nifty]))/_xlfn.STDEV.P(Table2[1M Return vs Nifty])</f>
        <v>9.9244659489602607E-2</v>
      </c>
      <c r="K346">
        <v>6.9149285783821703</v>
      </c>
      <c r="L346">
        <f>(Table2[[#This Row],[6M Return vs Nifty]]-AVERAGE(Table2[6M Return vs Nifty]))/_xlfn.STDEV.P(Table2[6M Return vs Nifty])</f>
        <v>-8.7095366544538574E-2</v>
      </c>
      <c r="M346">
        <v>-3.29835431911309</v>
      </c>
      <c r="N346">
        <f>(Table2[[#This Row],[1W Return vs Nifty]]-AVERAGE(Table2[1W Return vs Nifty]))/_xlfn.STDEV.P(Table2[1W Return vs Nifty])</f>
        <v>-0.71300684566137817</v>
      </c>
      <c r="O346">
        <v>189.72</v>
      </c>
      <c r="P346">
        <v>189.82951410719201</v>
      </c>
      <c r="Q346">
        <v>173.33639243695501</v>
      </c>
      <c r="R346">
        <v>37.860945935143398</v>
      </c>
      <c r="S346" s="1">
        <f>(Table2[[#This Row],[Close Price]]-Table2[[#This Row],[20D EMA]])/Table2[[#This Row],[20D EMA]]</f>
        <v>-2.1294539321104745E-2</v>
      </c>
      <c r="T346" s="1">
        <f>(Table2[[#This Row],[Close Price]]-Table2[[#This Row],[50D EMA]])/Table2[[#This Row],[50D EMA]]</f>
        <v>-2.1859162031299711E-2</v>
      </c>
      <c r="U346" s="1">
        <f>(Table2[[#This Row],[Close Price]]-Table2[[#This Row],[200D EMA]])/Table2[[#This Row],[200D EMA]]</f>
        <v>7.121186376100766E-2</v>
      </c>
      <c r="V346">
        <v>1.1596928132859701</v>
      </c>
      <c r="W346">
        <v>184.91</v>
      </c>
      <c r="X346">
        <v>187.27</v>
      </c>
      <c r="Y346">
        <v>182.35</v>
      </c>
      <c r="Z346">
        <v>196.48</v>
      </c>
      <c r="AA346">
        <v>182.35</v>
      </c>
      <c r="AB346">
        <v>200.1</v>
      </c>
      <c r="AC346" s="1">
        <f>(Table2[[#This Row],[Close Price]]/Table2[[#This Row],[Day Low]])-1</f>
        <v>4.1641879833433926E-3</v>
      </c>
      <c r="AD346" s="1">
        <f>(Table2[[#This Row],[Day High]]/Table2[[#This Row],[Close Price]])-1</f>
        <v>8.563119345109893E-3</v>
      </c>
      <c r="AE346" s="1">
        <f>(Table2[[#This Row],[Close Price]]/Table2[[#This Row],[Current Week Low]])-1</f>
        <v>1.8261584864271985E-2</v>
      </c>
      <c r="AF346" s="1">
        <f>(Table2[[#This Row],[Current Week High]]/Table2[[#This Row],[Close Price]])-1</f>
        <v>5.8164584230934846E-2</v>
      </c>
      <c r="AG346" s="1">
        <f>(Table2[[#This Row],[Close Price]]/Table2[[#This Row],[Current Month Low]])-1</f>
        <v>1.8261584864271985E-2</v>
      </c>
      <c r="AH346" s="1">
        <f>(Table2[[#This Row],[Current Month High]]/Table2[[#This Row],[Close Price]])-1</f>
        <v>7.766049116760021E-2</v>
      </c>
      <c r="AI346">
        <v>11.2613097802671</v>
      </c>
      <c r="AJ346">
        <v>35.2859744990892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-0.06</v>
      </c>
      <c r="AM346" t="s">
        <v>3172</v>
      </c>
      <c r="AN346">
        <v>-1.05</v>
      </c>
      <c r="AO346" t="s">
        <v>3172</v>
      </c>
      <c r="AP346">
        <v>9.4418109613323004E-2</v>
      </c>
      <c r="AQ346">
        <f>(Table2[[#This Row],[Sharpe Ratio]]-AVERAGE(Table2[Sharpe Ratio]))/_xlfn.STDEV.P(Table2[Sharpe Ratio])</f>
        <v>0.37842527645216284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462</v>
      </c>
      <c r="AT346">
        <f>_xlfn.RANK.AVG(Table2[[#This Row],[6M Return vs Nifty Z-Score]],Table2[6M Return vs Nifty Z-Score])</f>
        <v>338</v>
      </c>
      <c r="AU346">
        <f>_xlfn.RANK.AVG(Table2[[#This Row],[Sharpe Ratio Z-Score]],Table2[Sharpe Ratio Z-Score])</f>
        <v>243</v>
      </c>
      <c r="AV346">
        <f>(Table2[[#This Row],[Rank 1Y]]+Table2[[#This Row],[Rank 6M]]+Table2[[#This Row],[Rank Sharpe]])/3</f>
        <v>347.66666666666669</v>
      </c>
    </row>
    <row r="347" spans="1:48" x14ac:dyDescent="0.3">
      <c r="A347" t="s">
        <v>152</v>
      </c>
      <c r="B347" t="s">
        <v>153</v>
      </c>
      <c r="C347" t="s">
        <v>3135</v>
      </c>
      <c r="D347" t="s">
        <v>80</v>
      </c>
      <c r="E347">
        <v>182674.07179218499</v>
      </c>
      <c r="F347">
        <v>2722.45</v>
      </c>
      <c r="G347">
        <v>15.4785816066578</v>
      </c>
      <c r="H347">
        <f>(Table2[[#This Row],[1Y Return vs Nifty]]-AVERAGE(Table2[1Y Return vs Nifty]))/_xlfn.STDEV.P(Table2[1Y Return vs Nifty])</f>
        <v>-0.17781182083737013</v>
      </c>
      <c r="I347">
        <v>0.74061643698365198</v>
      </c>
      <c r="J347">
        <f>(Table2[[#This Row],[1M Return vs Nifty]]-AVERAGE(Table2[1M Return vs Nifty]))/_xlfn.STDEV.P(Table2[1M Return vs Nifty])</f>
        <v>0.14593090331313252</v>
      </c>
      <c r="K347">
        <v>8.1765485003013207</v>
      </c>
      <c r="L347">
        <f>(Table2[[#This Row],[6M Return vs Nifty]]-AVERAGE(Table2[6M Return vs Nifty]))/_xlfn.STDEV.P(Table2[6M Return vs Nifty])</f>
        <v>-4.6495053060970314E-2</v>
      </c>
      <c r="M347">
        <v>-1.2864013717649401</v>
      </c>
      <c r="N347">
        <f>(Table2[[#This Row],[1W Return vs Nifty]]-AVERAGE(Table2[1W Return vs Nifty]))/_xlfn.STDEV.P(Table2[1W Return vs Nifty])</f>
        <v>-0.23468585841876599</v>
      </c>
      <c r="O347">
        <v>2729.49</v>
      </c>
      <c r="P347">
        <v>2702.58729803593</v>
      </c>
      <c r="Q347">
        <v>2454.8382093267001</v>
      </c>
      <c r="R347">
        <v>46.722731908007802</v>
      </c>
      <c r="S347" s="1">
        <f>(Table2[[#This Row],[Close Price]]-Table2[[#This Row],[20D EMA]])/Table2[[#This Row],[20D EMA]]</f>
        <v>-2.5792364141286337E-3</v>
      </c>
      <c r="T347" s="1">
        <f>(Table2[[#This Row],[Close Price]]-Table2[[#This Row],[50D EMA]])/Table2[[#This Row],[50D EMA]]</f>
        <v>7.3495135489258078E-3</v>
      </c>
      <c r="U347" s="1">
        <f>(Table2[[#This Row],[Close Price]]-Table2[[#This Row],[200D EMA]])/Table2[[#This Row],[200D EMA]]</f>
        <v>0.10901402367641121</v>
      </c>
      <c r="V347">
        <v>0.852952104020959</v>
      </c>
      <c r="W347">
        <v>2711.1</v>
      </c>
      <c r="X347">
        <v>2739.45</v>
      </c>
      <c r="Y347">
        <v>2700</v>
      </c>
      <c r="Z347">
        <v>2769.95</v>
      </c>
      <c r="AA347">
        <v>2700</v>
      </c>
      <c r="AB347">
        <v>2833</v>
      </c>
      <c r="AC347" s="1">
        <f>(Table2[[#This Row],[Close Price]]/Table2[[#This Row],[Day Low]])-1</f>
        <v>4.1864925675925146E-3</v>
      </c>
      <c r="AD347" s="1">
        <f>(Table2[[#This Row],[Day High]]/Table2[[#This Row],[Close Price]])-1</f>
        <v>6.2443754706238419E-3</v>
      </c>
      <c r="AE347" s="1">
        <f>(Table2[[#This Row],[Close Price]]/Table2[[#This Row],[Current Week Low]])-1</f>
        <v>8.3148148148146639E-3</v>
      </c>
      <c r="AF347" s="1">
        <f>(Table2[[#This Row],[Current Week High]]/Table2[[#This Row],[Close Price]])-1</f>
        <v>1.7447519697331382E-2</v>
      </c>
      <c r="AG347" s="1">
        <f>(Table2[[#This Row],[Close Price]]/Table2[[#This Row],[Current Month Low]])-1</f>
        <v>8.3148148148146639E-3</v>
      </c>
      <c r="AH347" s="1">
        <f>(Table2[[#This Row],[Current Month High]]/Table2[[#This Row],[Close Price]])-1</f>
        <v>4.060680636926306E-2</v>
      </c>
      <c r="AI347">
        <v>5.7044206505169903</v>
      </c>
      <c r="AJ347">
        <v>49.518614692842903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-0.04</v>
      </c>
      <c r="AM347" t="s">
        <v>3172</v>
      </c>
      <c r="AN347">
        <v>2.08</v>
      </c>
      <c r="AO347" t="s">
        <v>3173</v>
      </c>
      <c r="AP347">
        <v>5.7675346612720002E-2</v>
      </c>
      <c r="AQ347">
        <f>(Table2[[#This Row],[Sharpe Ratio]]-AVERAGE(Table2[Sharpe Ratio]))/_xlfn.STDEV.P(Table2[Sharpe Ratio])</f>
        <v>-4.8038907220702226E-2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-0.36110073622467614</v>
      </c>
      <c r="AS347">
        <f>_xlfn.RANK.AVG(Table2[[#This Row],[1Y Return vs Nifty Z-Score]],Table2[1Y Return vs Nifty Z-Score])</f>
        <v>359</v>
      </c>
      <c r="AT347">
        <f>_xlfn.RANK.AVG(Table2[[#This Row],[6M Return vs Nifty Z-Score]],Table2[6M Return vs Nifty Z-Score])</f>
        <v>330</v>
      </c>
      <c r="AU347">
        <f>_xlfn.RANK.AVG(Table2[[#This Row],[Sharpe Ratio Z-Score]],Table2[Sharpe Ratio Z-Score])</f>
        <v>356</v>
      </c>
      <c r="AV347">
        <f>(Table2[[#This Row],[Rank 1Y]]+Table2[[#This Row],[Rank 6M]]+Table2[[#This Row],[Rank Sharpe]])/3</f>
        <v>348.33333333333331</v>
      </c>
    </row>
    <row r="348" spans="1:48" x14ac:dyDescent="0.3">
      <c r="A348" t="s">
        <v>67</v>
      </c>
      <c r="B348" t="s">
        <v>68</v>
      </c>
      <c r="C348" t="s">
        <v>3125</v>
      </c>
      <c r="D348" t="s">
        <v>69</v>
      </c>
      <c r="E348">
        <v>363255.56207325001</v>
      </c>
      <c r="F348">
        <v>288.75</v>
      </c>
      <c r="G348">
        <v>30.3958489823166</v>
      </c>
      <c r="H348">
        <f>(Table2[[#This Row],[1Y Return vs Nifty]]-AVERAGE(Table2[1Y Return vs Nifty]))/_xlfn.STDEV.P(Table2[1Y Return vs Nifty])</f>
        <v>7.6000750815494761E-2</v>
      </c>
      <c r="I348">
        <v>-3.14737437604321</v>
      </c>
      <c r="J348">
        <f>(Table2[[#This Row],[1M Return vs Nifty]]-AVERAGE(Table2[1M Return vs Nifty]))/_xlfn.STDEV.P(Table2[1M Return vs Nifty])</f>
        <v>-0.27078047239332931</v>
      </c>
      <c r="K348">
        <v>-3.7068574001601799</v>
      </c>
      <c r="L348">
        <f>(Table2[[#This Row],[6M Return vs Nifty]]-AVERAGE(Table2[6M Return vs Nifty]))/_xlfn.STDEV.P(Table2[6M Return vs Nifty])</f>
        <v>-0.42891609479380716</v>
      </c>
      <c r="M348">
        <v>-1.52068739805947</v>
      </c>
      <c r="N348">
        <f>(Table2[[#This Row],[1W Return vs Nifty]]-AVERAGE(Table2[1W Return vs Nifty]))/_xlfn.STDEV.P(Table2[1W Return vs Nifty])</f>
        <v>-0.29038493604483762</v>
      </c>
      <c r="O348">
        <v>295.51</v>
      </c>
      <c r="P348">
        <v>301.506699317254</v>
      </c>
      <c r="Q348">
        <v>275.39892087259102</v>
      </c>
      <c r="R348">
        <v>39.290482581601502</v>
      </c>
      <c r="S348" s="1">
        <f>(Table2[[#This Row],[Close Price]]-Table2[[#This Row],[20D EMA]])/Table2[[#This Row],[20D EMA]]</f>
        <v>-2.2875706405874559E-2</v>
      </c>
      <c r="T348" s="1">
        <f>(Table2[[#This Row],[Close Price]]-Table2[[#This Row],[50D EMA]])/Table2[[#This Row],[50D EMA]]</f>
        <v>-4.2309837048864506E-2</v>
      </c>
      <c r="U348" s="1">
        <f>(Table2[[#This Row],[Close Price]]-Table2[[#This Row],[200D EMA]])/Table2[[#This Row],[200D EMA]]</f>
        <v>4.8479053894280311E-2</v>
      </c>
      <c r="V348">
        <v>0.82771434459510496</v>
      </c>
      <c r="W348">
        <v>287.55</v>
      </c>
      <c r="X348">
        <v>292.14999999999998</v>
      </c>
      <c r="Y348">
        <v>280.55</v>
      </c>
      <c r="Z348">
        <v>296.3</v>
      </c>
      <c r="AA348">
        <v>280.55</v>
      </c>
      <c r="AB348">
        <v>299.7</v>
      </c>
      <c r="AC348" s="1">
        <f>(Table2[[#This Row],[Close Price]]/Table2[[#This Row],[Day Low]])-1</f>
        <v>4.1731872717787333E-3</v>
      </c>
      <c r="AD348" s="1">
        <f>(Table2[[#This Row],[Day High]]/Table2[[#This Row],[Close Price]])-1</f>
        <v>1.177489177489166E-2</v>
      </c>
      <c r="AE348" s="1">
        <f>(Table2[[#This Row],[Close Price]]/Table2[[#This Row],[Current Week Low]])-1</f>
        <v>2.9228301550525693E-2</v>
      </c>
      <c r="AF348" s="1">
        <f>(Table2[[#This Row],[Current Week High]]/Table2[[#This Row],[Close Price]])-1</f>
        <v>2.6147186147186252E-2</v>
      </c>
      <c r="AG348" s="1">
        <f>(Table2[[#This Row],[Close Price]]/Table2[[#This Row],[Current Month Low]])-1</f>
        <v>2.9228301550525693E-2</v>
      </c>
      <c r="AH348" s="1">
        <f>(Table2[[#This Row],[Current Month High]]/Table2[[#This Row],[Close Price]])-1</f>
        <v>3.7922077922077913E-2</v>
      </c>
      <c r="AI348">
        <v>19.480519480519401</v>
      </c>
      <c r="AJ348">
        <v>60.505836575875399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-0.08</v>
      </c>
      <c r="AM348" t="s">
        <v>3172</v>
      </c>
      <c r="AN348">
        <v>-2.27</v>
      </c>
      <c r="AO348" t="s">
        <v>3172</v>
      </c>
      <c r="AP348">
        <v>6.9532451182189994E-2</v>
      </c>
      <c r="AQ348">
        <f>(Table2[[#This Row],[Sharpe Ratio]]-AVERAGE(Table2[Sharpe Ratio]))/_xlfn.STDEV.P(Table2[Sharpe Ratio])</f>
        <v>8.9583579712570374E-2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269</v>
      </c>
      <c r="AT348">
        <f>_xlfn.RANK.AVG(Table2[[#This Row],[6M Return vs Nifty Z-Score]],Table2[6M Return vs Nifty Z-Score])</f>
        <v>465</v>
      </c>
      <c r="AU348">
        <f>_xlfn.RANK.AVG(Table2[[#This Row],[Sharpe Ratio Z-Score]],Table2[Sharpe Ratio Z-Score])</f>
        <v>316</v>
      </c>
      <c r="AV348">
        <f>(Table2[[#This Row],[Rank 1Y]]+Table2[[#This Row],[Rank 6M]]+Table2[[#This Row],[Rank Sharpe]])/3</f>
        <v>350</v>
      </c>
    </row>
    <row r="349" spans="1:48" x14ac:dyDescent="0.3">
      <c r="A349" t="s">
        <v>662</v>
      </c>
      <c r="B349" t="s">
        <v>663</v>
      </c>
      <c r="C349" t="s">
        <v>3137</v>
      </c>
      <c r="D349" t="s">
        <v>310</v>
      </c>
      <c r="E349">
        <v>28378.521136970001</v>
      </c>
      <c r="F349">
        <v>440.9</v>
      </c>
      <c r="G349">
        <v>20.991920887662001</v>
      </c>
      <c r="H349">
        <f>(Table2[[#This Row],[1Y Return vs Nifty]]-AVERAGE(Table2[1Y Return vs Nifty]))/_xlfn.STDEV.P(Table2[1Y Return vs Nifty])</f>
        <v>-8.4004102167003866E-2</v>
      </c>
      <c r="I349">
        <v>-5.9378636817340702</v>
      </c>
      <c r="J349">
        <f>(Table2[[#This Row],[1M Return vs Nifty]]-AVERAGE(Table2[1M Return vs Nifty]))/_xlfn.STDEV.P(Table2[1M Return vs Nifty])</f>
        <v>-0.56986261877405264</v>
      </c>
      <c r="K349">
        <v>41.960123235069098</v>
      </c>
      <c r="L349">
        <f>(Table2[[#This Row],[6M Return vs Nifty]]-AVERAGE(Table2[6M Return vs Nifty]))/_xlfn.STDEV.P(Table2[6M Return vs Nifty])</f>
        <v>1.0406974531739046</v>
      </c>
      <c r="M349">
        <v>2.9228496556128301</v>
      </c>
      <c r="N349">
        <f>(Table2[[#This Row],[1W Return vs Nifty]]-AVERAGE(Table2[1W Return vs Nifty]))/_xlfn.STDEV.P(Table2[1W Return vs Nifty])</f>
        <v>0.76602000282964755</v>
      </c>
      <c r="O349">
        <v>437.31</v>
      </c>
      <c r="P349">
        <v>438.74351273847299</v>
      </c>
      <c r="Q349">
        <v>386.149731860938</v>
      </c>
      <c r="R349">
        <v>58.146684980078199</v>
      </c>
      <c r="S349" s="1">
        <f>(Table2[[#This Row],[Close Price]]-Table2[[#This Row],[20D EMA]])/Table2[[#This Row],[20D EMA]]</f>
        <v>8.209279458507638E-3</v>
      </c>
      <c r="T349" s="1">
        <f>(Table2[[#This Row],[Close Price]]-Table2[[#This Row],[50D EMA]])/Table2[[#This Row],[50D EMA]]</f>
        <v>4.9151433557775093E-3</v>
      </c>
      <c r="U349" s="1">
        <f>(Table2[[#This Row],[Close Price]]-Table2[[#This Row],[200D EMA]])/Table2[[#This Row],[200D EMA]]</f>
        <v>0.14178507356513947</v>
      </c>
      <c r="V349">
        <v>1.20895244401737</v>
      </c>
      <c r="W349">
        <v>437.05</v>
      </c>
      <c r="X349">
        <v>442</v>
      </c>
      <c r="Y349">
        <v>417.5</v>
      </c>
      <c r="Z349">
        <v>442</v>
      </c>
      <c r="AA349">
        <v>415.2</v>
      </c>
      <c r="AB349">
        <v>442</v>
      </c>
      <c r="AC349" s="1">
        <f>(Table2[[#This Row],[Close Price]]/Table2[[#This Row],[Day Low]])-1</f>
        <v>8.8090607481980943E-3</v>
      </c>
      <c r="AD349" s="1">
        <f>(Table2[[#This Row],[Day High]]/Table2[[#This Row],[Close Price]])-1</f>
        <v>2.4948968019959938E-3</v>
      </c>
      <c r="AE349" s="1">
        <f>(Table2[[#This Row],[Close Price]]/Table2[[#This Row],[Current Week Low]])-1</f>
        <v>5.6047904191616649E-2</v>
      </c>
      <c r="AF349" s="1">
        <f>(Table2[[#This Row],[Current Week High]]/Table2[[#This Row],[Close Price]])-1</f>
        <v>2.4948968019959938E-3</v>
      </c>
      <c r="AG349" s="1">
        <f>(Table2[[#This Row],[Close Price]]/Table2[[#This Row],[Current Month Low]])-1</f>
        <v>6.1897880539498962E-2</v>
      </c>
      <c r="AH349" s="1">
        <f>(Table2[[#This Row],[Current Month High]]/Table2[[#This Row],[Close Price]])-1</f>
        <v>2.4948968019959938E-3</v>
      </c>
      <c r="AI349">
        <v>9.7754592878203699</v>
      </c>
      <c r="AJ349">
        <v>68.7655502392344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-0.04</v>
      </c>
      <c r="AM349" t="s">
        <v>3172</v>
      </c>
      <c r="AN349">
        <v>-1.0900000000000001</v>
      </c>
      <c r="AO349" t="s">
        <v>3172</v>
      </c>
      <c r="AP349">
        <v>-4.1615952135645E-2</v>
      </c>
      <c r="AQ349">
        <f>(Table2[[#This Row],[Sharpe Ratio]]-AVERAGE(Table2[Sharpe Ratio]))/_xlfn.STDEV.P(Table2[Sharpe Ratio])</f>
        <v>-1.2004885111289636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318</v>
      </c>
      <c r="AT349">
        <f>_xlfn.RANK.AVG(Table2[[#This Row],[6M Return vs Nifty Z-Score]],Table2[6M Return vs Nifty Z-Score])</f>
        <v>86</v>
      </c>
      <c r="AU349">
        <f>_xlfn.RANK.AVG(Table2[[#This Row],[Sharpe Ratio Z-Score]],Table2[Sharpe Ratio Z-Score])</f>
        <v>648</v>
      </c>
      <c r="AV349">
        <f>(Table2[[#This Row],[Rank 1Y]]+Table2[[#This Row],[Rank 6M]]+Table2[[#This Row],[Rank Sharpe]])/3</f>
        <v>350.66666666666669</v>
      </c>
    </row>
    <row r="350" spans="1:48" x14ac:dyDescent="0.3">
      <c r="A350" t="s">
        <v>644</v>
      </c>
      <c r="B350" t="s">
        <v>645</v>
      </c>
      <c r="C350" t="s">
        <v>3137</v>
      </c>
      <c r="D350" t="s">
        <v>310</v>
      </c>
      <c r="E350">
        <v>30076.87037895</v>
      </c>
      <c r="F350">
        <v>2370.65</v>
      </c>
      <c r="G350">
        <v>16.514661813774001</v>
      </c>
      <c r="H350">
        <f>(Table2[[#This Row],[1Y Return vs Nifty]]-AVERAGE(Table2[1Y Return vs Nifty]))/_xlfn.STDEV.P(Table2[1Y Return vs Nifty])</f>
        <v>-0.16018324482646501</v>
      </c>
      <c r="I350">
        <v>11.062960038819099</v>
      </c>
      <c r="J350">
        <f>(Table2[[#This Row],[1M Return vs Nifty]]-AVERAGE(Table2[1M Return vs Nifty]))/_xlfn.STDEV.P(Table2[1M Return vs Nifty])</f>
        <v>1.2522704523736681</v>
      </c>
      <c r="K350">
        <v>56.484784208065399</v>
      </c>
      <c r="L350">
        <f>(Table2[[#This Row],[6M Return vs Nifty]]-AVERAGE(Table2[6M Return vs Nifty]))/_xlfn.STDEV.P(Table2[6M Return vs Nifty])</f>
        <v>1.5081169814333752</v>
      </c>
      <c r="M350">
        <v>5.7678960899346103</v>
      </c>
      <c r="N350">
        <f>(Table2[[#This Row],[1W Return vs Nifty]]-AVERAGE(Table2[1W Return vs Nifty]))/_xlfn.STDEV.P(Table2[1W Return vs Nifty])</f>
        <v>1.4424003431400543</v>
      </c>
      <c r="O350">
        <v>2235.73</v>
      </c>
      <c r="P350">
        <v>2135.2073237091499</v>
      </c>
      <c r="Q350">
        <v>1807.9091418277701</v>
      </c>
      <c r="R350">
        <v>75.352319976317403</v>
      </c>
      <c r="S350" s="1">
        <f>(Table2[[#This Row],[Close Price]]-Table2[[#This Row],[20D EMA]])/Table2[[#This Row],[20D EMA]]</f>
        <v>6.034717966838575E-2</v>
      </c>
      <c r="T350" s="1">
        <f>(Table2[[#This Row],[Close Price]]-Table2[[#This Row],[50D EMA]])/Table2[[#This Row],[50D EMA]]</f>
        <v>0.11026689243546323</v>
      </c>
      <c r="U350" s="1">
        <f>(Table2[[#This Row],[Close Price]]-Table2[[#This Row],[200D EMA]])/Table2[[#This Row],[200D EMA]]</f>
        <v>0.31126611683776712</v>
      </c>
      <c r="V350">
        <v>1.3210789566721099</v>
      </c>
      <c r="W350">
        <v>2325</v>
      </c>
      <c r="X350">
        <v>2414.9499999999998</v>
      </c>
      <c r="Y350">
        <v>2259.5500000000002</v>
      </c>
      <c r="Z350">
        <v>2414.9499999999998</v>
      </c>
      <c r="AA350">
        <v>2241.1</v>
      </c>
      <c r="AB350">
        <v>2414.9499999999998</v>
      </c>
      <c r="AC350" s="1">
        <f>(Table2[[#This Row],[Close Price]]/Table2[[#This Row],[Day Low]])-1</f>
        <v>1.9634408602150488E-2</v>
      </c>
      <c r="AD350" s="1">
        <f>(Table2[[#This Row],[Day High]]/Table2[[#This Row],[Close Price]])-1</f>
        <v>1.8686858034716147E-2</v>
      </c>
      <c r="AE350" s="1">
        <f>(Table2[[#This Row],[Close Price]]/Table2[[#This Row],[Current Week Low]])-1</f>
        <v>4.9169082339403758E-2</v>
      </c>
      <c r="AF350" s="1">
        <f>(Table2[[#This Row],[Current Week High]]/Table2[[#This Row],[Close Price]])-1</f>
        <v>1.8686858034716147E-2</v>
      </c>
      <c r="AG350" s="1">
        <f>(Table2[[#This Row],[Close Price]]/Table2[[#This Row],[Current Month Low]])-1</f>
        <v>5.7806434340279322E-2</v>
      </c>
      <c r="AH350" s="1">
        <f>(Table2[[#This Row],[Current Month High]]/Table2[[#This Row],[Close Price]])-1</f>
        <v>1.8686858034716147E-2</v>
      </c>
      <c r="AI350">
        <v>1.8686858034716101</v>
      </c>
      <c r="AJ350">
        <v>99.869319618919107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0.08</v>
      </c>
      <c r="AM350" t="s">
        <v>3173</v>
      </c>
      <c r="AN350">
        <v>16.27</v>
      </c>
      <c r="AO350" t="s">
        <v>3173</v>
      </c>
      <c r="AP350">
        <v>-4.2380667634541E-2</v>
      </c>
      <c r="AQ350">
        <f>(Table2[[#This Row],[Sharpe Ratio]]-AVERAGE(Table2[Sharpe Ratio]))/_xlfn.STDEV.P(Table2[Sharpe Ratio])</f>
        <v>-1.2093643752269716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2.8332401568936607</v>
      </c>
      <c r="AS350">
        <f>_xlfn.RANK.AVG(Table2[[#This Row],[1Y Return vs Nifty Z-Score]],Table2[1Y Return vs Nifty Z-Score])</f>
        <v>349</v>
      </c>
      <c r="AT350">
        <f>_xlfn.RANK.AVG(Table2[[#This Row],[6M Return vs Nifty Z-Score]],Table2[6M Return vs Nifty Z-Score])</f>
        <v>55</v>
      </c>
      <c r="AU350">
        <f>_xlfn.RANK.AVG(Table2[[#This Row],[Sharpe Ratio Z-Score]],Table2[Sharpe Ratio Z-Score])</f>
        <v>649</v>
      </c>
      <c r="AV350">
        <f>(Table2[[#This Row],[Rank 1Y]]+Table2[[#This Row],[Rank 6M]]+Table2[[#This Row],[Rank Sharpe]])/3</f>
        <v>351</v>
      </c>
    </row>
    <row r="351" spans="1:48" x14ac:dyDescent="0.3">
      <c r="A351" t="s">
        <v>650</v>
      </c>
      <c r="B351" t="s">
        <v>651</v>
      </c>
      <c r="C351" t="s">
        <v>3131</v>
      </c>
      <c r="D351" t="s">
        <v>278</v>
      </c>
      <c r="E351">
        <v>29370.177443749999</v>
      </c>
      <c r="F351">
        <v>3528.85</v>
      </c>
      <c r="G351">
        <v>15.2309023651997</v>
      </c>
      <c r="H351">
        <f>(Table2[[#This Row],[1Y Return vs Nifty]]-AVERAGE(Table2[1Y Return vs Nifty]))/_xlfn.STDEV.P(Table2[1Y Return vs Nifty])</f>
        <v>-0.18202600455054063</v>
      </c>
      <c r="I351">
        <v>5.6883182380037196</v>
      </c>
      <c r="J351">
        <f>(Table2[[#This Row],[1M Return vs Nifty]]-AVERAGE(Table2[1M Return vs Nifty]))/_xlfn.STDEV.P(Table2[1M Return vs Nifty])</f>
        <v>0.67622115430353946</v>
      </c>
      <c r="K351">
        <v>43.277006367323096</v>
      </c>
      <c r="L351">
        <f>(Table2[[#This Row],[6M Return vs Nifty]]-AVERAGE(Table2[6M Return vs Nifty]))/_xlfn.STDEV.P(Table2[6M Return vs Nifty])</f>
        <v>1.0830761974072745</v>
      </c>
      <c r="M351">
        <v>7.5955919762851298</v>
      </c>
      <c r="N351">
        <f>(Table2[[#This Row],[1W Return vs Nifty]]-AVERAGE(Table2[1W Return vs Nifty]))/_xlfn.STDEV.P(Table2[1W Return vs Nifty])</f>
        <v>1.8769161213995371</v>
      </c>
      <c r="O351">
        <v>3412.38</v>
      </c>
      <c r="P351">
        <v>3293.5440857275298</v>
      </c>
      <c r="Q351">
        <v>2857.3100701389199</v>
      </c>
      <c r="R351">
        <v>63.206400707150202</v>
      </c>
      <c r="S351" s="1">
        <f>(Table2[[#This Row],[Close Price]]-Table2[[#This Row],[20D EMA]])/Table2[[#This Row],[20D EMA]]</f>
        <v>3.4131603162601998E-2</v>
      </c>
      <c r="T351" s="1">
        <f>(Table2[[#This Row],[Close Price]]-Table2[[#This Row],[50D EMA]])/Table2[[#This Row],[50D EMA]]</f>
        <v>7.1444592253117514E-2</v>
      </c>
      <c r="U351" s="1">
        <f>(Table2[[#This Row],[Close Price]]-Table2[[#This Row],[200D EMA]])/Table2[[#This Row],[200D EMA]]</f>
        <v>0.2350252207064214</v>
      </c>
      <c r="V351">
        <v>1.06242009158546</v>
      </c>
      <c r="W351">
        <v>3489.2</v>
      </c>
      <c r="X351">
        <v>3653.95</v>
      </c>
      <c r="Y351">
        <v>3375.05</v>
      </c>
      <c r="Z351">
        <v>3653.95</v>
      </c>
      <c r="AA351">
        <v>3303.1</v>
      </c>
      <c r="AB351">
        <v>3653.95</v>
      </c>
      <c r="AC351" s="1">
        <f>(Table2[[#This Row],[Close Price]]/Table2[[#This Row],[Day Low]])-1</f>
        <v>1.1363636363636465E-2</v>
      </c>
      <c r="AD351" s="1">
        <f>(Table2[[#This Row],[Day High]]/Table2[[#This Row],[Close Price]])-1</f>
        <v>3.5450642560607593E-2</v>
      </c>
      <c r="AE351" s="1">
        <f>(Table2[[#This Row],[Close Price]]/Table2[[#This Row],[Current Week Low]])-1</f>
        <v>4.5569695263773857E-2</v>
      </c>
      <c r="AF351" s="1">
        <f>(Table2[[#This Row],[Current Week High]]/Table2[[#This Row],[Close Price]])-1</f>
        <v>3.5450642560607593E-2</v>
      </c>
      <c r="AG351" s="1">
        <f>(Table2[[#This Row],[Close Price]]/Table2[[#This Row],[Current Month Low]])-1</f>
        <v>6.834488813538786E-2</v>
      </c>
      <c r="AH351" s="1">
        <f>(Table2[[#This Row],[Current Month High]]/Table2[[#This Row],[Close Price]])-1</f>
        <v>3.5450642560607593E-2</v>
      </c>
      <c r="AI351">
        <v>3.5450642560607499</v>
      </c>
      <c r="AJ351">
        <v>81.5532232340381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0.03</v>
      </c>
      <c r="AM351" t="s">
        <v>3173</v>
      </c>
      <c r="AN351">
        <v>7.33</v>
      </c>
      <c r="AO351" t="s">
        <v>3173</v>
      </c>
      <c r="AP351">
        <v>-2.2062268275544999E-2</v>
      </c>
      <c r="AQ351">
        <f>(Table2[[#This Row],[Sharpe Ratio]]-AVERAGE(Table2[Sharpe Ratio]))/_xlfn.STDEV.P(Table2[Sharpe Ratio])</f>
        <v>-0.97353372754183987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2.4806537410179708</v>
      </c>
      <c r="AS351">
        <f>_xlfn.RANK.AVG(Table2[[#This Row],[1Y Return vs Nifty Z-Score]],Table2[1Y Return vs Nifty Z-Score])</f>
        <v>360</v>
      </c>
      <c r="AT351">
        <f>_xlfn.RANK.AVG(Table2[[#This Row],[6M Return vs Nifty Z-Score]],Table2[6M Return vs Nifty Z-Score])</f>
        <v>82</v>
      </c>
      <c r="AU351">
        <f>_xlfn.RANK.AVG(Table2[[#This Row],[Sharpe Ratio Z-Score]],Table2[Sharpe Ratio Z-Score])</f>
        <v>614</v>
      </c>
      <c r="AV351">
        <f>(Table2[[#This Row],[Rank 1Y]]+Table2[[#This Row],[Rank 6M]]+Table2[[#This Row],[Rank Sharpe]])/3</f>
        <v>352</v>
      </c>
    </row>
    <row r="352" spans="1:48" x14ac:dyDescent="0.3">
      <c r="A352" t="s">
        <v>376</v>
      </c>
      <c r="B352" t="s">
        <v>377</v>
      </c>
      <c r="C352" t="s">
        <v>3139</v>
      </c>
      <c r="D352" t="s">
        <v>202</v>
      </c>
      <c r="E352">
        <v>66275.163619319996</v>
      </c>
      <c r="F352">
        <v>225.7</v>
      </c>
      <c r="G352">
        <v>3.0504214907610399</v>
      </c>
      <c r="H352">
        <f>(Table2[[#This Row],[1Y Return vs Nifty]]-AVERAGE(Table2[1Y Return vs Nifty]))/_xlfn.STDEV.P(Table2[1Y Return vs Nifty])</f>
        <v>-0.38927302217485793</v>
      </c>
      <c r="I352">
        <v>-9.25393480394672</v>
      </c>
      <c r="J352">
        <f>(Table2[[#This Row],[1M Return vs Nifty]]-AVERAGE(Table2[1M Return vs Nifty]))/_xlfn.STDEV.P(Table2[1M Return vs Nifty])</f>
        <v>-0.92527615386980977</v>
      </c>
      <c r="K352">
        <v>16.577631395358001</v>
      </c>
      <c r="L352">
        <f>(Table2[[#This Row],[6M Return vs Nifty]]-AVERAGE(Table2[6M Return vs Nifty]))/_xlfn.STDEV.P(Table2[6M Return vs Nifty])</f>
        <v>0.22386101314785309</v>
      </c>
      <c r="M352">
        <v>-4.32987476511612</v>
      </c>
      <c r="N352">
        <f>(Table2[[#This Row],[1W Return vs Nifty]]-AVERAGE(Table2[1W Return vs Nifty]))/_xlfn.STDEV.P(Table2[1W Return vs Nifty])</f>
        <v>-0.95824015429487808</v>
      </c>
      <c r="O352">
        <v>233.94</v>
      </c>
      <c r="P352">
        <v>238.50699346210399</v>
      </c>
      <c r="Q352">
        <v>215.45527963039501</v>
      </c>
      <c r="R352">
        <v>35.064736143114203</v>
      </c>
      <c r="S352" s="1">
        <f>(Table2[[#This Row],[Close Price]]-Table2[[#This Row],[20D EMA]])/Table2[[#This Row],[20D EMA]]</f>
        <v>-3.5222706676925744E-2</v>
      </c>
      <c r="T352" s="1">
        <f>(Table2[[#This Row],[Close Price]]-Table2[[#This Row],[50D EMA]])/Table2[[#This Row],[50D EMA]]</f>
        <v>-5.3696511268709973E-2</v>
      </c>
      <c r="U352" s="1">
        <f>(Table2[[#This Row],[Close Price]]-Table2[[#This Row],[200D EMA]])/Table2[[#This Row],[200D EMA]]</f>
        <v>4.7549173021795468E-2</v>
      </c>
      <c r="V352">
        <v>1.1770159790227299</v>
      </c>
      <c r="W352">
        <v>219.49</v>
      </c>
      <c r="X352">
        <v>226.42</v>
      </c>
      <c r="Y352">
        <v>215.2</v>
      </c>
      <c r="Z352">
        <v>227.39</v>
      </c>
      <c r="AA352">
        <v>215.2</v>
      </c>
      <c r="AB352">
        <v>242.19</v>
      </c>
      <c r="AC352" s="1">
        <f>(Table2[[#This Row],[Close Price]]/Table2[[#This Row],[Day Low]])-1</f>
        <v>2.8292860722584079E-2</v>
      </c>
      <c r="AD352" s="1">
        <f>(Table2[[#This Row],[Day High]]/Table2[[#This Row],[Close Price]])-1</f>
        <v>3.1900753212228405E-3</v>
      </c>
      <c r="AE352" s="1">
        <f>(Table2[[#This Row],[Close Price]]/Table2[[#This Row],[Current Week Low]])-1</f>
        <v>4.8791821561338322E-2</v>
      </c>
      <c r="AF352" s="1">
        <f>(Table2[[#This Row],[Current Week High]]/Table2[[#This Row],[Close Price]])-1</f>
        <v>7.4878156845370469E-3</v>
      </c>
      <c r="AG352" s="1">
        <f>(Table2[[#This Row],[Close Price]]/Table2[[#This Row],[Current Month Low]])-1</f>
        <v>4.8791821561338322E-2</v>
      </c>
      <c r="AH352" s="1">
        <f>(Table2[[#This Row],[Current Month High]]/Table2[[#This Row],[Close Price]])-1</f>
        <v>7.3061586176340398E-2</v>
      </c>
      <c r="AI352">
        <v>17.257421355782</v>
      </c>
      <c r="AJ352">
        <v>43.256109171691499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-0.06</v>
      </c>
      <c r="AM352" t="s">
        <v>3172</v>
      </c>
      <c r="AN352">
        <v>-4.55</v>
      </c>
      <c r="AO352" t="s">
        <v>3172</v>
      </c>
      <c r="AP352">
        <v>4.7358743997647001E-2</v>
      </c>
      <c r="AQ352">
        <f>(Table2[[#This Row],[Sharpe Ratio]]-AVERAGE(Table2[Sharpe Ratio]))/_xlfn.STDEV.P(Table2[Sharpe Ratio])</f>
        <v>-0.1677811680964629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429</v>
      </c>
      <c r="AT352">
        <f>_xlfn.RANK.AVG(Table2[[#This Row],[6M Return vs Nifty Z-Score]],Table2[6M Return vs Nifty Z-Score])</f>
        <v>245</v>
      </c>
      <c r="AU352">
        <f>_xlfn.RANK.AVG(Table2[[#This Row],[Sharpe Ratio Z-Score]],Table2[Sharpe Ratio Z-Score])</f>
        <v>385</v>
      </c>
      <c r="AV352">
        <f>(Table2[[#This Row],[Rank 1Y]]+Table2[[#This Row],[Rank 6M]]+Table2[[#This Row],[Rank Sharpe]])/3</f>
        <v>353</v>
      </c>
    </row>
    <row r="353" spans="1:48" x14ac:dyDescent="0.3">
      <c r="A353" t="s">
        <v>627</v>
      </c>
      <c r="B353" t="s">
        <v>628</v>
      </c>
      <c r="C353" t="s">
        <v>3125</v>
      </c>
      <c r="D353" t="s">
        <v>18</v>
      </c>
      <c r="E353">
        <v>30793.160511890001</v>
      </c>
      <c r="F353">
        <v>175.7</v>
      </c>
      <c r="G353">
        <v>55.300311541815503</v>
      </c>
      <c r="H353">
        <f>(Table2[[#This Row],[1Y Return vs Nifty]]-AVERAGE(Table2[1Y Return vs Nifty]))/_xlfn.STDEV.P(Table2[1Y Return vs Nifty])</f>
        <v>0.49974227992244658</v>
      </c>
      <c r="I353">
        <v>-7.4903189137775597</v>
      </c>
      <c r="J353">
        <f>(Table2[[#This Row],[1M Return vs Nifty]]-AVERAGE(Table2[1M Return vs Nifty]))/_xlfn.STDEV.P(Table2[1M Return vs Nifty])</f>
        <v>-0.73625338114416616</v>
      </c>
      <c r="K353">
        <v>-31.251970243955402</v>
      </c>
      <c r="L353">
        <f>(Table2[[#This Row],[6M Return vs Nifty]]-AVERAGE(Table2[6M Return vs Nifty]))/_xlfn.STDEV.P(Table2[6M Return vs Nifty])</f>
        <v>-1.3153480518107448</v>
      </c>
      <c r="M353">
        <v>-0.56448139479316495</v>
      </c>
      <c r="N353">
        <f>(Table2[[#This Row],[1W Return vs Nifty]]-AVERAGE(Table2[1W Return vs Nifty]))/_xlfn.STDEV.P(Table2[1W Return vs Nifty])</f>
        <v>-6.305685658229776E-2</v>
      </c>
      <c r="O353">
        <v>182.4</v>
      </c>
      <c r="P353">
        <v>193.323466997325</v>
      </c>
      <c r="Q353">
        <v>190.00587013256199</v>
      </c>
      <c r="R353">
        <v>38.741769957616299</v>
      </c>
      <c r="S353" s="1">
        <f>(Table2[[#This Row],[Close Price]]-Table2[[#This Row],[20D EMA]])/Table2[[#This Row],[20D EMA]]</f>
        <v>-3.6732456140350971E-2</v>
      </c>
      <c r="T353" s="1">
        <f>(Table2[[#This Row],[Close Price]]-Table2[[#This Row],[50D EMA]])/Table2[[#This Row],[50D EMA]]</f>
        <v>-9.1160515953134985E-2</v>
      </c>
      <c r="U353" s="1">
        <f>(Table2[[#This Row],[Close Price]]-Table2[[#This Row],[200D EMA]])/Table2[[#This Row],[200D EMA]]</f>
        <v>-7.5291727158646127E-2</v>
      </c>
      <c r="V353">
        <v>0.42399590651333402</v>
      </c>
      <c r="W353">
        <v>175.2</v>
      </c>
      <c r="X353">
        <v>178.2</v>
      </c>
      <c r="Y353">
        <v>167.77</v>
      </c>
      <c r="Z353">
        <v>180.99</v>
      </c>
      <c r="AA353">
        <v>167.77</v>
      </c>
      <c r="AB353">
        <v>186.45</v>
      </c>
      <c r="AC353" s="1">
        <f>(Table2[[#This Row],[Close Price]]/Table2[[#This Row],[Day Low]])-1</f>
        <v>2.8538812785388057E-3</v>
      </c>
      <c r="AD353" s="1">
        <f>(Table2[[#This Row],[Day High]]/Table2[[#This Row],[Close Price]])-1</f>
        <v>1.4228799089356814E-2</v>
      </c>
      <c r="AE353" s="1">
        <f>(Table2[[#This Row],[Close Price]]/Table2[[#This Row],[Current Week Low]])-1</f>
        <v>4.7267091851940002E-2</v>
      </c>
      <c r="AF353" s="1">
        <f>(Table2[[#This Row],[Current Week High]]/Table2[[#This Row],[Close Price]])-1</f>
        <v>3.0108138873079282E-2</v>
      </c>
      <c r="AG353" s="1">
        <f>(Table2[[#This Row],[Close Price]]/Table2[[#This Row],[Current Month Low]])-1</f>
        <v>4.7267091851940002E-2</v>
      </c>
      <c r="AH353" s="1">
        <f>(Table2[[#This Row],[Current Month High]]/Table2[[#This Row],[Close Price]])-1</f>
        <v>6.11838360842345E-2</v>
      </c>
      <c r="AI353">
        <v>64.6272054638588</v>
      </c>
      <c r="AJ353">
        <v>89.945945945945894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-0.13</v>
      </c>
      <c r="AM353" t="s">
        <v>3172</v>
      </c>
      <c r="AN353">
        <v>-4.57</v>
      </c>
      <c r="AO353" t="s">
        <v>3172</v>
      </c>
      <c r="AP353">
        <v>0.110792984710176</v>
      </c>
      <c r="AQ353">
        <f>(Table2[[#This Row],[Sharpe Ratio]]-AVERAGE(Table2[Sharpe Ratio]))/_xlfn.STDEV.P(Table2[Sharpe Ratio])</f>
        <v>0.56848441111250214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167</v>
      </c>
      <c r="AT353">
        <f>_xlfn.RANK.AVG(Table2[[#This Row],[6M Return vs Nifty Z-Score]],Table2[6M Return vs Nifty Z-Score])</f>
        <v>703</v>
      </c>
      <c r="AU353">
        <f>_xlfn.RANK.AVG(Table2[[#This Row],[Sharpe Ratio Z-Score]],Table2[Sharpe Ratio Z-Score])</f>
        <v>190</v>
      </c>
      <c r="AV353">
        <f>(Table2[[#This Row],[Rank 1Y]]+Table2[[#This Row],[Rank 6M]]+Table2[[#This Row],[Rank Sharpe]])/3</f>
        <v>353.33333333333331</v>
      </c>
    </row>
    <row r="354" spans="1:48" x14ac:dyDescent="0.3">
      <c r="A354" t="s">
        <v>1301</v>
      </c>
      <c r="B354" t="s">
        <v>1302</v>
      </c>
      <c r="C354" t="s">
        <v>3131</v>
      </c>
      <c r="D354" t="s">
        <v>51</v>
      </c>
      <c r="E354">
        <v>8828.3768048999991</v>
      </c>
      <c r="F354">
        <v>542.25</v>
      </c>
      <c r="G354">
        <v>16.757427125021401</v>
      </c>
      <c r="H354">
        <f>(Table2[[#This Row],[1Y Return vs Nifty]]-AVERAGE(Table2[1Y Return vs Nifty]))/_xlfn.STDEV.P(Table2[1Y Return vs Nifty])</f>
        <v>-0.15605267007680584</v>
      </c>
      <c r="I354">
        <v>-5.5500377498050701</v>
      </c>
      <c r="J354">
        <f>(Table2[[#This Row],[1M Return vs Nifty]]-AVERAGE(Table2[1M Return vs Nifty]))/_xlfn.STDEV.P(Table2[1M Return vs Nifty])</f>
        <v>-0.52829578248233899</v>
      </c>
      <c r="K354">
        <v>10.287946010900599</v>
      </c>
      <c r="L354">
        <f>(Table2[[#This Row],[6M Return vs Nifty]]-AVERAGE(Table2[6M Return vs Nifty]))/_xlfn.STDEV.P(Table2[6M Return vs Nifty])</f>
        <v>2.1452035701194826E-2</v>
      </c>
      <c r="M354">
        <v>1.06241919000216</v>
      </c>
      <c r="N354">
        <f>(Table2[[#This Row],[1W Return vs Nifty]]-AVERAGE(Table2[1W Return vs Nifty]))/_xlfn.STDEV.P(Table2[1W Return vs Nifty])</f>
        <v>0.32372191719099652</v>
      </c>
      <c r="O354">
        <v>540.87</v>
      </c>
      <c r="P354">
        <v>533.61500728343799</v>
      </c>
      <c r="Q354">
        <v>475.111308233665</v>
      </c>
      <c r="R354">
        <v>53.252523808610498</v>
      </c>
      <c r="S354" s="1">
        <f>(Table2[[#This Row],[Close Price]]-Table2[[#This Row],[20D EMA]])/Table2[[#This Row],[20D EMA]]</f>
        <v>2.5514448943368931E-3</v>
      </c>
      <c r="T354" s="1">
        <f>(Table2[[#This Row],[Close Price]]-Table2[[#This Row],[50D EMA]])/Table2[[#This Row],[50D EMA]]</f>
        <v>1.6182064969502252E-2</v>
      </c>
      <c r="U354" s="1">
        <f>(Table2[[#This Row],[Close Price]]-Table2[[#This Row],[200D EMA]])/Table2[[#This Row],[200D EMA]]</f>
        <v>0.14131150027966805</v>
      </c>
      <c r="V354">
        <v>0.38633091993275898</v>
      </c>
      <c r="W354">
        <v>526</v>
      </c>
      <c r="X354">
        <v>553.4</v>
      </c>
      <c r="Y354">
        <v>500.55</v>
      </c>
      <c r="Z354">
        <v>553.4</v>
      </c>
      <c r="AA354">
        <v>500.55</v>
      </c>
      <c r="AB354">
        <v>553.4</v>
      </c>
      <c r="AC354" s="1">
        <f>(Table2[[#This Row],[Close Price]]/Table2[[#This Row],[Day Low]])-1</f>
        <v>3.0893536121672893E-2</v>
      </c>
      <c r="AD354" s="1">
        <f>(Table2[[#This Row],[Day High]]/Table2[[#This Row],[Close Price]])-1</f>
        <v>2.0562471184877751E-2</v>
      </c>
      <c r="AE354" s="1">
        <f>(Table2[[#This Row],[Close Price]]/Table2[[#This Row],[Current Week Low]])-1</f>
        <v>8.3308360803116654E-2</v>
      </c>
      <c r="AF354" s="1">
        <f>(Table2[[#This Row],[Current Week High]]/Table2[[#This Row],[Close Price]])-1</f>
        <v>2.0562471184877751E-2</v>
      </c>
      <c r="AG354" s="1">
        <f>(Table2[[#This Row],[Close Price]]/Table2[[#This Row],[Current Month Low]])-1</f>
        <v>8.3308360803116654E-2</v>
      </c>
      <c r="AH354" s="1">
        <f>(Table2[[#This Row],[Current Month High]]/Table2[[#This Row],[Close Price]])-1</f>
        <v>2.0562471184877751E-2</v>
      </c>
      <c r="AI354">
        <v>21.5029967727063</v>
      </c>
      <c r="AJ354">
        <v>57.952228371686502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-0.03</v>
      </c>
      <c r="AM354" t="s">
        <v>3172</v>
      </c>
      <c r="AN354">
        <v>-3.8</v>
      </c>
      <c r="AO354" t="s">
        <v>3172</v>
      </c>
      <c r="AP354">
        <v>3.8654268891760997E-2</v>
      </c>
      <c r="AQ354">
        <f>(Table2[[#This Row],[Sharpe Ratio]]-AVERAGE(Table2[Sharpe Ratio]))/_xlfn.STDEV.P(Table2[Sharpe Ratio])</f>
        <v>-0.26881186277425645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-0.60798636244120996</v>
      </c>
      <c r="AS354">
        <f>_xlfn.RANK.AVG(Table2[[#This Row],[1Y Return vs Nifty Z-Score]],Table2[1Y Return vs Nifty Z-Score])</f>
        <v>346</v>
      </c>
      <c r="AT354">
        <f>_xlfn.RANK.AVG(Table2[[#This Row],[6M Return vs Nifty Z-Score]],Table2[6M Return vs Nifty Z-Score])</f>
        <v>304</v>
      </c>
      <c r="AU354">
        <f>_xlfn.RANK.AVG(Table2[[#This Row],[Sharpe Ratio Z-Score]],Table2[Sharpe Ratio Z-Score])</f>
        <v>410</v>
      </c>
      <c r="AV354">
        <f>(Table2[[#This Row],[Rank 1Y]]+Table2[[#This Row],[Rank 6M]]+Table2[[#This Row],[Rank Sharpe]])/3</f>
        <v>353.33333333333331</v>
      </c>
    </row>
    <row r="355" spans="1:48" x14ac:dyDescent="0.3">
      <c r="A355" t="s">
        <v>322</v>
      </c>
      <c r="B355" t="s">
        <v>323</v>
      </c>
      <c r="C355" t="s">
        <v>3140</v>
      </c>
      <c r="D355" t="s">
        <v>135</v>
      </c>
      <c r="E355">
        <v>83819.043041280005</v>
      </c>
      <c r="F355">
        <v>3014.4</v>
      </c>
      <c r="G355">
        <v>48.014956478292298</v>
      </c>
      <c r="H355">
        <f>(Table2[[#This Row],[1Y Return vs Nifty]]-AVERAGE(Table2[1Y Return vs Nifty]))/_xlfn.STDEV.P(Table2[1Y Return vs Nifty])</f>
        <v>0.37578427491314226</v>
      </c>
      <c r="I355">
        <v>3.7432359375684698</v>
      </c>
      <c r="J355">
        <f>(Table2[[#This Row],[1M Return vs Nifty]]-AVERAGE(Table2[1M Return vs Nifty]))/_xlfn.STDEV.P(Table2[1M Return vs Nifty])</f>
        <v>0.46774897413250516</v>
      </c>
      <c r="K355">
        <v>3.6204846785280802</v>
      </c>
      <c r="L355">
        <f>(Table2[[#This Row],[6M Return vs Nifty]]-AVERAGE(Table2[6M Return vs Nifty]))/_xlfn.STDEV.P(Table2[6M Return vs Nifty])</f>
        <v>-0.19311418628910887</v>
      </c>
      <c r="M355">
        <v>-6.7414563208112597</v>
      </c>
      <c r="N355">
        <f>(Table2[[#This Row],[1W Return vs Nifty]]-AVERAGE(Table2[1W Return vs Nifty]))/_xlfn.STDEV.P(Table2[1W Return vs Nifty])</f>
        <v>-1.5315687065637344</v>
      </c>
      <c r="O355">
        <v>3022.08</v>
      </c>
      <c r="P355">
        <v>3000.9626527200699</v>
      </c>
      <c r="Q355">
        <v>2687.4400529151299</v>
      </c>
      <c r="R355">
        <v>48.761016845939601</v>
      </c>
      <c r="S355" s="1">
        <f>(Table2[[#This Row],[Close Price]]-Table2[[#This Row],[20D EMA]])/Table2[[#This Row],[20D EMA]]</f>
        <v>-2.5412960609910514E-3</v>
      </c>
      <c r="T355" s="1">
        <f>(Table2[[#This Row],[Close Price]]-Table2[[#This Row],[50D EMA]])/Table2[[#This Row],[50D EMA]]</f>
        <v>4.4776789433719332E-3</v>
      </c>
      <c r="U355" s="1">
        <f>(Table2[[#This Row],[Close Price]]-Table2[[#This Row],[200D EMA]])/Table2[[#This Row],[200D EMA]]</f>
        <v>0.12166222897891585</v>
      </c>
      <c r="V355">
        <v>1.1281820484067899</v>
      </c>
      <c r="W355">
        <v>3000.25</v>
      </c>
      <c r="X355">
        <v>3058.65</v>
      </c>
      <c r="Y355">
        <v>2833.4</v>
      </c>
      <c r="Z355">
        <v>3058.65</v>
      </c>
      <c r="AA355">
        <v>2833.4</v>
      </c>
      <c r="AB355">
        <v>3279.95</v>
      </c>
      <c r="AC355" s="1">
        <f>(Table2[[#This Row],[Close Price]]/Table2[[#This Row],[Day Low]])-1</f>
        <v>4.716273643863067E-3</v>
      </c>
      <c r="AD355" s="1">
        <f>(Table2[[#This Row],[Day High]]/Table2[[#This Row],[Close Price]])-1</f>
        <v>1.4679538216560539E-2</v>
      </c>
      <c r="AE355" s="1">
        <f>(Table2[[#This Row],[Close Price]]/Table2[[#This Row],[Current Week Low]])-1</f>
        <v>6.3880849862356204E-2</v>
      </c>
      <c r="AF355" s="1">
        <f>(Table2[[#This Row],[Current Week High]]/Table2[[#This Row],[Close Price]])-1</f>
        <v>1.4679538216560539E-2</v>
      </c>
      <c r="AG355" s="1">
        <f>(Table2[[#This Row],[Close Price]]/Table2[[#This Row],[Current Month Low]])-1</f>
        <v>6.3880849862356204E-2</v>
      </c>
      <c r="AH355" s="1">
        <f>(Table2[[#This Row],[Current Month High]]/Table2[[#This Row],[Close Price]])-1</f>
        <v>8.8093816348195242E-2</v>
      </c>
      <c r="AI355">
        <v>12.8815021231422</v>
      </c>
      <c r="AJ355">
        <v>94.628099173553693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-0.03</v>
      </c>
      <c r="AM355" t="s">
        <v>3172</v>
      </c>
      <c r="AN355">
        <v>-5.57</v>
      </c>
      <c r="AO355" t="s">
        <v>3172</v>
      </c>
      <c r="AP355">
        <v>9.4444941801410005E-3</v>
      </c>
      <c r="AQ355">
        <f>(Table2[[#This Row],[Sharpe Ratio]]-AVERAGE(Table2[Sharpe Ratio]))/_xlfn.STDEV.P(Table2[Sharpe Ratio])</f>
        <v>-0.60784251018242441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-1.4889921539896203</v>
      </c>
      <c r="AS355">
        <f>_xlfn.RANK.AVG(Table2[[#This Row],[1Y Return vs Nifty Z-Score]],Table2[1Y Return vs Nifty Z-Score])</f>
        <v>197</v>
      </c>
      <c r="AT355">
        <f>_xlfn.RANK.AVG(Table2[[#This Row],[6M Return vs Nifty Z-Score]],Table2[6M Return vs Nifty Z-Score])</f>
        <v>381</v>
      </c>
      <c r="AU355">
        <f>_xlfn.RANK.AVG(Table2[[#This Row],[Sharpe Ratio Z-Score]],Table2[Sharpe Ratio Z-Score])</f>
        <v>483</v>
      </c>
      <c r="AV355">
        <f>(Table2[[#This Row],[Rank 1Y]]+Table2[[#This Row],[Rank 6M]]+Table2[[#This Row],[Rank Sharpe]])/3</f>
        <v>353.66666666666669</v>
      </c>
    </row>
    <row r="356" spans="1:48" x14ac:dyDescent="0.3">
      <c r="A356" t="s">
        <v>187</v>
      </c>
      <c r="B356" t="s">
        <v>188</v>
      </c>
      <c r="C356" t="s">
        <v>3129</v>
      </c>
      <c r="D356" t="s">
        <v>122</v>
      </c>
      <c r="E356">
        <v>144572.76428363999</v>
      </c>
      <c r="F356">
        <v>6002.15</v>
      </c>
      <c r="G356">
        <v>5.5381557120978497</v>
      </c>
      <c r="H356">
        <f>(Table2[[#This Row],[1Y Return vs Nifty]]-AVERAGE(Table2[1Y Return vs Nifty]))/_xlfn.STDEV.P(Table2[1Y Return vs Nifty])</f>
        <v>-0.3469450136726675</v>
      </c>
      <c r="I356">
        <v>2.1310223350670898</v>
      </c>
      <c r="J356">
        <f>(Table2[[#This Row],[1M Return vs Nifty]]-AVERAGE(Table2[1M Return vs Nifty]))/_xlfn.STDEV.P(Table2[1M Return vs Nifty])</f>
        <v>0.29495336309864251</v>
      </c>
      <c r="K356">
        <v>14.9536123947825</v>
      </c>
      <c r="L356">
        <f>(Table2[[#This Row],[6M Return vs Nifty]]-AVERAGE(Table2[6M Return vs Nifty]))/_xlfn.STDEV.P(Table2[6M Return vs Nifty])</f>
        <v>0.17159829964667711</v>
      </c>
      <c r="M356">
        <v>-4.3241050777005796</v>
      </c>
      <c r="N356">
        <f>(Table2[[#This Row],[1W Return vs Nifty]]-AVERAGE(Table2[1W Return vs Nifty]))/_xlfn.STDEV.P(Table2[1W Return vs Nifty])</f>
        <v>-0.95686847083462612</v>
      </c>
      <c r="O356">
        <v>6143.68</v>
      </c>
      <c r="P356">
        <v>5987.6671432473404</v>
      </c>
      <c r="Q356">
        <v>5451.6379093496698</v>
      </c>
      <c r="R356">
        <v>34.070113117420398</v>
      </c>
      <c r="S356" s="1">
        <f>(Table2[[#This Row],[Close Price]]-Table2[[#This Row],[20D EMA]])/Table2[[#This Row],[20D EMA]]</f>
        <v>-2.3036681598E-2</v>
      </c>
      <c r="T356" s="1">
        <f>(Table2[[#This Row],[Close Price]]-Table2[[#This Row],[50D EMA]])/Table2[[#This Row],[50D EMA]]</f>
        <v>2.4187812057977292E-3</v>
      </c>
      <c r="U356" s="1">
        <f>(Table2[[#This Row],[Close Price]]-Table2[[#This Row],[200D EMA]])/Table2[[#This Row],[200D EMA]]</f>
        <v>0.10098104456023949</v>
      </c>
      <c r="V356">
        <v>1.3019498077709</v>
      </c>
      <c r="W356">
        <v>5980.05</v>
      </c>
      <c r="X356">
        <v>6159.85</v>
      </c>
      <c r="Y356">
        <v>5980.05</v>
      </c>
      <c r="Z356">
        <v>6235</v>
      </c>
      <c r="AA356">
        <v>5980.05</v>
      </c>
      <c r="AB356">
        <v>6469.9</v>
      </c>
      <c r="AC356" s="1">
        <f>(Table2[[#This Row],[Close Price]]/Table2[[#This Row],[Day Low]])-1</f>
        <v>3.6956212740695271E-3</v>
      </c>
      <c r="AD356" s="1">
        <f>(Table2[[#This Row],[Day High]]/Table2[[#This Row],[Close Price]])-1</f>
        <v>2.6273918512533134E-2</v>
      </c>
      <c r="AE356" s="1">
        <f>(Table2[[#This Row],[Close Price]]/Table2[[#This Row],[Current Week Low]])-1</f>
        <v>3.6956212740695271E-3</v>
      </c>
      <c r="AF356" s="1">
        <f>(Table2[[#This Row],[Current Week High]]/Table2[[#This Row],[Close Price]])-1</f>
        <v>3.8794431995201828E-2</v>
      </c>
      <c r="AG356" s="1">
        <f>(Table2[[#This Row],[Close Price]]/Table2[[#This Row],[Current Month Low]])-1</f>
        <v>3.6956212740695271E-3</v>
      </c>
      <c r="AH356" s="1">
        <f>(Table2[[#This Row],[Current Month High]]/Table2[[#This Row],[Close Price]])-1</f>
        <v>7.7930408270369789E-2</v>
      </c>
      <c r="AI356">
        <v>7.79304082703697</v>
      </c>
      <c r="AJ356">
        <v>38.053453550152902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0.02</v>
      </c>
      <c r="AM356" t="s">
        <v>3173</v>
      </c>
      <c r="AN356">
        <v>-3.37</v>
      </c>
      <c r="AO356" t="s">
        <v>3172</v>
      </c>
      <c r="AP356">
        <v>4.4294825184411003E-2</v>
      </c>
      <c r="AQ356">
        <f>(Table2[[#This Row],[Sharpe Ratio]]-AVERAGE(Table2[Sharpe Ratio]))/_xlfn.STDEV.P(Table2[Sharpe Ratio])</f>
        <v>-0.20334331772318476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-1.0406051394851588</v>
      </c>
      <c r="AS356">
        <f>_xlfn.RANK.AVG(Table2[[#This Row],[1Y Return vs Nifty Z-Score]],Table2[1Y Return vs Nifty Z-Score])</f>
        <v>409</v>
      </c>
      <c r="AT356">
        <f>_xlfn.RANK.AVG(Table2[[#This Row],[6M Return vs Nifty Z-Score]],Table2[6M Return vs Nifty Z-Score])</f>
        <v>258</v>
      </c>
      <c r="AU356">
        <f>_xlfn.RANK.AVG(Table2[[#This Row],[Sharpe Ratio Z-Score]],Table2[Sharpe Ratio Z-Score])</f>
        <v>396</v>
      </c>
      <c r="AV356">
        <f>(Table2[[#This Row],[Rank 1Y]]+Table2[[#This Row],[Rank 6M]]+Table2[[#This Row],[Rank Sharpe]])/3</f>
        <v>354.33333333333331</v>
      </c>
    </row>
    <row r="357" spans="1:48" x14ac:dyDescent="0.3">
      <c r="A357" t="s">
        <v>459</v>
      </c>
      <c r="B357" t="s">
        <v>460</v>
      </c>
      <c r="C357" t="s">
        <v>3126</v>
      </c>
      <c r="D357" t="s">
        <v>21</v>
      </c>
      <c r="E357">
        <v>48563.074450699998</v>
      </c>
      <c r="F357">
        <v>7281.5</v>
      </c>
      <c r="G357">
        <v>13.168802124615</v>
      </c>
      <c r="H357">
        <f>(Table2[[#This Row],[1Y Return vs Nifty]]-AVERAGE(Table2[1Y Return vs Nifty]))/_xlfn.STDEV.P(Table2[1Y Return vs Nifty])</f>
        <v>-0.21711198590948771</v>
      </c>
      <c r="I357">
        <v>11.4887401531211</v>
      </c>
      <c r="J357">
        <f>(Table2[[#This Row],[1M Return vs Nifty]]-AVERAGE(Table2[1M Return vs Nifty]))/_xlfn.STDEV.P(Table2[1M Return vs Nifty])</f>
        <v>1.2979051839642788</v>
      </c>
      <c r="K357">
        <v>17.825783787863699</v>
      </c>
      <c r="L357">
        <f>(Table2[[#This Row],[6M Return vs Nifty]]-AVERAGE(Table2[6M Return vs Nifty]))/_xlfn.STDEV.P(Table2[6M Return vs Nifty])</f>
        <v>0.26402792675675579</v>
      </c>
      <c r="M357">
        <v>5.3069867329315903</v>
      </c>
      <c r="N357">
        <f>(Table2[[#This Row],[1W Return vs Nifty]]-AVERAGE(Table2[1W Return vs Nifty]))/_xlfn.STDEV.P(Table2[1W Return vs Nifty])</f>
        <v>1.3328239144459229</v>
      </c>
      <c r="O357">
        <v>7009.76</v>
      </c>
      <c r="P357">
        <v>6626.3937051597004</v>
      </c>
      <c r="Q357">
        <v>5927.1741640339897</v>
      </c>
      <c r="R357">
        <v>67.148904304072602</v>
      </c>
      <c r="S357" s="1">
        <f>(Table2[[#This Row],[Close Price]]-Table2[[#This Row],[20D EMA]])/Table2[[#This Row],[20D EMA]]</f>
        <v>3.8765949190842447E-2</v>
      </c>
      <c r="T357" s="1">
        <f>(Table2[[#This Row],[Close Price]]-Table2[[#This Row],[50D EMA]])/Table2[[#This Row],[50D EMA]]</f>
        <v>9.8863171128844227E-2</v>
      </c>
      <c r="U357" s="1">
        <f>(Table2[[#This Row],[Close Price]]-Table2[[#This Row],[200D EMA]])/Table2[[#This Row],[200D EMA]]</f>
        <v>0.22849435472708743</v>
      </c>
      <c r="V357">
        <v>0.98781150657699401</v>
      </c>
      <c r="W357">
        <v>7263</v>
      </c>
      <c r="X357">
        <v>7429</v>
      </c>
      <c r="Y357">
        <v>7075.05</v>
      </c>
      <c r="Z357">
        <v>7429</v>
      </c>
      <c r="AA357">
        <v>6952</v>
      </c>
      <c r="AB357">
        <v>7429</v>
      </c>
      <c r="AC357" s="1">
        <f>(Table2[[#This Row],[Close Price]]/Table2[[#This Row],[Day Low]])-1</f>
        <v>2.5471568222497076E-3</v>
      </c>
      <c r="AD357" s="1">
        <f>(Table2[[#This Row],[Day High]]/Table2[[#This Row],[Close Price]])-1</f>
        <v>2.0256815216644908E-2</v>
      </c>
      <c r="AE357" s="1">
        <f>(Table2[[#This Row],[Close Price]]/Table2[[#This Row],[Current Week Low]])-1</f>
        <v>2.918000579501201E-2</v>
      </c>
      <c r="AF357" s="1">
        <f>(Table2[[#This Row],[Current Week High]]/Table2[[#This Row],[Close Price]])-1</f>
        <v>2.0256815216644908E-2</v>
      </c>
      <c r="AG357" s="1">
        <f>(Table2[[#This Row],[Close Price]]/Table2[[#This Row],[Current Month Low]])-1</f>
        <v>4.7396432681242828E-2</v>
      </c>
      <c r="AH357" s="1">
        <f>(Table2[[#This Row],[Current Month High]]/Table2[[#This Row],[Close Price]])-1</f>
        <v>2.0256815216644908E-2</v>
      </c>
      <c r="AI357">
        <v>2.0256815216644899</v>
      </c>
      <c r="AJ357">
        <v>69.840807044142494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0.12</v>
      </c>
      <c r="AM357" t="s">
        <v>3173</v>
      </c>
      <c r="AN357">
        <v>5.75</v>
      </c>
      <c r="AO357" t="s">
        <v>3173</v>
      </c>
      <c r="AP357">
        <v>1.9168218947259001E-2</v>
      </c>
      <c r="AQ357">
        <f>(Table2[[#This Row],[Sharpe Ratio]]-AVERAGE(Table2[Sharpe Ratio]))/_xlfn.STDEV.P(Table2[Sharpe Ratio])</f>
        <v>-0.4949816361920677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2.1826634030654022</v>
      </c>
      <c r="AS357">
        <f>_xlfn.RANK.AVG(Table2[[#This Row],[1Y Return vs Nifty Z-Score]],Table2[1Y Return vs Nifty Z-Score])</f>
        <v>370</v>
      </c>
      <c r="AT357">
        <f>_xlfn.RANK.AVG(Table2[[#This Row],[6M Return vs Nifty Z-Score]],Table2[6M Return vs Nifty Z-Score])</f>
        <v>231</v>
      </c>
      <c r="AU357">
        <f>_xlfn.RANK.AVG(Table2[[#This Row],[Sharpe Ratio Z-Score]],Table2[Sharpe Ratio Z-Score])</f>
        <v>462</v>
      </c>
      <c r="AV357">
        <f>(Table2[[#This Row],[Rank 1Y]]+Table2[[#This Row],[Rank 6M]]+Table2[[#This Row],[Rank Sharpe]])/3</f>
        <v>354.33333333333331</v>
      </c>
    </row>
    <row r="358" spans="1:48" x14ac:dyDescent="0.3">
      <c r="A358" t="s">
        <v>28</v>
      </c>
      <c r="B358" t="s">
        <v>29</v>
      </c>
      <c r="C358" t="s">
        <v>3127</v>
      </c>
      <c r="D358" t="s">
        <v>24</v>
      </c>
      <c r="E358">
        <v>876247.51322205004</v>
      </c>
      <c r="F358">
        <v>1243.5</v>
      </c>
      <c r="G358">
        <v>3.76850546327405</v>
      </c>
      <c r="H358">
        <f>(Table2[[#This Row],[1Y Return vs Nifty]]-AVERAGE(Table2[1Y Return vs Nifty]))/_xlfn.STDEV.P(Table2[1Y Return vs Nifty])</f>
        <v>-0.37705505120628546</v>
      </c>
      <c r="I358">
        <v>0.97651023862289199</v>
      </c>
      <c r="J358">
        <f>(Table2[[#This Row],[1M Return vs Nifty]]-AVERAGE(Table2[1M Return vs Nifty]))/_xlfn.STDEV.P(Table2[1M Return vs Nifty])</f>
        <v>0.17121378985503435</v>
      </c>
      <c r="K358">
        <v>2.22266929153324</v>
      </c>
      <c r="L358">
        <f>(Table2[[#This Row],[6M Return vs Nifty]]-AVERAGE(Table2[6M Return vs Nifty]))/_xlfn.STDEV.P(Table2[6M Return vs Nifty])</f>
        <v>-0.238097419288328</v>
      </c>
      <c r="M358">
        <v>-0.33178649432524399</v>
      </c>
      <c r="N358">
        <f>(Table2[[#This Row],[1W Return vs Nifty]]-AVERAGE(Table2[1W Return vs Nifty]))/_xlfn.STDEV.P(Table2[1W Return vs Nifty])</f>
        <v>-7.7360526515498811E-3</v>
      </c>
      <c r="O358">
        <v>1261.5899999999999</v>
      </c>
      <c r="P358">
        <v>1241.87072442468</v>
      </c>
      <c r="Q358">
        <v>1144.53655940673</v>
      </c>
      <c r="R358">
        <v>36.287647230461097</v>
      </c>
      <c r="S358" s="1">
        <f>(Table2[[#This Row],[Close Price]]-Table2[[#This Row],[20D EMA]])/Table2[[#This Row],[20D EMA]]</f>
        <v>-1.4339048343756624E-2</v>
      </c>
      <c r="T358" s="1">
        <f>(Table2[[#This Row],[Close Price]]-Table2[[#This Row],[50D EMA]])/Table2[[#This Row],[50D EMA]]</f>
        <v>1.3119526398971781E-3</v>
      </c>
      <c r="U358" s="1">
        <f>(Table2[[#This Row],[Close Price]]-Table2[[#This Row],[200D EMA]])/Table2[[#This Row],[200D EMA]]</f>
        <v>8.6465949715549176E-2</v>
      </c>
      <c r="V358">
        <v>0.96839535145214595</v>
      </c>
      <c r="W358">
        <v>1238</v>
      </c>
      <c r="X358">
        <v>1254.7</v>
      </c>
      <c r="Y358">
        <v>1225</v>
      </c>
      <c r="Z358">
        <v>1265.0999999999999</v>
      </c>
      <c r="AA358">
        <v>1225</v>
      </c>
      <c r="AB358">
        <v>1280.25</v>
      </c>
      <c r="AC358" s="1">
        <f>(Table2[[#This Row],[Close Price]]/Table2[[#This Row],[Day Low]])-1</f>
        <v>4.4426494345719547E-3</v>
      </c>
      <c r="AD358" s="1">
        <f>(Table2[[#This Row],[Day High]]/Table2[[#This Row],[Close Price]])-1</f>
        <v>9.0068355448331694E-3</v>
      </c>
      <c r="AE358" s="1">
        <f>(Table2[[#This Row],[Close Price]]/Table2[[#This Row],[Current Week Low]])-1</f>
        <v>1.510204081632649E-2</v>
      </c>
      <c r="AF358" s="1">
        <f>(Table2[[#This Row],[Current Week High]]/Table2[[#This Row],[Close Price]])-1</f>
        <v>1.7370325693606636E-2</v>
      </c>
      <c r="AG358" s="1">
        <f>(Table2[[#This Row],[Close Price]]/Table2[[#This Row],[Current Month Low]])-1</f>
        <v>1.510204081632649E-2</v>
      </c>
      <c r="AH358" s="1">
        <f>(Table2[[#This Row],[Current Month High]]/Table2[[#This Row],[Close Price]])-1</f>
        <v>2.9553679131483657E-2</v>
      </c>
      <c r="AI358">
        <v>9.5577000402090793</v>
      </c>
      <c r="AJ358">
        <v>38.320355951056698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0.02</v>
      </c>
      <c r="AM358" t="s">
        <v>3173</v>
      </c>
      <c r="AN358">
        <v>-5.93</v>
      </c>
      <c r="AO358" t="s">
        <v>3172</v>
      </c>
      <c r="AP358">
        <v>9.3856651901287003E-2</v>
      </c>
      <c r="AQ358">
        <f>(Table2[[#This Row],[Sharpe Ratio]]-AVERAGE(Table2[Sharpe Ratio]))/_xlfn.STDEV.P(Table2[Sharpe Ratio])</f>
        <v>0.37190857533128258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-7.9766157959846415E-2</v>
      </c>
      <c r="AS358">
        <f>_xlfn.RANK.AVG(Table2[[#This Row],[1Y Return vs Nifty Z-Score]],Table2[1Y Return vs Nifty Z-Score])</f>
        <v>422</v>
      </c>
      <c r="AT358">
        <f>_xlfn.RANK.AVG(Table2[[#This Row],[6M Return vs Nifty Z-Score]],Table2[6M Return vs Nifty Z-Score])</f>
        <v>396</v>
      </c>
      <c r="AU358">
        <f>_xlfn.RANK.AVG(Table2[[#This Row],[Sharpe Ratio Z-Score]],Table2[Sharpe Ratio Z-Score])</f>
        <v>246</v>
      </c>
      <c r="AV358">
        <f>(Table2[[#This Row],[Rank 1Y]]+Table2[[#This Row],[Rank 6M]]+Table2[[#This Row],[Rank Sharpe]])/3</f>
        <v>354.66666666666669</v>
      </c>
    </row>
    <row r="359" spans="1:48" x14ac:dyDescent="0.3">
      <c r="A359" t="s">
        <v>567</v>
      </c>
      <c r="B359" t="s">
        <v>568</v>
      </c>
      <c r="C359" t="s">
        <v>3130</v>
      </c>
      <c r="D359" t="s">
        <v>48</v>
      </c>
      <c r="E359">
        <v>35418.735000000001</v>
      </c>
      <c r="F359">
        <v>58.65</v>
      </c>
      <c r="G359">
        <v>51.8498763631899</v>
      </c>
      <c r="H359">
        <f>(Table2[[#This Row],[1Y Return vs Nifty]]-AVERAGE(Table2[1Y Return vs Nifty]))/_xlfn.STDEV.P(Table2[1Y Return vs Nifty])</f>
        <v>0.4410342200644124</v>
      </c>
      <c r="I359">
        <v>-4.8265174507253104</v>
      </c>
      <c r="J359">
        <f>(Table2[[#This Row],[1M Return vs Nifty]]-AVERAGE(Table2[1M Return vs Nifty]))/_xlfn.STDEV.P(Table2[1M Return vs Nifty])</f>
        <v>-0.45074952435567556</v>
      </c>
      <c r="K359">
        <v>-25.293929052902001</v>
      </c>
      <c r="L359">
        <f>(Table2[[#This Row],[6M Return vs Nifty]]-AVERAGE(Table2[6M Return vs Nifty]))/_xlfn.STDEV.P(Table2[6M Return vs Nifty])</f>
        <v>-1.1236117484264343</v>
      </c>
      <c r="M359">
        <v>1.0632519681500501</v>
      </c>
      <c r="N359">
        <f>(Table2[[#This Row],[1W Return vs Nifty]]-AVERAGE(Table2[1W Return vs Nifty]))/_xlfn.STDEV.P(Table2[1W Return vs Nifty])</f>
        <v>0.32391990157546136</v>
      </c>
      <c r="O359">
        <v>60.54</v>
      </c>
      <c r="P359">
        <v>62.232471943950202</v>
      </c>
      <c r="Q359">
        <v>59.127376502572702</v>
      </c>
      <c r="R359">
        <v>42.584539857190002</v>
      </c>
      <c r="S359" s="1">
        <f>(Table2[[#This Row],[Close Price]]-Table2[[#This Row],[20D EMA]])/Table2[[#This Row],[20D EMA]]</f>
        <v>-3.1219028741328057E-2</v>
      </c>
      <c r="T359" s="1">
        <f>(Table2[[#This Row],[Close Price]]-Table2[[#This Row],[50D EMA]])/Table2[[#This Row],[50D EMA]]</f>
        <v>-5.7565959249967824E-2</v>
      </c>
      <c r="U359" s="1">
        <f>(Table2[[#This Row],[Close Price]]-Table2[[#This Row],[200D EMA]])/Table2[[#This Row],[200D EMA]]</f>
        <v>-8.0736966665844179E-3</v>
      </c>
      <c r="V359">
        <v>0.50473483264400798</v>
      </c>
      <c r="W359">
        <v>58.25</v>
      </c>
      <c r="X359">
        <v>60.55</v>
      </c>
      <c r="Y359">
        <v>55.06</v>
      </c>
      <c r="Z359">
        <v>60.89</v>
      </c>
      <c r="AA359">
        <v>55.06</v>
      </c>
      <c r="AB359">
        <v>61.82</v>
      </c>
      <c r="AC359" s="1">
        <f>(Table2[[#This Row],[Close Price]]/Table2[[#This Row],[Day Low]])-1</f>
        <v>6.8669527896996208E-3</v>
      </c>
      <c r="AD359" s="1">
        <f>(Table2[[#This Row],[Day High]]/Table2[[#This Row],[Close Price]])-1</f>
        <v>3.2395566922421182E-2</v>
      </c>
      <c r="AE359" s="1">
        <f>(Table2[[#This Row],[Close Price]]/Table2[[#This Row],[Current Week Low]])-1</f>
        <v>6.5201598256447335E-2</v>
      </c>
      <c r="AF359" s="1">
        <f>(Table2[[#This Row],[Current Week High]]/Table2[[#This Row],[Close Price]])-1</f>
        <v>3.8192668371696437E-2</v>
      </c>
      <c r="AG359" s="1">
        <f>(Table2[[#This Row],[Close Price]]/Table2[[#This Row],[Current Month Low]])-1</f>
        <v>6.5201598256447335E-2</v>
      </c>
      <c r="AH359" s="1">
        <f>(Table2[[#This Row],[Current Month High]]/Table2[[#This Row],[Close Price]])-1</f>
        <v>5.4049445865302692E-2</v>
      </c>
      <c r="AI359">
        <v>33.248081841432203</v>
      </c>
      <c r="AJ359">
        <v>88.8888888888888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-0.12</v>
      </c>
      <c r="AM359" t="s">
        <v>3172</v>
      </c>
      <c r="AN359">
        <v>-7.13</v>
      </c>
      <c r="AO359" t="s">
        <v>3172</v>
      </c>
      <c r="AP359">
        <v>0.10604432226094899</v>
      </c>
      <c r="AQ359">
        <f>(Table2[[#This Row],[Sharpe Ratio]]-AVERAGE(Table2[Sharpe Ratio]))/_xlfn.STDEV.P(Table2[Sharpe Ratio])</f>
        <v>0.51336785782242034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179</v>
      </c>
      <c r="AT359">
        <f>_xlfn.RANK.AVG(Table2[[#This Row],[6M Return vs Nifty Z-Score]],Table2[6M Return vs Nifty Z-Score])</f>
        <v>676</v>
      </c>
      <c r="AU359">
        <f>_xlfn.RANK.AVG(Table2[[#This Row],[Sharpe Ratio Z-Score]],Table2[Sharpe Ratio Z-Score])</f>
        <v>210</v>
      </c>
      <c r="AV359">
        <f>(Table2[[#This Row],[Rank 1Y]]+Table2[[#This Row],[Rank 6M]]+Table2[[#This Row],[Rank Sharpe]])/3</f>
        <v>355</v>
      </c>
    </row>
    <row r="360" spans="1:48" x14ac:dyDescent="0.3">
      <c r="A360" t="s">
        <v>198</v>
      </c>
      <c r="B360" t="s">
        <v>199</v>
      </c>
      <c r="C360" t="s">
        <v>3131</v>
      </c>
      <c r="D360" t="s">
        <v>51</v>
      </c>
      <c r="E360">
        <v>130741.62642915999</v>
      </c>
      <c r="F360">
        <v>1618.9</v>
      </c>
      <c r="G360">
        <v>13.1973354532304</v>
      </c>
      <c r="H360">
        <f>(Table2[[#This Row],[1Y Return vs Nifty]]-AVERAGE(Table2[1Y Return vs Nifty]))/_xlfn.STDEV.P(Table2[1Y Return vs Nifty])</f>
        <v>-0.21662650037575595</v>
      </c>
      <c r="I360">
        <v>3.2653170799089302</v>
      </c>
      <c r="J360">
        <f>(Table2[[#This Row],[1M Return vs Nifty]]-AVERAGE(Table2[1M Return vs Nifty]))/_xlfn.STDEV.P(Table2[1M Return vs Nifty])</f>
        <v>0.416526058691426</v>
      </c>
      <c r="K360">
        <v>3.9057420204717599</v>
      </c>
      <c r="L360">
        <f>(Table2[[#This Row],[6M Return vs Nifty]]-AVERAGE(Table2[6M Return vs Nifty]))/_xlfn.STDEV.P(Table2[6M Return vs Nifty])</f>
        <v>-0.18393429200780645</v>
      </c>
      <c r="M360">
        <v>2.5312801906095301</v>
      </c>
      <c r="N360">
        <f>(Table2[[#This Row],[1W Return vs Nifty]]-AVERAGE(Table2[1W Return vs Nifty]))/_xlfn.STDEV.P(Table2[1W Return vs Nifty])</f>
        <v>0.67292841571211337</v>
      </c>
      <c r="O360">
        <v>1641.17</v>
      </c>
      <c r="P360">
        <v>1612.53710620128</v>
      </c>
      <c r="Q360">
        <v>1476.2286101555101</v>
      </c>
      <c r="R360">
        <v>42.368236032320603</v>
      </c>
      <c r="S360" s="1">
        <f>(Table2[[#This Row],[Close Price]]-Table2[[#This Row],[20D EMA]])/Table2[[#This Row],[20D EMA]]</f>
        <v>-1.356958755034517E-2</v>
      </c>
      <c r="T360" s="1">
        <f>(Table2[[#This Row],[Close Price]]-Table2[[#This Row],[50D EMA]])/Table2[[#This Row],[50D EMA]]</f>
        <v>3.9458898491392747E-3</v>
      </c>
      <c r="U360" s="1">
        <f>(Table2[[#This Row],[Close Price]]-Table2[[#This Row],[200D EMA]])/Table2[[#This Row],[200D EMA]]</f>
        <v>9.6645864240133258E-2</v>
      </c>
      <c r="V360">
        <v>1.19806829832299</v>
      </c>
      <c r="W360">
        <v>1614.1</v>
      </c>
      <c r="X360">
        <v>1694</v>
      </c>
      <c r="Y360">
        <v>1612.05</v>
      </c>
      <c r="Z360">
        <v>1702.05</v>
      </c>
      <c r="AA360">
        <v>1577.3</v>
      </c>
      <c r="AB360">
        <v>1702.05</v>
      </c>
      <c r="AC360" s="1">
        <f>(Table2[[#This Row],[Close Price]]/Table2[[#This Row],[Day Low]])-1</f>
        <v>2.9737934452638282E-3</v>
      </c>
      <c r="AD360" s="1">
        <f>(Table2[[#This Row],[Day High]]/Table2[[#This Row],[Close Price]])-1</f>
        <v>4.6389523750694828E-2</v>
      </c>
      <c r="AE360" s="1">
        <f>(Table2[[#This Row],[Close Price]]/Table2[[#This Row],[Current Week Low]])-1</f>
        <v>4.249247852113891E-3</v>
      </c>
      <c r="AF360" s="1">
        <f>(Table2[[#This Row],[Current Week High]]/Table2[[#This Row],[Close Price]])-1</f>
        <v>5.1362035950336615E-2</v>
      </c>
      <c r="AG360" s="1">
        <f>(Table2[[#This Row],[Close Price]]/Table2[[#This Row],[Current Month Low]])-1</f>
        <v>2.6374183731693535E-2</v>
      </c>
      <c r="AH360" s="1">
        <f>(Table2[[#This Row],[Current Month High]]/Table2[[#This Row],[Close Price]])-1</f>
        <v>5.1362035950336615E-2</v>
      </c>
      <c r="AI360">
        <v>5.1362035950336598</v>
      </c>
      <c r="AJ360">
        <v>43.012367491166003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-0.04</v>
      </c>
      <c r="AM360" t="s">
        <v>3172</v>
      </c>
      <c r="AN360">
        <v>-2.37</v>
      </c>
      <c r="AO360" t="s">
        <v>3172</v>
      </c>
      <c r="AP360">
        <v>6.6729391795960005E-2</v>
      </c>
      <c r="AQ360">
        <f>(Table2[[#This Row],[Sharpe Ratio]]-AVERAGE(Table2[Sharpe Ratio]))/_xlfn.STDEV.P(Table2[Sharpe Ratio])</f>
        <v>5.7049161086635346E-2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0.7459428431066123</v>
      </c>
      <c r="AS360">
        <f>_xlfn.RANK.AVG(Table2[[#This Row],[1Y Return vs Nifty Z-Score]],Table2[1Y Return vs Nifty Z-Score])</f>
        <v>369</v>
      </c>
      <c r="AT360">
        <f>_xlfn.RANK.AVG(Table2[[#This Row],[6M Return vs Nifty Z-Score]],Table2[6M Return vs Nifty Z-Score])</f>
        <v>376</v>
      </c>
      <c r="AU360">
        <f>_xlfn.RANK.AVG(Table2[[#This Row],[Sharpe Ratio Z-Score]],Table2[Sharpe Ratio Z-Score])</f>
        <v>325</v>
      </c>
      <c r="AV360">
        <f>(Table2[[#This Row],[Rank 1Y]]+Table2[[#This Row],[Rank 6M]]+Table2[[#This Row],[Rank Sharpe]])/3</f>
        <v>356.66666666666669</v>
      </c>
    </row>
    <row r="361" spans="1:48" x14ac:dyDescent="0.3">
      <c r="A361" t="s">
        <v>215</v>
      </c>
      <c r="B361" t="s">
        <v>216</v>
      </c>
      <c r="C361" t="s">
        <v>3137</v>
      </c>
      <c r="D361" t="s">
        <v>217</v>
      </c>
      <c r="E361">
        <v>121520.11591356</v>
      </c>
      <c r="F361">
        <v>1938.3</v>
      </c>
      <c r="G361">
        <v>11.5482619082144</v>
      </c>
      <c r="H361">
        <f>(Table2[[#This Row],[1Y Return vs Nifty]]-AVERAGE(Table2[1Y Return vs Nifty]))/_xlfn.STDEV.P(Table2[1Y Return vs Nifty])</f>
        <v>-0.24468496354899064</v>
      </c>
      <c r="I361">
        <v>1.47024908870661</v>
      </c>
      <c r="J361">
        <f>(Table2[[#This Row],[1M Return vs Nifty]]-AVERAGE(Table2[1M Return vs Nifty]))/_xlfn.STDEV.P(Table2[1M Return vs Nifty])</f>
        <v>0.22413227792572393</v>
      </c>
      <c r="K361">
        <v>19.243160672412198</v>
      </c>
      <c r="L361">
        <f>(Table2[[#This Row],[6M Return vs Nifty]]-AVERAGE(Table2[6M Return vs Nifty]))/_xlfn.STDEV.P(Table2[6M Return vs Nifty])</f>
        <v>0.30964067021240343</v>
      </c>
      <c r="M361">
        <v>-0.55510322227629805</v>
      </c>
      <c r="N361">
        <f>(Table2[[#This Row],[1W Return vs Nifty]]-AVERAGE(Table2[1W Return vs Nifty]))/_xlfn.STDEV.P(Table2[1W Return vs Nifty])</f>
        <v>-6.0827293141109053E-2</v>
      </c>
      <c r="O361">
        <v>1967.49</v>
      </c>
      <c r="P361">
        <v>1931.3375752143399</v>
      </c>
      <c r="Q361">
        <v>1725.85471107587</v>
      </c>
      <c r="R361">
        <v>39.493235277532499</v>
      </c>
      <c r="S361" s="1">
        <f>(Table2[[#This Row],[Close Price]]-Table2[[#This Row],[20D EMA]])/Table2[[#This Row],[20D EMA]]</f>
        <v>-1.4836161810225238E-2</v>
      </c>
      <c r="T361" s="1">
        <f>(Table2[[#This Row],[Close Price]]-Table2[[#This Row],[50D EMA]])/Table2[[#This Row],[50D EMA]]</f>
        <v>3.6049755749650936E-3</v>
      </c>
      <c r="U361" s="1">
        <f>(Table2[[#This Row],[Close Price]]-Table2[[#This Row],[200D EMA]])/Table2[[#This Row],[200D EMA]]</f>
        <v>0.12309569719903884</v>
      </c>
      <c r="V361">
        <v>1.1106831308863401</v>
      </c>
      <c r="W361">
        <v>1930.3</v>
      </c>
      <c r="X361">
        <v>1959.35</v>
      </c>
      <c r="Y361">
        <v>1900.95</v>
      </c>
      <c r="Z361">
        <v>1971.8</v>
      </c>
      <c r="AA361">
        <v>1900.95</v>
      </c>
      <c r="AB361">
        <v>2065.4</v>
      </c>
      <c r="AC361" s="1">
        <f>(Table2[[#This Row],[Close Price]]/Table2[[#This Row],[Day Low]])-1</f>
        <v>4.1444335077449601E-3</v>
      </c>
      <c r="AD361" s="1">
        <f>(Table2[[#This Row],[Day High]]/Table2[[#This Row],[Close Price]])-1</f>
        <v>1.0860031986792418E-2</v>
      </c>
      <c r="AE361" s="1">
        <f>(Table2[[#This Row],[Close Price]]/Table2[[#This Row],[Current Week Low]])-1</f>
        <v>1.9648070701491216E-2</v>
      </c>
      <c r="AF361" s="1">
        <f>(Table2[[#This Row],[Current Week High]]/Table2[[#This Row],[Close Price]])-1</f>
        <v>1.7283186297270881E-2</v>
      </c>
      <c r="AG361" s="1">
        <f>(Table2[[#This Row],[Close Price]]/Table2[[#This Row],[Current Month Low]])-1</f>
        <v>1.9648070701491216E-2</v>
      </c>
      <c r="AH361" s="1">
        <f>(Table2[[#This Row],[Current Month High]]/Table2[[#This Row],[Close Price]])-1</f>
        <v>6.5572924727854476E-2</v>
      </c>
      <c r="AI361">
        <v>8.6519114688128695</v>
      </c>
      <c r="AJ361">
        <v>57.221073123251003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0.09</v>
      </c>
      <c r="AM361" t="s">
        <v>3173</v>
      </c>
      <c r="AN361">
        <v>-6.92</v>
      </c>
      <c r="AO361" t="s">
        <v>3172</v>
      </c>
      <c r="AP361">
        <v>1.2893021446664999E-2</v>
      </c>
      <c r="AQ361">
        <f>(Table2[[#This Row],[Sharpe Ratio]]-AVERAGE(Table2[Sharpe Ratio]))/_xlfn.STDEV.P(Table2[Sharpe Ratio])</f>
        <v>-0.56781630514260106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-0.33955561369457343</v>
      </c>
      <c r="AS361">
        <f>_xlfn.RANK.AVG(Table2[[#This Row],[1Y Return vs Nifty Z-Score]],Table2[1Y Return vs Nifty Z-Score])</f>
        <v>377</v>
      </c>
      <c r="AT361">
        <f>_xlfn.RANK.AVG(Table2[[#This Row],[6M Return vs Nifty Z-Score]],Table2[6M Return vs Nifty Z-Score])</f>
        <v>218</v>
      </c>
      <c r="AU361">
        <f>_xlfn.RANK.AVG(Table2[[#This Row],[Sharpe Ratio Z-Score]],Table2[Sharpe Ratio Z-Score])</f>
        <v>477</v>
      </c>
      <c r="AV361">
        <f>(Table2[[#This Row],[Rank 1Y]]+Table2[[#This Row],[Rank 6M]]+Table2[[#This Row],[Rank Sharpe]])/3</f>
        <v>357.33333333333331</v>
      </c>
    </row>
    <row r="362" spans="1:48" x14ac:dyDescent="0.3">
      <c r="A362" t="s">
        <v>1044</v>
      </c>
      <c r="B362" t="s">
        <v>1045</v>
      </c>
      <c r="C362" t="s">
        <v>3130</v>
      </c>
      <c r="D362" t="s">
        <v>261</v>
      </c>
      <c r="E362">
        <v>13251.394506189999</v>
      </c>
      <c r="F362">
        <v>567.65</v>
      </c>
      <c r="G362">
        <v>44.897816890279103</v>
      </c>
      <c r="H362">
        <f>(Table2[[#This Row],[1Y Return vs Nifty]]-AVERAGE(Table2[1Y Return vs Nifty]))/_xlfn.STDEV.P(Table2[1Y Return vs Nifty])</f>
        <v>0.32274713378596981</v>
      </c>
      <c r="I362">
        <v>-22.682134343969501</v>
      </c>
      <c r="J362">
        <f>(Table2[[#This Row],[1M Return vs Nifty]]-AVERAGE(Table2[1M Return vs Nifty]))/_xlfn.STDEV.P(Table2[1M Return vs Nifty])</f>
        <v>-2.3644985627384778</v>
      </c>
      <c r="K362">
        <v>0.64804959476082202</v>
      </c>
      <c r="L362">
        <f>(Table2[[#This Row],[6M Return vs Nifty]]-AVERAGE(Table2[6M Return vs Nifty]))/_xlfn.STDEV.P(Table2[6M Return vs Nifty])</f>
        <v>-0.2887704089864554</v>
      </c>
      <c r="M362">
        <v>-7.9235185316604904</v>
      </c>
      <c r="N362">
        <f>(Table2[[#This Row],[1W Return vs Nifty]]-AVERAGE(Table2[1W Return vs Nifty]))/_xlfn.STDEV.P(Table2[1W Return vs Nifty])</f>
        <v>-1.8125917615118234</v>
      </c>
      <c r="O362">
        <v>615.52</v>
      </c>
      <c r="P362">
        <v>652.53659311982994</v>
      </c>
      <c r="Q362">
        <v>608.75818769543298</v>
      </c>
      <c r="R362">
        <v>38.844734665514302</v>
      </c>
      <c r="S362" s="1">
        <f>(Table2[[#This Row],[Close Price]]-Table2[[#This Row],[20D EMA]])/Table2[[#This Row],[20D EMA]]</f>
        <v>-7.7771640239147399E-2</v>
      </c>
      <c r="T362" s="1">
        <f>(Table2[[#This Row],[Close Price]]-Table2[[#This Row],[50D EMA]])/Table2[[#This Row],[50D EMA]]</f>
        <v>-0.13008710011798777</v>
      </c>
      <c r="U362" s="1">
        <f>(Table2[[#This Row],[Close Price]]-Table2[[#This Row],[200D EMA]])/Table2[[#This Row],[200D EMA]]</f>
        <v>-6.7527942172007041E-2</v>
      </c>
      <c r="V362">
        <v>3.1293888952867701</v>
      </c>
      <c r="W362">
        <v>541.25</v>
      </c>
      <c r="X362">
        <v>567.65</v>
      </c>
      <c r="Y362">
        <v>504.05</v>
      </c>
      <c r="Z362">
        <v>567.65</v>
      </c>
      <c r="AA362">
        <v>504.05</v>
      </c>
      <c r="AB362">
        <v>625.79999999999995</v>
      </c>
      <c r="AC362" s="1">
        <f>(Table2[[#This Row],[Close Price]]/Table2[[#This Row],[Day Low]])-1</f>
        <v>4.8775981524249445E-2</v>
      </c>
      <c r="AD362" s="1">
        <f>(Table2[[#This Row],[Day High]]/Table2[[#This Row],[Close Price]])-1</f>
        <v>0</v>
      </c>
      <c r="AE362" s="1">
        <f>(Table2[[#This Row],[Close Price]]/Table2[[#This Row],[Current Week Low]])-1</f>
        <v>0.12617795853585956</v>
      </c>
      <c r="AF362" s="1">
        <f>(Table2[[#This Row],[Current Week High]]/Table2[[#This Row],[Close Price]])-1</f>
        <v>0</v>
      </c>
      <c r="AG362" s="1">
        <f>(Table2[[#This Row],[Close Price]]/Table2[[#This Row],[Current Month Low]])-1</f>
        <v>0.12617795853585956</v>
      </c>
      <c r="AH362" s="1">
        <f>(Table2[[#This Row],[Current Month High]]/Table2[[#This Row],[Close Price]])-1</f>
        <v>0.10243988373117241</v>
      </c>
      <c r="AI362">
        <v>45.864529199330498</v>
      </c>
      <c r="AJ362">
        <v>124.367588932806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-0.14000000000000001</v>
      </c>
      <c r="AM362" t="s">
        <v>3172</v>
      </c>
      <c r="AN362">
        <v>-17.170000000000002</v>
      </c>
      <c r="AO362" t="s">
        <v>3172</v>
      </c>
      <c r="AP362">
        <v>2.5287953199659E-2</v>
      </c>
      <c r="AQ362">
        <f>(Table2[[#This Row],[Sharpe Ratio]]-AVERAGE(Table2[Sharpe Ratio]))/_xlfn.STDEV.P(Table2[Sharpe Ratio])</f>
        <v>-0.4239513908019264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215</v>
      </c>
      <c r="AT362">
        <f>_xlfn.RANK.AVG(Table2[[#This Row],[6M Return vs Nifty Z-Score]],Table2[6M Return vs Nifty Z-Score])</f>
        <v>419</v>
      </c>
      <c r="AU362">
        <f>_xlfn.RANK.AVG(Table2[[#This Row],[Sharpe Ratio Z-Score]],Table2[Sharpe Ratio Z-Score])</f>
        <v>442</v>
      </c>
      <c r="AV362">
        <f>(Table2[[#This Row],[Rank 1Y]]+Table2[[#This Row],[Rank 6M]]+Table2[[#This Row],[Rank Sharpe]])/3</f>
        <v>358.66666666666669</v>
      </c>
    </row>
    <row r="363" spans="1:48" x14ac:dyDescent="0.3">
      <c r="A363" t="s">
        <v>682</v>
      </c>
      <c r="B363" t="s">
        <v>683</v>
      </c>
      <c r="C363" t="s">
        <v>3141</v>
      </c>
      <c r="D363" t="s">
        <v>266</v>
      </c>
      <c r="E363">
        <v>27158.51949576</v>
      </c>
      <c r="F363">
        <v>544.1</v>
      </c>
      <c r="G363">
        <v>1.8657031684924501</v>
      </c>
      <c r="H363">
        <f>(Table2[[#This Row],[1Y Return vs Nifty]]-AVERAGE(Table2[1Y Return vs Nifty]))/_xlfn.STDEV.P(Table2[1Y Return vs Nifty])</f>
        <v>-0.40943062855723861</v>
      </c>
      <c r="I363">
        <v>1.10577368897206</v>
      </c>
      <c r="J363">
        <f>(Table2[[#This Row],[1M Return vs Nifty]]-AVERAGE(Table2[1M Return vs Nifty]))/_xlfn.STDEV.P(Table2[1M Return vs Nifty])</f>
        <v>0.18506813077659395</v>
      </c>
      <c r="K363">
        <v>24.6966965062546</v>
      </c>
      <c r="L363">
        <f>(Table2[[#This Row],[6M Return vs Nifty]]-AVERAGE(Table2[6M Return vs Nifty]))/_xlfn.STDEV.P(Table2[6M Return vs Nifty])</f>
        <v>0.48514143759967016</v>
      </c>
      <c r="M363">
        <v>-2.4312768441402901</v>
      </c>
      <c r="N363">
        <f>(Table2[[#This Row],[1W Return vs Nifty]]-AVERAGE(Table2[1W Return vs Nifty]))/_xlfn.STDEV.P(Table2[1W Return vs Nifty])</f>
        <v>-0.50686815121950768</v>
      </c>
      <c r="O363">
        <v>552.41999999999996</v>
      </c>
      <c r="P363">
        <v>540.64821256192295</v>
      </c>
      <c r="Q363">
        <v>476.72074719624197</v>
      </c>
      <c r="R363">
        <v>45.6632594415913</v>
      </c>
      <c r="S363" s="1">
        <f>(Table2[[#This Row],[Close Price]]-Table2[[#This Row],[20D EMA]])/Table2[[#This Row],[20D EMA]]</f>
        <v>-1.5061004308316021E-2</v>
      </c>
      <c r="T363" s="1">
        <f>(Table2[[#This Row],[Close Price]]-Table2[[#This Row],[50D EMA]])/Table2[[#This Row],[50D EMA]]</f>
        <v>6.3845350042320299E-3</v>
      </c>
      <c r="U363" s="1">
        <f>(Table2[[#This Row],[Close Price]]-Table2[[#This Row],[200D EMA]])/Table2[[#This Row],[200D EMA]]</f>
        <v>0.1413390400985032</v>
      </c>
      <c r="V363">
        <v>0.46513203795364499</v>
      </c>
      <c r="W363">
        <v>539.6</v>
      </c>
      <c r="X363">
        <v>552.6</v>
      </c>
      <c r="Y363">
        <v>518</v>
      </c>
      <c r="Z363">
        <v>554.29999999999995</v>
      </c>
      <c r="AA363">
        <v>518</v>
      </c>
      <c r="AB363">
        <v>577.25</v>
      </c>
      <c r="AC363" s="1">
        <f>(Table2[[#This Row],[Close Price]]/Table2[[#This Row],[Day Low]])-1</f>
        <v>8.3395107487027609E-3</v>
      </c>
      <c r="AD363" s="1">
        <f>(Table2[[#This Row],[Day High]]/Table2[[#This Row],[Close Price]])-1</f>
        <v>1.5622128285241788E-2</v>
      </c>
      <c r="AE363" s="1">
        <f>(Table2[[#This Row],[Close Price]]/Table2[[#This Row],[Current Week Low]])-1</f>
        <v>5.0386100386100363E-2</v>
      </c>
      <c r="AF363" s="1">
        <f>(Table2[[#This Row],[Current Week High]]/Table2[[#This Row],[Close Price]])-1</f>
        <v>1.8746553942289967E-2</v>
      </c>
      <c r="AG363" s="1">
        <f>(Table2[[#This Row],[Close Price]]/Table2[[#This Row],[Current Month Low]])-1</f>
        <v>5.0386100386100363E-2</v>
      </c>
      <c r="AH363" s="1">
        <f>(Table2[[#This Row],[Current Month High]]/Table2[[#This Row],[Close Price]])-1</f>
        <v>6.0926300312442505E-2</v>
      </c>
      <c r="AI363">
        <v>15.475096489615799</v>
      </c>
      <c r="AJ363">
        <v>61.8863433501933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0.03</v>
      </c>
      <c r="AM363" t="s">
        <v>3173</v>
      </c>
      <c r="AN363">
        <v>-3.99</v>
      </c>
      <c r="AO363" t="s">
        <v>3172</v>
      </c>
      <c r="AP363">
        <v>1.3094657612654E-2</v>
      </c>
      <c r="AQ363">
        <f>(Table2[[#This Row],[Sharpe Ratio]]-AVERAGE(Table2[Sharpe Ratio]))/_xlfn.STDEV.P(Table2[Sharpe Ratio])</f>
        <v>-0.5654759639187793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-0.81156517531926142</v>
      </c>
      <c r="AS363">
        <f>_xlfn.RANK.AVG(Table2[[#This Row],[1Y Return vs Nifty Z-Score]],Table2[1Y Return vs Nifty Z-Score])</f>
        <v>435</v>
      </c>
      <c r="AT363">
        <f>_xlfn.RANK.AVG(Table2[[#This Row],[6M Return vs Nifty Z-Score]],Table2[6M Return vs Nifty Z-Score])</f>
        <v>168</v>
      </c>
      <c r="AU363">
        <f>_xlfn.RANK.AVG(Table2[[#This Row],[Sharpe Ratio Z-Score]],Table2[Sharpe Ratio Z-Score])</f>
        <v>475</v>
      </c>
      <c r="AV363">
        <f>(Table2[[#This Row],[Rank 1Y]]+Table2[[#This Row],[Rank 6M]]+Table2[[#This Row],[Rank Sharpe]])/3</f>
        <v>359.33333333333331</v>
      </c>
    </row>
    <row r="364" spans="1:48" x14ac:dyDescent="0.3">
      <c r="A364" t="s">
        <v>78</v>
      </c>
      <c r="B364" t="s">
        <v>79</v>
      </c>
      <c r="C364" t="s">
        <v>3135</v>
      </c>
      <c r="D364" t="s">
        <v>80</v>
      </c>
      <c r="E364">
        <v>329413.58151198999</v>
      </c>
      <c r="F364">
        <v>11430.05</v>
      </c>
      <c r="G364">
        <v>13.142231104119601</v>
      </c>
      <c r="H364">
        <f>(Table2[[#This Row],[1Y Return vs Nifty]]-AVERAGE(Table2[1Y Return vs Nifty]))/_xlfn.STDEV.P(Table2[1Y Return vs Nifty])</f>
        <v>-0.2175640833931316</v>
      </c>
      <c r="I364">
        <v>-1.30578285150675</v>
      </c>
      <c r="J364">
        <f>(Table2[[#This Row],[1M Return vs Nifty]]-AVERAGE(Table2[1M Return vs Nifty]))/_xlfn.STDEV.P(Table2[1M Return vs Nifty])</f>
        <v>-7.3400340962024246E-2</v>
      </c>
      <c r="K364">
        <v>6.5561648928181597</v>
      </c>
      <c r="L364">
        <f>(Table2[[#This Row],[6M Return vs Nifty]]-AVERAGE(Table2[6M Return vs Nifty]))/_xlfn.STDEV.P(Table2[6M Return vs Nifty])</f>
        <v>-9.8640775623258389E-2</v>
      </c>
      <c r="M364">
        <v>-2.9093094108039201</v>
      </c>
      <c r="N364">
        <f>(Table2[[#This Row],[1W Return vs Nifty]]-AVERAGE(Table2[1W Return vs Nifty]))/_xlfn.STDEV.P(Table2[1W Return vs Nifty])</f>
        <v>-0.62051544576585527</v>
      </c>
      <c r="O364">
        <v>11583.46</v>
      </c>
      <c r="P364">
        <v>11498.275333367499</v>
      </c>
      <c r="Q364">
        <v>10569.3902820208</v>
      </c>
      <c r="R364">
        <v>41.497113585597603</v>
      </c>
      <c r="S364" s="1">
        <f>(Table2[[#This Row],[Close Price]]-Table2[[#This Row],[20D EMA]])/Table2[[#This Row],[20D EMA]]</f>
        <v>-1.3243883951772601E-2</v>
      </c>
      <c r="T364" s="1">
        <f>(Table2[[#This Row],[Close Price]]-Table2[[#This Row],[50D EMA]])/Table2[[#This Row],[50D EMA]]</f>
        <v>-5.9335275412576759E-3</v>
      </c>
      <c r="U364" s="1">
        <f>(Table2[[#This Row],[Close Price]]-Table2[[#This Row],[200D EMA]])/Table2[[#This Row],[200D EMA]]</f>
        <v>8.1429457614337064E-2</v>
      </c>
      <c r="V364">
        <v>1.0314334472707301</v>
      </c>
      <c r="W364">
        <v>11353.55</v>
      </c>
      <c r="X364">
        <v>11459</v>
      </c>
      <c r="Y364">
        <v>11192.1</v>
      </c>
      <c r="Z364">
        <v>11529.95</v>
      </c>
      <c r="AA364">
        <v>11192.1</v>
      </c>
      <c r="AB364">
        <v>11930</v>
      </c>
      <c r="AC364" s="1">
        <f>(Table2[[#This Row],[Close Price]]/Table2[[#This Row],[Day Low]])-1</f>
        <v>6.7379806316085755E-3</v>
      </c>
      <c r="AD364" s="1">
        <f>(Table2[[#This Row],[Day High]]/Table2[[#This Row],[Close Price]])-1</f>
        <v>2.5327973193469688E-3</v>
      </c>
      <c r="AE364" s="1">
        <f>(Table2[[#This Row],[Close Price]]/Table2[[#This Row],[Current Week Low]])-1</f>
        <v>2.1260531982380426E-2</v>
      </c>
      <c r="AF364" s="1">
        <f>(Table2[[#This Row],[Current Week High]]/Table2[[#This Row],[Close Price]])-1</f>
        <v>8.7401192470726308E-3</v>
      </c>
      <c r="AG364" s="1">
        <f>(Table2[[#This Row],[Close Price]]/Table2[[#This Row],[Current Month Low]])-1</f>
        <v>2.1260531982380426E-2</v>
      </c>
      <c r="AH364" s="1">
        <f>(Table2[[#This Row],[Current Month High]]/Table2[[#This Row],[Close Price]])-1</f>
        <v>4.3739966141880471E-2</v>
      </c>
      <c r="AI364">
        <v>6.1937611821470702</v>
      </c>
      <c r="AJ364">
        <v>41.024676125848202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-0.02</v>
      </c>
      <c r="AM364" t="s">
        <v>3172</v>
      </c>
      <c r="AN364">
        <v>-4.45</v>
      </c>
      <c r="AO364" t="s">
        <v>3172</v>
      </c>
      <c r="AP364">
        <v>5.2898375705114999E-2</v>
      </c>
      <c r="AQ364">
        <f>(Table2[[#This Row],[Sharpe Ratio]]-AVERAGE(Table2[Sharpe Ratio]))/_xlfn.STDEV.P(Table2[Sharpe Ratio])</f>
        <v>-0.10348402980191256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-1.1136046755461821</v>
      </c>
      <c r="AS364">
        <f>_xlfn.RANK.AVG(Table2[[#This Row],[1Y Return vs Nifty Z-Score]],Table2[1Y Return vs Nifty Z-Score])</f>
        <v>371</v>
      </c>
      <c r="AT364">
        <f>_xlfn.RANK.AVG(Table2[[#This Row],[6M Return vs Nifty Z-Score]],Table2[6M Return vs Nifty Z-Score])</f>
        <v>346</v>
      </c>
      <c r="AU364">
        <f>_xlfn.RANK.AVG(Table2[[#This Row],[Sharpe Ratio Z-Score]],Table2[Sharpe Ratio Z-Score])</f>
        <v>365</v>
      </c>
      <c r="AV364">
        <f>(Table2[[#This Row],[Rank 1Y]]+Table2[[#This Row],[Rank 6M]]+Table2[[#This Row],[Rank Sharpe]])/3</f>
        <v>360.66666666666669</v>
      </c>
    </row>
    <row r="365" spans="1:48" x14ac:dyDescent="0.3">
      <c r="A365" t="s">
        <v>1109</v>
      </c>
      <c r="B365" t="s">
        <v>1110</v>
      </c>
      <c r="C365" t="s">
        <v>3141</v>
      </c>
      <c r="D365" t="s">
        <v>446</v>
      </c>
      <c r="E365">
        <v>11568.244384760001</v>
      </c>
      <c r="F365">
        <v>732.2</v>
      </c>
      <c r="G365">
        <v>24.727320061492701</v>
      </c>
      <c r="H365">
        <f>(Table2[[#This Row],[1Y Return vs Nifty]]-AVERAGE(Table2[1Y Return vs Nifty]))/_xlfn.STDEV.P(Table2[1Y Return vs Nifty])</f>
        <v>-2.0447470339984297E-2</v>
      </c>
      <c r="I365">
        <v>2.3418044234789002</v>
      </c>
      <c r="J365">
        <f>(Table2[[#This Row],[1M Return vs Nifty]]-AVERAGE(Table2[1M Return vs Nifty]))/_xlfn.STDEV.P(Table2[1M Return vs Nifty])</f>
        <v>0.31754479869104957</v>
      </c>
      <c r="K365">
        <v>24.780144471202501</v>
      </c>
      <c r="L365">
        <f>(Table2[[#This Row],[6M Return vs Nifty]]-AVERAGE(Table2[6M Return vs Nifty]))/_xlfn.STDEV.P(Table2[6M Return vs Nifty])</f>
        <v>0.48782688468051266</v>
      </c>
      <c r="M365">
        <v>-4.8399211202328898</v>
      </c>
      <c r="N365">
        <f>(Table2[[#This Row],[1W Return vs Nifty]]-AVERAGE(Table2[1W Return vs Nifty]))/_xlfn.STDEV.P(Table2[1W Return vs Nifty])</f>
        <v>-1.0794983956670274</v>
      </c>
      <c r="O365">
        <v>747.49</v>
      </c>
      <c r="P365">
        <v>705.32871458805005</v>
      </c>
      <c r="Q365">
        <v>585.21999653775197</v>
      </c>
      <c r="R365">
        <v>40.871438753906801</v>
      </c>
      <c r="S365" s="1">
        <f>(Table2[[#This Row],[Close Price]]-Table2[[#This Row],[20D EMA]])/Table2[[#This Row],[20D EMA]]</f>
        <v>-2.0455123145460091E-2</v>
      </c>
      <c r="T365" s="1">
        <f>(Table2[[#This Row],[Close Price]]-Table2[[#This Row],[50D EMA]])/Table2[[#This Row],[50D EMA]]</f>
        <v>3.8097535030378389E-2</v>
      </c>
      <c r="U365" s="1">
        <f>(Table2[[#This Row],[Close Price]]-Table2[[#This Row],[200D EMA]])/Table2[[#This Row],[200D EMA]]</f>
        <v>0.25115341979392963</v>
      </c>
      <c r="V365">
        <v>1.0585502118316501</v>
      </c>
      <c r="W365">
        <v>730</v>
      </c>
      <c r="X365">
        <v>747.15</v>
      </c>
      <c r="Y365">
        <v>716.45</v>
      </c>
      <c r="Z365">
        <v>798.05</v>
      </c>
      <c r="AA365">
        <v>716.45</v>
      </c>
      <c r="AB365">
        <v>837</v>
      </c>
      <c r="AC365" s="1">
        <f>(Table2[[#This Row],[Close Price]]/Table2[[#This Row],[Day Low]])-1</f>
        <v>3.0136986301370072E-3</v>
      </c>
      <c r="AD365" s="1">
        <f>(Table2[[#This Row],[Day High]]/Table2[[#This Row],[Close Price]])-1</f>
        <v>2.0417918601475016E-2</v>
      </c>
      <c r="AE365" s="1">
        <f>(Table2[[#This Row],[Close Price]]/Table2[[#This Row],[Current Week Low]])-1</f>
        <v>2.1983390327308339E-2</v>
      </c>
      <c r="AF365" s="1">
        <f>(Table2[[#This Row],[Current Week High]]/Table2[[#This Row],[Close Price]])-1</f>
        <v>8.9934444140944869E-2</v>
      </c>
      <c r="AG365" s="1">
        <f>(Table2[[#This Row],[Close Price]]/Table2[[#This Row],[Current Month Low]])-1</f>
        <v>2.1983390327308339E-2</v>
      </c>
      <c r="AH365" s="1">
        <f>(Table2[[#This Row],[Current Month High]]/Table2[[#This Row],[Close Price]])-1</f>
        <v>0.14313029226987162</v>
      </c>
      <c r="AI365">
        <v>14.3130292269871</v>
      </c>
      <c r="AJ365">
        <v>80.278222331650895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0.24</v>
      </c>
      <c r="AM365" t="s">
        <v>3173</v>
      </c>
      <c r="AN365">
        <v>-3.26</v>
      </c>
      <c r="AO365" t="s">
        <v>3172</v>
      </c>
      <c r="AP365">
        <v>-2.3289667862928E-2</v>
      </c>
      <c r="AQ365">
        <f>(Table2[[#This Row],[Sharpe Ratio]]-AVERAGE(Table2[Sharpe Ratio]))/_xlfn.STDEV.P(Table2[Sharpe Ratio])</f>
        <v>-0.98777985168511995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-1.2823540343205695</v>
      </c>
      <c r="AS365">
        <f>_xlfn.RANK.AVG(Table2[[#This Row],[1Y Return vs Nifty Z-Score]],Table2[1Y Return vs Nifty Z-Score])</f>
        <v>298</v>
      </c>
      <c r="AT365">
        <f>_xlfn.RANK.AVG(Table2[[#This Row],[6M Return vs Nifty Z-Score]],Table2[6M Return vs Nifty Z-Score])</f>
        <v>167</v>
      </c>
      <c r="AU365">
        <f>_xlfn.RANK.AVG(Table2[[#This Row],[Sharpe Ratio Z-Score]],Table2[Sharpe Ratio Z-Score])</f>
        <v>617</v>
      </c>
      <c r="AV365">
        <f>(Table2[[#This Row],[Rank 1Y]]+Table2[[#This Row],[Rank 6M]]+Table2[[#This Row],[Rank Sharpe]])/3</f>
        <v>360.66666666666669</v>
      </c>
    </row>
    <row r="366" spans="1:48" x14ac:dyDescent="0.3">
      <c r="A366" t="s">
        <v>607</v>
      </c>
      <c r="B366" t="s">
        <v>608</v>
      </c>
      <c r="C366" t="s">
        <v>609</v>
      </c>
      <c r="D366" t="s">
        <v>609</v>
      </c>
      <c r="E366">
        <v>32072.407620000002</v>
      </c>
      <c r="F366">
        <v>938.3</v>
      </c>
      <c r="G366">
        <v>2.2101562600417801</v>
      </c>
      <c r="H366">
        <f>(Table2[[#This Row],[1Y Return vs Nifty]]-AVERAGE(Table2[1Y Return vs Nifty]))/_xlfn.STDEV.P(Table2[1Y Return vs Nifty])</f>
        <v>-0.40356986848783244</v>
      </c>
      <c r="I366">
        <v>10.106292054465399</v>
      </c>
      <c r="J366">
        <f>(Table2[[#This Row],[1M Return vs Nifty]]-AVERAGE(Table2[1M Return vs Nifty]))/_xlfn.STDEV.P(Table2[1M Return vs Nifty])</f>
        <v>1.1497356339994447</v>
      </c>
      <c r="K366">
        <v>6.0819187451450096</v>
      </c>
      <c r="L366">
        <f>(Table2[[#This Row],[6M Return vs Nifty]]-AVERAGE(Table2[6M Return vs Nifty]))/_xlfn.STDEV.P(Table2[6M Return vs Nifty])</f>
        <v>-0.11390253705344799</v>
      </c>
      <c r="M366">
        <v>-0.118553529755349</v>
      </c>
      <c r="N366">
        <f>(Table2[[#This Row],[1W Return vs Nifty]]-AVERAGE(Table2[1W Return vs Nifty]))/_xlfn.STDEV.P(Table2[1W Return vs Nifty])</f>
        <v>4.29578774724989E-2</v>
      </c>
      <c r="O366">
        <v>929.41</v>
      </c>
      <c r="P366">
        <v>901.72442496405699</v>
      </c>
      <c r="Q366">
        <v>839.12969001205499</v>
      </c>
      <c r="R366">
        <v>50.473869253086598</v>
      </c>
      <c r="S366" s="1">
        <f>(Table2[[#This Row],[Close Price]]-Table2[[#This Row],[20D EMA]])/Table2[[#This Row],[20D EMA]]</f>
        <v>9.5652080352051153E-3</v>
      </c>
      <c r="T366" s="1">
        <f>(Table2[[#This Row],[Close Price]]-Table2[[#This Row],[50D EMA]])/Table2[[#This Row],[50D EMA]]</f>
        <v>4.0561810264151239E-2</v>
      </c>
      <c r="U366" s="1">
        <f>(Table2[[#This Row],[Close Price]]-Table2[[#This Row],[200D EMA]])/Table2[[#This Row],[200D EMA]]</f>
        <v>0.11818233959344267</v>
      </c>
      <c r="V366">
        <v>0.65877692790895304</v>
      </c>
      <c r="W366">
        <v>933</v>
      </c>
      <c r="X366">
        <v>958.4</v>
      </c>
      <c r="Y366">
        <v>900</v>
      </c>
      <c r="Z366">
        <v>958.4</v>
      </c>
      <c r="AA366">
        <v>900</v>
      </c>
      <c r="AB366">
        <v>968.65</v>
      </c>
      <c r="AC366" s="1">
        <f>(Table2[[#This Row],[Close Price]]/Table2[[#This Row],[Day Low]])-1</f>
        <v>5.6806002143621193E-3</v>
      </c>
      <c r="AD366" s="1">
        <f>(Table2[[#This Row],[Day High]]/Table2[[#This Row],[Close Price]])-1</f>
        <v>2.1421720132153821E-2</v>
      </c>
      <c r="AE366" s="1">
        <f>(Table2[[#This Row],[Close Price]]/Table2[[#This Row],[Current Week Low]])-1</f>
        <v>4.2555555555555458E-2</v>
      </c>
      <c r="AF366" s="1">
        <f>(Table2[[#This Row],[Current Week High]]/Table2[[#This Row],[Close Price]])-1</f>
        <v>2.1421720132153821E-2</v>
      </c>
      <c r="AG366" s="1">
        <f>(Table2[[#This Row],[Close Price]]/Table2[[#This Row],[Current Month Low]])-1</f>
        <v>4.2555555555555458E-2</v>
      </c>
      <c r="AH366" s="1">
        <f>(Table2[[#This Row],[Current Month High]]/Table2[[#This Row],[Close Price]])-1</f>
        <v>3.2345731642331899E-2</v>
      </c>
      <c r="AI366">
        <v>12.2242353191943</v>
      </c>
      <c r="AJ366">
        <v>32.154929577464699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0.02</v>
      </c>
      <c r="AM366" t="s">
        <v>3173</v>
      </c>
      <c r="AN366">
        <v>0.3</v>
      </c>
      <c r="AO366" t="s">
        <v>3173</v>
      </c>
      <c r="AP366">
        <v>7.6173186585892005E-2</v>
      </c>
      <c r="AQ366">
        <f>(Table2[[#This Row],[Sharpe Ratio]]-AVERAGE(Table2[Sharpe Ratio]))/_xlfn.STDEV.P(Table2[Sharpe Ratio])</f>
        <v>0.16666095690602734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0.84188206283669054</v>
      </c>
      <c r="AS366">
        <f>_xlfn.RANK.AVG(Table2[[#This Row],[1Y Return vs Nifty Z-Score]],Table2[1Y Return vs Nifty Z-Score])</f>
        <v>433</v>
      </c>
      <c r="AT366">
        <f>_xlfn.RANK.AVG(Table2[[#This Row],[6M Return vs Nifty Z-Score]],Table2[6M Return vs Nifty Z-Score])</f>
        <v>353</v>
      </c>
      <c r="AU366">
        <f>_xlfn.RANK.AVG(Table2[[#This Row],[Sharpe Ratio Z-Score]],Table2[Sharpe Ratio Z-Score])</f>
        <v>300</v>
      </c>
      <c r="AV366">
        <f>(Table2[[#This Row],[Rank 1Y]]+Table2[[#This Row],[Rank 6M]]+Table2[[#This Row],[Rank Sharpe]])/3</f>
        <v>362</v>
      </c>
    </row>
    <row r="367" spans="1:48" x14ac:dyDescent="0.3">
      <c r="A367" t="s">
        <v>1773</v>
      </c>
      <c r="B367" t="s">
        <v>1774</v>
      </c>
      <c r="C367" t="s">
        <v>3141</v>
      </c>
      <c r="D367" t="s">
        <v>446</v>
      </c>
      <c r="E367">
        <v>4581.4287698099997</v>
      </c>
      <c r="F367">
        <v>399.95</v>
      </c>
      <c r="G367">
        <v>1.43376431683674</v>
      </c>
      <c r="H367">
        <f>(Table2[[#This Row],[1Y Return vs Nifty]]-AVERAGE(Table2[1Y Return vs Nifty]))/_xlfn.STDEV.P(Table2[1Y Return vs Nifty])</f>
        <v>-0.41677993107858452</v>
      </c>
      <c r="I367">
        <v>11.169503222898101</v>
      </c>
      <c r="J367">
        <f>(Table2[[#This Row],[1M Return vs Nifty]]-AVERAGE(Table2[1M Return vs Nifty]))/_xlfn.STDEV.P(Table2[1M Return vs Nifty])</f>
        <v>1.2636896554903398</v>
      </c>
      <c r="K367">
        <v>-5.79260631721335</v>
      </c>
      <c r="L367">
        <f>(Table2[[#This Row],[6M Return vs Nifty]]-AVERAGE(Table2[6M Return vs Nifty]))/_xlfn.STDEV.P(Table2[6M Return vs Nifty])</f>
        <v>-0.49603778367103657</v>
      </c>
      <c r="M367">
        <v>-1.6886549238539099</v>
      </c>
      <c r="N367">
        <f>(Table2[[#This Row],[1W Return vs Nifty]]-AVERAGE(Table2[1W Return vs Nifty]))/_xlfn.STDEV.P(Table2[1W Return vs Nifty])</f>
        <v>-0.3303174766485284</v>
      </c>
      <c r="O367">
        <v>398.32</v>
      </c>
      <c r="P367">
        <v>388.09204863104799</v>
      </c>
      <c r="Q367">
        <v>367.490774325345</v>
      </c>
      <c r="R367">
        <v>49.286574264633401</v>
      </c>
      <c r="S367" s="1">
        <f>(Table2[[#This Row],[Close Price]]-Table2[[#This Row],[20D EMA]])/Table2[[#This Row],[20D EMA]]</f>
        <v>4.0921871861819533E-3</v>
      </c>
      <c r="T367" s="1">
        <f>(Table2[[#This Row],[Close Price]]-Table2[[#This Row],[50D EMA]])/Table2[[#This Row],[50D EMA]]</f>
        <v>3.055448162563397E-2</v>
      </c>
      <c r="U367" s="1">
        <f>(Table2[[#This Row],[Close Price]]-Table2[[#This Row],[200D EMA]])/Table2[[#This Row],[200D EMA]]</f>
        <v>8.8326640945599236E-2</v>
      </c>
      <c r="V367">
        <v>1.74020937640051</v>
      </c>
      <c r="W367">
        <v>397.65</v>
      </c>
      <c r="X367">
        <v>416</v>
      </c>
      <c r="Y367">
        <v>379.55</v>
      </c>
      <c r="Z367">
        <v>416</v>
      </c>
      <c r="AA367">
        <v>379.55</v>
      </c>
      <c r="AB367">
        <v>438.95</v>
      </c>
      <c r="AC367" s="1">
        <f>(Table2[[#This Row],[Close Price]]/Table2[[#This Row],[Day Low]])-1</f>
        <v>5.7839808877153676E-3</v>
      </c>
      <c r="AD367" s="1">
        <f>(Table2[[#This Row],[Day High]]/Table2[[#This Row],[Close Price]])-1</f>
        <v>4.0130016252031497E-2</v>
      </c>
      <c r="AE367" s="1">
        <f>(Table2[[#This Row],[Close Price]]/Table2[[#This Row],[Current Week Low]])-1</f>
        <v>5.3747859307074153E-2</v>
      </c>
      <c r="AF367" s="1">
        <f>(Table2[[#This Row],[Current Week High]]/Table2[[#This Row],[Close Price]])-1</f>
        <v>4.0130016252031497E-2</v>
      </c>
      <c r="AG367" s="1">
        <f>(Table2[[#This Row],[Close Price]]/Table2[[#This Row],[Current Month Low]])-1</f>
        <v>5.3747859307074153E-2</v>
      </c>
      <c r="AH367" s="1">
        <f>(Table2[[#This Row],[Current Month High]]/Table2[[#This Row],[Close Price]])-1</f>
        <v>9.7512189023627904E-2</v>
      </c>
      <c r="AI367">
        <v>14.726840855106801</v>
      </c>
      <c r="AJ367">
        <v>42.052921328360803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0.09</v>
      </c>
      <c r="AM367" t="s">
        <v>3173</v>
      </c>
      <c r="AN367">
        <v>5.07</v>
      </c>
      <c r="AO367" t="s">
        <v>3173</v>
      </c>
      <c r="AP367">
        <v>0.12603209672229901</v>
      </c>
      <c r="AQ367">
        <f>(Table2[[#This Row],[Sharpe Ratio]]-AVERAGE(Table2[Sharpe Ratio]))/_xlfn.STDEV.P(Table2[Sharpe Ratio])</f>
        <v>0.74536102390405345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0.76591548799624376</v>
      </c>
      <c r="AS367">
        <f>_xlfn.RANK.AVG(Table2[[#This Row],[1Y Return vs Nifty Z-Score]],Table2[1Y Return vs Nifty Z-Score])</f>
        <v>441</v>
      </c>
      <c r="AT367">
        <f>_xlfn.RANK.AVG(Table2[[#This Row],[6M Return vs Nifty Z-Score]],Table2[6M Return vs Nifty Z-Score])</f>
        <v>485</v>
      </c>
      <c r="AU367">
        <f>_xlfn.RANK.AVG(Table2[[#This Row],[Sharpe Ratio Z-Score]],Table2[Sharpe Ratio Z-Score])</f>
        <v>162</v>
      </c>
      <c r="AV367">
        <f>(Table2[[#This Row],[Rank 1Y]]+Table2[[#This Row],[Rank 6M]]+Table2[[#This Row],[Rank Sharpe]])/3</f>
        <v>362.66666666666669</v>
      </c>
    </row>
    <row r="368" spans="1:48" x14ac:dyDescent="0.3">
      <c r="A368" t="s">
        <v>1549</v>
      </c>
      <c r="B368" t="s">
        <v>1550</v>
      </c>
      <c r="C368" t="s">
        <v>3133</v>
      </c>
      <c r="D368" t="s">
        <v>256</v>
      </c>
      <c r="E368">
        <v>6406.9089811200001</v>
      </c>
      <c r="F368">
        <v>2352.6</v>
      </c>
      <c r="G368">
        <v>-20.7992346676983</v>
      </c>
      <c r="H368">
        <f>(Table2[[#This Row],[1Y Return vs Nifty]]-AVERAGE(Table2[1Y Return vs Nifty]))/_xlfn.STDEV.P(Table2[1Y Return vs Nifty])</f>
        <v>-0.79506735502248593</v>
      </c>
      <c r="I368">
        <v>-4.2147858362221298</v>
      </c>
      <c r="J368">
        <f>(Table2[[#This Row],[1M Return vs Nifty]]-AVERAGE(Table2[1M Return vs Nifty]))/_xlfn.STDEV.P(Table2[1M Return vs Nifty])</f>
        <v>-0.38518467739445045</v>
      </c>
      <c r="K368">
        <v>12.0693344516193</v>
      </c>
      <c r="L368">
        <f>(Table2[[#This Row],[6M Return vs Nifty]]-AVERAGE(Table2[6M Return vs Nifty]))/_xlfn.STDEV.P(Table2[6M Return vs Nifty])</f>
        <v>7.8779070470243892E-2</v>
      </c>
      <c r="M368">
        <v>-3.4934677122078499</v>
      </c>
      <c r="N368">
        <f>(Table2[[#This Row],[1W Return vs Nifty]]-AVERAGE(Table2[1W Return vs Nifty]))/_xlfn.STDEV.P(Table2[1W Return vs Nifty])</f>
        <v>-0.75939303522527957</v>
      </c>
      <c r="O368">
        <v>2430.1799999999998</v>
      </c>
      <c r="P368">
        <v>2427.7350303724102</v>
      </c>
      <c r="Q368">
        <v>2306.6156917522999</v>
      </c>
      <c r="R368">
        <v>41.143249209028298</v>
      </c>
      <c r="S368" s="1">
        <f>(Table2[[#This Row],[Close Price]]-Table2[[#This Row],[20D EMA]])/Table2[[#This Row],[20D EMA]]</f>
        <v>-3.1923561217687552E-2</v>
      </c>
      <c r="T368" s="1">
        <f>(Table2[[#This Row],[Close Price]]-Table2[[#This Row],[50D EMA]])/Table2[[#This Row],[50D EMA]]</f>
        <v>-3.0948612361903712E-2</v>
      </c>
      <c r="U368" s="1">
        <f>(Table2[[#This Row],[Close Price]]-Table2[[#This Row],[200D EMA]])/Table2[[#This Row],[200D EMA]]</f>
        <v>1.9935834310034744E-2</v>
      </c>
      <c r="V368">
        <v>0.85837894475617904</v>
      </c>
      <c r="W368">
        <v>2325.5500000000002</v>
      </c>
      <c r="X368">
        <v>2420.9499999999998</v>
      </c>
      <c r="Y368">
        <v>2283.1999999999998</v>
      </c>
      <c r="Z368">
        <v>2457</v>
      </c>
      <c r="AA368">
        <v>2283.1999999999998</v>
      </c>
      <c r="AB368">
        <v>2661</v>
      </c>
      <c r="AC368" s="1">
        <f>(Table2[[#This Row],[Close Price]]/Table2[[#This Row],[Day Low]])-1</f>
        <v>1.1631657027369791E-2</v>
      </c>
      <c r="AD368" s="1">
        <f>(Table2[[#This Row],[Day High]]/Table2[[#This Row],[Close Price]])-1</f>
        <v>2.9052962679588568E-2</v>
      </c>
      <c r="AE368" s="1">
        <f>(Table2[[#This Row],[Close Price]]/Table2[[#This Row],[Current Week Low]])-1</f>
        <v>3.039593552908193E-2</v>
      </c>
      <c r="AF368" s="1">
        <f>(Table2[[#This Row],[Current Week High]]/Table2[[#This Row],[Close Price]])-1</f>
        <v>4.4376434583014657E-2</v>
      </c>
      <c r="AG368" s="1">
        <f>(Table2[[#This Row],[Close Price]]/Table2[[#This Row],[Current Month Low]])-1</f>
        <v>3.039593552908193E-2</v>
      </c>
      <c r="AH368" s="1">
        <f>(Table2[[#This Row],[Current Month High]]/Table2[[#This Row],[Close Price]])-1</f>
        <v>0.13108900790614642</v>
      </c>
      <c r="AI368">
        <v>18.7622205219756</v>
      </c>
      <c r="AJ368">
        <v>36.779069767441797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-0.05</v>
      </c>
      <c r="AM368" t="s">
        <v>3172</v>
      </c>
      <c r="AN368">
        <v>-3.97</v>
      </c>
      <c r="AO368" t="s">
        <v>3172</v>
      </c>
      <c r="AP368">
        <v>0.10137382807449601</v>
      </c>
      <c r="AQ368">
        <f>(Table2[[#This Row],[Sharpe Ratio]]-AVERAGE(Table2[Sharpe Ratio]))/_xlfn.STDEV.P(Table2[Sharpe Ratio])</f>
        <v>0.45915858426991563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-1.4017074129020566</v>
      </c>
      <c r="AS368">
        <f>_xlfn.RANK.AVG(Table2[[#This Row],[1Y Return vs Nifty Z-Score]],Table2[1Y Return vs Nifty Z-Score])</f>
        <v>587</v>
      </c>
      <c r="AT368">
        <f>_xlfn.RANK.AVG(Table2[[#This Row],[6M Return vs Nifty Z-Score]],Table2[6M Return vs Nifty Z-Score])</f>
        <v>284</v>
      </c>
      <c r="AU368">
        <f>_xlfn.RANK.AVG(Table2[[#This Row],[Sharpe Ratio Z-Score]],Table2[Sharpe Ratio Z-Score])</f>
        <v>219</v>
      </c>
      <c r="AV368">
        <f>(Table2[[#This Row],[Rank 1Y]]+Table2[[#This Row],[Rank 6M]]+Table2[[#This Row],[Rank Sharpe]])/3</f>
        <v>363.33333333333331</v>
      </c>
    </row>
    <row r="369" spans="1:48" x14ac:dyDescent="0.3">
      <c r="A369" t="s">
        <v>599</v>
      </c>
      <c r="B369" t="s">
        <v>600</v>
      </c>
      <c r="C369" t="s">
        <v>3133</v>
      </c>
      <c r="D369" t="s">
        <v>184</v>
      </c>
      <c r="E369">
        <v>32780.773412160001</v>
      </c>
      <c r="F369">
        <v>2330.4499999999998</v>
      </c>
      <c r="G369">
        <v>21.645583574502499</v>
      </c>
      <c r="H369">
        <f>(Table2[[#This Row],[1Y Return vs Nifty]]-AVERAGE(Table2[1Y Return vs Nifty]))/_xlfn.STDEV.P(Table2[1Y Return vs Nifty])</f>
        <v>-7.2882238935456006E-2</v>
      </c>
      <c r="I369">
        <v>-8.0012250594057299</v>
      </c>
      <c r="J369">
        <f>(Table2[[#This Row],[1M Return vs Nifty]]-AVERAGE(Table2[1M Return vs Nifty]))/_xlfn.STDEV.P(Table2[1M Return vs Nifty])</f>
        <v>-0.79101184458710172</v>
      </c>
      <c r="K369">
        <v>11.405283848856399</v>
      </c>
      <c r="L369">
        <f>(Table2[[#This Row],[6M Return vs Nifty]]-AVERAGE(Table2[6M Return vs Nifty]))/_xlfn.STDEV.P(Table2[6M Return vs Nifty])</f>
        <v>5.7409193399727901E-2</v>
      </c>
      <c r="M369">
        <v>-0.55436644332221297</v>
      </c>
      <c r="N369">
        <f>(Table2[[#This Row],[1W Return vs Nifty]]-AVERAGE(Table2[1W Return vs Nifty]))/_xlfn.STDEV.P(Table2[1W Return vs Nifty])</f>
        <v>-6.0652131571271126E-2</v>
      </c>
      <c r="O369">
        <v>2368.31</v>
      </c>
      <c r="P369">
        <v>2429.8786187311798</v>
      </c>
      <c r="Q369">
        <v>2226.1519540848899</v>
      </c>
      <c r="R369">
        <v>47.9649569446863</v>
      </c>
      <c r="S369" s="1">
        <f>(Table2[[#This Row],[Close Price]]-Table2[[#This Row],[20D EMA]])/Table2[[#This Row],[20D EMA]]</f>
        <v>-1.5986082902998393E-2</v>
      </c>
      <c r="T369" s="1">
        <f>(Table2[[#This Row],[Close Price]]-Table2[[#This Row],[50D EMA]])/Table2[[#This Row],[50D EMA]]</f>
        <v>-4.0919171009084834E-2</v>
      </c>
      <c r="U369" s="1">
        <f>(Table2[[#This Row],[Close Price]]-Table2[[#This Row],[200D EMA]])/Table2[[#This Row],[200D EMA]]</f>
        <v>4.6851269844238458E-2</v>
      </c>
      <c r="V369">
        <v>1.2177232819991499</v>
      </c>
      <c r="W369">
        <v>2290.85</v>
      </c>
      <c r="X369">
        <v>2357</v>
      </c>
      <c r="Y369">
        <v>2158.25</v>
      </c>
      <c r="Z369">
        <v>2357</v>
      </c>
      <c r="AA369">
        <v>2158.25</v>
      </c>
      <c r="AB369">
        <v>2418.6999999999998</v>
      </c>
      <c r="AC369" s="1">
        <f>(Table2[[#This Row],[Close Price]]/Table2[[#This Row],[Day Low]])-1</f>
        <v>1.7286160158892949E-2</v>
      </c>
      <c r="AD369" s="1">
        <f>(Table2[[#This Row],[Day High]]/Table2[[#This Row],[Close Price]])-1</f>
        <v>1.1392649488296325E-2</v>
      </c>
      <c r="AE369" s="1">
        <f>(Table2[[#This Row],[Close Price]]/Table2[[#This Row],[Current Week Low]])-1</f>
        <v>7.9786864357697107E-2</v>
      </c>
      <c r="AF369" s="1">
        <f>(Table2[[#This Row],[Current Week High]]/Table2[[#This Row],[Close Price]])-1</f>
        <v>1.1392649488296325E-2</v>
      </c>
      <c r="AG369" s="1">
        <f>(Table2[[#This Row],[Close Price]]/Table2[[#This Row],[Current Month Low]])-1</f>
        <v>7.9786864357697107E-2</v>
      </c>
      <c r="AH369" s="1">
        <f>(Table2[[#This Row],[Current Month High]]/Table2[[#This Row],[Close Price]])-1</f>
        <v>3.7868222875410362E-2</v>
      </c>
      <c r="AI369">
        <v>31.360895964298699</v>
      </c>
      <c r="AJ369">
        <v>50.531279268804603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-0.13</v>
      </c>
      <c r="AM369" t="s">
        <v>3172</v>
      </c>
      <c r="AN369">
        <v>-4.1100000000000003</v>
      </c>
      <c r="AO369" t="s">
        <v>3172</v>
      </c>
      <c r="AP369">
        <v>8.6936978303370008E-3</v>
      </c>
      <c r="AQ369">
        <f>(Table2[[#This Row],[Sharpe Ratio]]-AVERAGE(Table2[Sharpe Ratio]))/_xlfn.STDEV.P(Table2[Sharpe Ratio])</f>
        <v>-0.61655681815154684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316</v>
      </c>
      <c r="AT369">
        <f>_xlfn.RANK.AVG(Table2[[#This Row],[6M Return vs Nifty Z-Score]],Table2[6M Return vs Nifty Z-Score])</f>
        <v>291</v>
      </c>
      <c r="AU369">
        <f>_xlfn.RANK.AVG(Table2[[#This Row],[Sharpe Ratio Z-Score]],Table2[Sharpe Ratio Z-Score])</f>
        <v>486</v>
      </c>
      <c r="AV369">
        <f>(Table2[[#This Row],[Rank 1Y]]+Table2[[#This Row],[Rank 6M]]+Table2[[#This Row],[Rank Sharpe]])/3</f>
        <v>364.33333333333331</v>
      </c>
    </row>
    <row r="370" spans="1:48" x14ac:dyDescent="0.3">
      <c r="A370" t="s">
        <v>335</v>
      </c>
      <c r="B370" t="s">
        <v>336</v>
      </c>
      <c r="C370" t="s">
        <v>3127</v>
      </c>
      <c r="D370" t="s">
        <v>54</v>
      </c>
      <c r="E370">
        <v>78020.49257694</v>
      </c>
      <c r="F370">
        <v>1943.4</v>
      </c>
      <c r="G370">
        <v>32.589001324018</v>
      </c>
      <c r="H370">
        <f>(Table2[[#This Row],[1Y Return vs Nifty]]-AVERAGE(Table2[1Y Return vs Nifty]))/_xlfn.STDEV.P(Table2[1Y Return vs Nifty])</f>
        <v>0.11331654209654708</v>
      </c>
      <c r="I370">
        <v>-3.0842140898724</v>
      </c>
      <c r="J370">
        <f>(Table2[[#This Row],[1M Return vs Nifty]]-AVERAGE(Table2[1M Return vs Nifty]))/_xlfn.STDEV.P(Table2[1M Return vs Nifty])</f>
        <v>-0.26401100944808076</v>
      </c>
      <c r="K370">
        <v>7.9561462436569101</v>
      </c>
      <c r="L370">
        <f>(Table2[[#This Row],[6M Return vs Nifty]]-AVERAGE(Table2[6M Return vs Nifty]))/_xlfn.STDEV.P(Table2[6M Return vs Nifty])</f>
        <v>-5.3587839530794608E-2</v>
      </c>
      <c r="M370">
        <v>0.62310128951663701</v>
      </c>
      <c r="N370">
        <f>(Table2[[#This Row],[1W Return vs Nifty]]-AVERAGE(Table2[1W Return vs Nifty]))/_xlfn.STDEV.P(Table2[1W Return vs Nifty])</f>
        <v>0.21927863378789564</v>
      </c>
      <c r="O370">
        <v>1963.67</v>
      </c>
      <c r="P370">
        <v>1932.4973868869199</v>
      </c>
      <c r="Q370">
        <v>1708.36453587357</v>
      </c>
      <c r="R370">
        <v>45.671881363251302</v>
      </c>
      <c r="S370" s="1">
        <f>(Table2[[#This Row],[Close Price]]-Table2[[#This Row],[20D EMA]])/Table2[[#This Row],[20D EMA]]</f>
        <v>-1.0322508364440043E-2</v>
      </c>
      <c r="T370" s="1">
        <f>(Table2[[#This Row],[Close Price]]-Table2[[#This Row],[50D EMA]])/Table2[[#This Row],[50D EMA]]</f>
        <v>5.6417220468501185E-3</v>
      </c>
      <c r="U370" s="1">
        <f>(Table2[[#This Row],[Close Price]]-Table2[[#This Row],[200D EMA]])/Table2[[#This Row],[200D EMA]]</f>
        <v>0.13757922222744162</v>
      </c>
      <c r="V370">
        <v>0.97267138986349599</v>
      </c>
      <c r="W370">
        <v>1928.05</v>
      </c>
      <c r="X370">
        <v>1968.45</v>
      </c>
      <c r="Y370">
        <v>1868.05</v>
      </c>
      <c r="Z370">
        <v>1968.45</v>
      </c>
      <c r="AA370">
        <v>1868.05</v>
      </c>
      <c r="AB370">
        <v>2009.45</v>
      </c>
      <c r="AC370" s="1">
        <f>(Table2[[#This Row],[Close Price]]/Table2[[#This Row],[Day Low]])-1</f>
        <v>7.9614117891133596E-3</v>
      </c>
      <c r="AD370" s="1">
        <f>(Table2[[#This Row],[Day High]]/Table2[[#This Row],[Close Price]])-1</f>
        <v>1.2889780796542016E-2</v>
      </c>
      <c r="AE370" s="1">
        <f>(Table2[[#This Row],[Close Price]]/Table2[[#This Row],[Current Week Low]])-1</f>
        <v>4.0336179438452024E-2</v>
      </c>
      <c r="AF370" s="1">
        <f>(Table2[[#This Row],[Current Week High]]/Table2[[#This Row],[Close Price]])-1</f>
        <v>1.2889780796542016E-2</v>
      </c>
      <c r="AG370" s="1">
        <f>(Table2[[#This Row],[Close Price]]/Table2[[#This Row],[Current Month Low]])-1</f>
        <v>4.0336179438452024E-2</v>
      </c>
      <c r="AH370" s="1">
        <f>(Table2[[#This Row],[Current Month High]]/Table2[[#This Row],[Close Price]])-1</f>
        <v>3.3986827210044313E-2</v>
      </c>
      <c r="AI370">
        <v>6.9645981269939199</v>
      </c>
      <c r="AJ370">
        <v>63.036912751677797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0.1</v>
      </c>
      <c r="AM370" t="s">
        <v>3173</v>
      </c>
      <c r="AN370">
        <v>-4.0199999999999996</v>
      </c>
      <c r="AO370" t="s">
        <v>3172</v>
      </c>
      <c r="AP370">
        <v>2.6277310141060001E-3</v>
      </c>
      <c r="AQ370">
        <f>(Table2[[#This Row],[Sharpe Ratio]]-AVERAGE(Table2[Sharpe Ratio]))/_xlfn.STDEV.P(Table2[Sharpe Ratio])</f>
        <v>-0.68696299817747974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-0.67196667127191234</v>
      </c>
      <c r="AS370">
        <f>_xlfn.RANK.AVG(Table2[[#This Row],[1Y Return vs Nifty Z-Score]],Table2[1Y Return vs Nifty Z-Score])</f>
        <v>261</v>
      </c>
      <c r="AT370">
        <f>_xlfn.RANK.AVG(Table2[[#This Row],[6M Return vs Nifty Z-Score]],Table2[6M Return vs Nifty Z-Score])</f>
        <v>332</v>
      </c>
      <c r="AU370">
        <f>_xlfn.RANK.AVG(Table2[[#This Row],[Sharpe Ratio Z-Score]],Table2[Sharpe Ratio Z-Score])</f>
        <v>501</v>
      </c>
      <c r="AV370">
        <f>(Table2[[#This Row],[Rank 1Y]]+Table2[[#This Row],[Rank 6M]]+Table2[[#This Row],[Rank Sharpe]])/3</f>
        <v>364.66666666666669</v>
      </c>
    </row>
    <row r="371" spans="1:48" x14ac:dyDescent="0.3">
      <c r="A371" t="s">
        <v>2039</v>
      </c>
      <c r="B371" t="s">
        <v>2040</v>
      </c>
      <c r="C371" t="s">
        <v>3141</v>
      </c>
      <c r="D371" t="s">
        <v>266</v>
      </c>
      <c r="E371">
        <v>3278.4676024</v>
      </c>
      <c r="F371">
        <v>320.2</v>
      </c>
      <c r="G371">
        <v>25.116791990669601</v>
      </c>
      <c r="H371">
        <f>(Table2[[#This Row],[1Y Return vs Nifty]]-AVERAGE(Table2[1Y Return vs Nifty]))/_xlfn.STDEV.P(Table2[1Y Return vs Nifty])</f>
        <v>-1.3820729031298355E-2</v>
      </c>
      <c r="I371">
        <v>-2.7271198343698799</v>
      </c>
      <c r="J371">
        <f>(Table2[[#This Row],[1M Return vs Nifty]]-AVERAGE(Table2[1M Return vs Nifty]))/_xlfn.STDEV.P(Table2[1M Return vs Nifty])</f>
        <v>-0.22573796673183968</v>
      </c>
      <c r="K371">
        <v>10.988045494947601</v>
      </c>
      <c r="L371">
        <f>(Table2[[#This Row],[6M Return vs Nifty]]-AVERAGE(Table2[6M Return vs Nifty]))/_xlfn.STDEV.P(Table2[6M Return vs Nifty])</f>
        <v>4.3982005328461221E-2</v>
      </c>
      <c r="M371">
        <v>-2.15321737848328</v>
      </c>
      <c r="N371">
        <f>(Table2[[#This Row],[1W Return vs Nifty]]-AVERAGE(Table2[1W Return vs Nifty]))/_xlfn.STDEV.P(Table2[1W Return vs Nifty])</f>
        <v>-0.44076239148963087</v>
      </c>
      <c r="O371">
        <v>325.3</v>
      </c>
      <c r="P371">
        <v>324.98655247816203</v>
      </c>
      <c r="Q371">
        <v>286.21846035020599</v>
      </c>
      <c r="R371">
        <v>46.545515235170399</v>
      </c>
      <c r="S371" s="1">
        <f>(Table2[[#This Row],[Close Price]]-Table2[[#This Row],[20D EMA]])/Table2[[#This Row],[20D EMA]]</f>
        <v>-1.567783584383653E-2</v>
      </c>
      <c r="T371" s="1">
        <f>(Table2[[#This Row],[Close Price]]-Table2[[#This Row],[50D EMA]])/Table2[[#This Row],[50D EMA]]</f>
        <v>-1.4728463198438577E-2</v>
      </c>
      <c r="U371" s="1">
        <f>(Table2[[#This Row],[Close Price]]-Table2[[#This Row],[200D EMA]])/Table2[[#This Row],[200D EMA]]</f>
        <v>0.11872588374703534</v>
      </c>
      <c r="V371">
        <v>0.50728027544203502</v>
      </c>
      <c r="W371">
        <v>317.5</v>
      </c>
      <c r="X371">
        <v>326.75</v>
      </c>
      <c r="Y371">
        <v>302.55</v>
      </c>
      <c r="Z371">
        <v>326.75</v>
      </c>
      <c r="AA371">
        <v>302.55</v>
      </c>
      <c r="AB371">
        <v>337</v>
      </c>
      <c r="AC371" s="1">
        <f>(Table2[[#This Row],[Close Price]]/Table2[[#This Row],[Day Low]])-1</f>
        <v>8.5039370078738852E-3</v>
      </c>
      <c r="AD371" s="1">
        <f>(Table2[[#This Row],[Day High]]/Table2[[#This Row],[Close Price]])-1</f>
        <v>2.0455965021861422E-2</v>
      </c>
      <c r="AE371" s="1">
        <f>(Table2[[#This Row],[Close Price]]/Table2[[#This Row],[Current Week Low]])-1</f>
        <v>5.8337464881837553E-2</v>
      </c>
      <c r="AF371" s="1">
        <f>(Table2[[#This Row],[Current Week High]]/Table2[[#This Row],[Close Price]])-1</f>
        <v>2.0455965021861422E-2</v>
      </c>
      <c r="AG371" s="1">
        <f>(Table2[[#This Row],[Close Price]]/Table2[[#This Row],[Current Month Low]])-1</f>
        <v>5.8337464881837553E-2</v>
      </c>
      <c r="AH371" s="1">
        <f>(Table2[[#This Row],[Current Month High]]/Table2[[#This Row],[Close Price]])-1</f>
        <v>5.2467207995003262E-2</v>
      </c>
      <c r="AI371">
        <v>13.319800124921899</v>
      </c>
      <c r="AJ371">
        <v>69.732308507818701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0.03</v>
      </c>
      <c r="AM371" t="s">
        <v>3173</v>
      </c>
      <c r="AN371">
        <v>-5.41</v>
      </c>
      <c r="AO371" t="s">
        <v>3172</v>
      </c>
      <c r="AP371">
        <v>3.2826855161000002E-4</v>
      </c>
      <c r="AQ371">
        <f>(Table2[[#This Row],[Sharpe Ratio]]-AVERAGE(Table2[Sharpe Ratio]))/_xlfn.STDEV.P(Table2[Sharpe Ratio])</f>
        <v>-0.71365229157489407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-1.3499913734992017</v>
      </c>
      <c r="AS371">
        <f>_xlfn.RANK.AVG(Table2[[#This Row],[1Y Return vs Nifty Z-Score]],Table2[1Y Return vs Nifty Z-Score])</f>
        <v>294</v>
      </c>
      <c r="AT371">
        <f>_xlfn.RANK.AVG(Table2[[#This Row],[6M Return vs Nifty Z-Score]],Table2[6M Return vs Nifty Z-Score])</f>
        <v>296</v>
      </c>
      <c r="AU371">
        <f>_xlfn.RANK.AVG(Table2[[#This Row],[Sharpe Ratio Z-Score]],Table2[Sharpe Ratio Z-Score])</f>
        <v>504</v>
      </c>
      <c r="AV371">
        <f>(Table2[[#This Row],[Rank 1Y]]+Table2[[#This Row],[Rank 6M]]+Table2[[#This Row],[Rank Sharpe]])/3</f>
        <v>364.66666666666669</v>
      </c>
    </row>
    <row r="372" spans="1:48" x14ac:dyDescent="0.3">
      <c r="A372" t="s">
        <v>1139</v>
      </c>
      <c r="B372" t="s">
        <v>1140</v>
      </c>
      <c r="C372" t="s">
        <v>3139</v>
      </c>
      <c r="D372" t="s">
        <v>119</v>
      </c>
      <c r="E372">
        <v>11188.60289715</v>
      </c>
      <c r="F372">
        <v>367.15</v>
      </c>
      <c r="G372">
        <v>-16.190243913936701</v>
      </c>
      <c r="H372">
        <f>(Table2[[#This Row],[1Y Return vs Nifty]]-AVERAGE(Table2[1Y Return vs Nifty]))/_xlfn.STDEV.P(Table2[1Y Return vs Nifty])</f>
        <v>-0.71664683962397835</v>
      </c>
      <c r="I372">
        <v>-5.5722270592366598</v>
      </c>
      <c r="J372">
        <f>(Table2[[#This Row],[1M Return vs Nifty]]-AVERAGE(Table2[1M Return vs Nifty]))/_xlfn.STDEV.P(Table2[1M Return vs Nifty])</f>
        <v>-0.5306740128084585</v>
      </c>
      <c r="K372">
        <v>-1.81609336941546</v>
      </c>
      <c r="L372">
        <f>(Table2[[#This Row],[6M Return vs Nifty]]-AVERAGE(Table2[6M Return vs Nifty]))/_xlfn.STDEV.P(Table2[6M Return vs Nifty])</f>
        <v>-0.3680692335180939</v>
      </c>
      <c r="M372">
        <v>-4.1071047235160698</v>
      </c>
      <c r="N372">
        <f>(Table2[[#This Row],[1W Return vs Nifty]]-AVERAGE(Table2[1W Return vs Nifty]))/_xlfn.STDEV.P(Table2[1W Return vs Nifty])</f>
        <v>-0.90527888282644786</v>
      </c>
      <c r="O372">
        <v>351.74</v>
      </c>
      <c r="P372">
        <v>352.81106560472102</v>
      </c>
      <c r="Q372">
        <v>342.14488036270598</v>
      </c>
      <c r="R372">
        <v>63.6694696978496</v>
      </c>
      <c r="S372" s="1">
        <f>(Table2[[#This Row],[Close Price]]-Table2[[#This Row],[20D EMA]])/Table2[[#This Row],[20D EMA]]</f>
        <v>4.3810769318246338E-2</v>
      </c>
      <c r="T372" s="1">
        <f>(Table2[[#This Row],[Close Price]]-Table2[[#This Row],[50D EMA]])/Table2[[#This Row],[50D EMA]]</f>
        <v>4.0641963342906789E-2</v>
      </c>
      <c r="U372" s="1">
        <f>(Table2[[#This Row],[Close Price]]-Table2[[#This Row],[200D EMA]])/Table2[[#This Row],[200D EMA]]</f>
        <v>7.3083424807602576E-2</v>
      </c>
      <c r="V372">
        <v>0.68615472435896496</v>
      </c>
      <c r="W372">
        <v>343.9</v>
      </c>
      <c r="X372">
        <v>370</v>
      </c>
      <c r="Y372">
        <v>334.4</v>
      </c>
      <c r="Z372">
        <v>370</v>
      </c>
      <c r="AA372">
        <v>334.4</v>
      </c>
      <c r="AB372">
        <v>370</v>
      </c>
      <c r="AC372" s="1">
        <f>(Table2[[#This Row],[Close Price]]/Table2[[#This Row],[Day Low]])-1</f>
        <v>6.7606862460017458E-2</v>
      </c>
      <c r="AD372" s="1">
        <f>(Table2[[#This Row],[Day High]]/Table2[[#This Row],[Close Price]])-1</f>
        <v>7.7624948930954396E-3</v>
      </c>
      <c r="AE372" s="1">
        <f>(Table2[[#This Row],[Close Price]]/Table2[[#This Row],[Current Week Low]])-1</f>
        <v>9.7936602870813294E-2</v>
      </c>
      <c r="AF372" s="1">
        <f>(Table2[[#This Row],[Current Week High]]/Table2[[#This Row],[Close Price]])-1</f>
        <v>7.7624948930954396E-3</v>
      </c>
      <c r="AG372" s="1">
        <f>(Table2[[#This Row],[Close Price]]/Table2[[#This Row],[Current Month Low]])-1</f>
        <v>9.7936602870813294E-2</v>
      </c>
      <c r="AH372" s="1">
        <f>(Table2[[#This Row],[Current Month High]]/Table2[[#This Row],[Close Price]])-1</f>
        <v>7.7624948930954396E-3</v>
      </c>
      <c r="AI372">
        <v>16.519133868990799</v>
      </c>
      <c r="AJ372">
        <v>45.233386075949298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-0.04</v>
      </c>
      <c r="AM372" t="s">
        <v>3172</v>
      </c>
      <c r="AN372">
        <v>4.41</v>
      </c>
      <c r="AO372" t="s">
        <v>3173</v>
      </c>
      <c r="AP372">
        <v>0.161011057977338</v>
      </c>
      <c r="AQ372">
        <f>(Table2[[#This Row],[Sharpe Ratio]]-AVERAGE(Table2[Sharpe Ratio]))/_xlfn.STDEV.P(Table2[Sharpe Ratio])</f>
        <v>1.15135319594376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553</v>
      </c>
      <c r="AT372">
        <f>_xlfn.RANK.AVG(Table2[[#This Row],[6M Return vs Nifty Z-Score]],Table2[6M Return vs Nifty Z-Score])</f>
        <v>445</v>
      </c>
      <c r="AU372">
        <f>_xlfn.RANK.AVG(Table2[[#This Row],[Sharpe Ratio Z-Score]],Table2[Sharpe Ratio Z-Score])</f>
        <v>99</v>
      </c>
      <c r="AV372">
        <f>(Table2[[#This Row],[Rank 1Y]]+Table2[[#This Row],[Rank 6M]]+Table2[[#This Row],[Rank Sharpe]])/3</f>
        <v>365.66666666666669</v>
      </c>
    </row>
    <row r="373" spans="1:48" x14ac:dyDescent="0.3">
      <c r="A373" t="s">
        <v>1070</v>
      </c>
      <c r="B373" t="s">
        <v>1071</v>
      </c>
      <c r="C373" t="s">
        <v>3136</v>
      </c>
      <c r="D373" t="s">
        <v>72</v>
      </c>
      <c r="E373">
        <v>12700.5</v>
      </c>
      <c r="F373">
        <v>84.67</v>
      </c>
      <c r="G373">
        <v>18.270461645372102</v>
      </c>
      <c r="H373">
        <f>(Table2[[#This Row],[1Y Return vs Nifty]]-AVERAGE(Table2[1Y Return vs Nifty]))/_xlfn.STDEV.P(Table2[1Y Return vs Nifty])</f>
        <v>-0.13030886774767383</v>
      </c>
      <c r="I373">
        <v>-10.167232748686001</v>
      </c>
      <c r="J373">
        <f>(Table2[[#This Row],[1M Return vs Nifty]]-AVERAGE(Table2[1M Return vs Nifty]))/_xlfn.STDEV.P(Table2[1M Return vs Nifty])</f>
        <v>-1.0231626102130285</v>
      </c>
      <c r="K373">
        <v>0.74250047819690901</v>
      </c>
      <c r="L373">
        <f>(Table2[[#This Row],[6M Return vs Nifty]]-AVERAGE(Table2[6M Return vs Nifty]))/_xlfn.STDEV.P(Table2[6M Return vs Nifty])</f>
        <v>-0.28573087591498025</v>
      </c>
      <c r="M373">
        <v>-1.6825550787358601</v>
      </c>
      <c r="N373">
        <f>(Table2[[#This Row],[1W Return vs Nifty]]-AVERAGE(Table2[1W Return vs Nifty]))/_xlfn.STDEV.P(Table2[1W Return vs Nifty])</f>
        <v>-0.32886730161201067</v>
      </c>
      <c r="O373">
        <v>89.34</v>
      </c>
      <c r="P373">
        <v>92.107080640344904</v>
      </c>
      <c r="Q373">
        <v>81.041299304102296</v>
      </c>
      <c r="R373">
        <v>35.178689146702702</v>
      </c>
      <c r="S373" s="1">
        <f>(Table2[[#This Row],[Close Price]]-Table2[[#This Row],[20D EMA]])/Table2[[#This Row],[20D EMA]]</f>
        <v>-5.2272218491157395E-2</v>
      </c>
      <c r="T373" s="1">
        <f>(Table2[[#This Row],[Close Price]]-Table2[[#This Row],[50D EMA]])/Table2[[#This Row],[50D EMA]]</f>
        <v>-8.074385366077165E-2</v>
      </c>
      <c r="U373" s="1">
        <f>(Table2[[#This Row],[Close Price]]-Table2[[#This Row],[200D EMA]])/Table2[[#This Row],[200D EMA]]</f>
        <v>4.4775944204463437E-2</v>
      </c>
      <c r="V373">
        <v>0.144564589374372</v>
      </c>
      <c r="W373">
        <v>84.21</v>
      </c>
      <c r="X373">
        <v>86.39</v>
      </c>
      <c r="Y373">
        <v>80.05</v>
      </c>
      <c r="Z373">
        <v>87.24</v>
      </c>
      <c r="AA373">
        <v>80.05</v>
      </c>
      <c r="AB373">
        <v>91.17</v>
      </c>
      <c r="AC373" s="1">
        <f>(Table2[[#This Row],[Close Price]]/Table2[[#This Row],[Day Low]])-1</f>
        <v>5.4625341408385264E-3</v>
      </c>
      <c r="AD373" s="1">
        <f>(Table2[[#This Row],[Day High]]/Table2[[#This Row],[Close Price]])-1</f>
        <v>2.031416085980875E-2</v>
      </c>
      <c r="AE373" s="1">
        <f>(Table2[[#This Row],[Close Price]]/Table2[[#This Row],[Current Week Low]])-1</f>
        <v>5.7713928794503433E-2</v>
      </c>
      <c r="AF373" s="1">
        <f>(Table2[[#This Row],[Current Week High]]/Table2[[#This Row],[Close Price]])-1</f>
        <v>3.0353135703318657E-2</v>
      </c>
      <c r="AG373" s="1">
        <f>(Table2[[#This Row],[Close Price]]/Table2[[#This Row],[Current Month Low]])-1</f>
        <v>5.7713928794503433E-2</v>
      </c>
      <c r="AH373" s="1">
        <f>(Table2[[#This Row],[Current Month High]]/Table2[[#This Row],[Close Price]])-1</f>
        <v>7.6768631156253653E-2</v>
      </c>
      <c r="AI373">
        <v>55.663162867603603</v>
      </c>
      <c r="AJ373">
        <v>70.362173038229301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-0.05</v>
      </c>
      <c r="AM373" t="s">
        <v>3172</v>
      </c>
      <c r="AN373">
        <v>-10.25</v>
      </c>
      <c r="AO373" t="s">
        <v>3172</v>
      </c>
      <c r="AP373">
        <v>6.2334882736359003E-2</v>
      </c>
      <c r="AQ373">
        <f>(Table2[[#This Row],[Sharpe Ratio]]-AVERAGE(Table2[Sharpe Ratio]))/_xlfn.STDEV.P(Table2[Sharpe Ratio])</f>
        <v>6.0431788006816561E-3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342</v>
      </c>
      <c r="AT373">
        <f>_xlfn.RANK.AVG(Table2[[#This Row],[6M Return vs Nifty Z-Score]],Table2[6M Return vs Nifty Z-Score])</f>
        <v>415</v>
      </c>
      <c r="AU373">
        <f>_xlfn.RANK.AVG(Table2[[#This Row],[Sharpe Ratio Z-Score]],Table2[Sharpe Ratio Z-Score])</f>
        <v>342</v>
      </c>
      <c r="AV373">
        <f>(Table2[[#This Row],[Rank 1Y]]+Table2[[#This Row],[Rank 6M]]+Table2[[#This Row],[Rank Sharpe]])/3</f>
        <v>366.33333333333331</v>
      </c>
    </row>
    <row r="374" spans="1:48" x14ac:dyDescent="0.3">
      <c r="A374" t="s">
        <v>133</v>
      </c>
      <c r="B374" t="s">
        <v>134</v>
      </c>
      <c r="C374" t="s">
        <v>3140</v>
      </c>
      <c r="D374" t="s">
        <v>135</v>
      </c>
      <c r="E374">
        <v>213074.83165248</v>
      </c>
      <c r="F374">
        <v>860.8</v>
      </c>
      <c r="G374">
        <v>26.274325764559801</v>
      </c>
      <c r="H374">
        <f>(Table2[[#This Row],[1Y Return vs Nifty]]-AVERAGE(Table2[1Y Return vs Nifty]))/_xlfn.STDEV.P(Table2[1Y Return vs Nifty])</f>
        <v>5.8743408851609615E-3</v>
      </c>
      <c r="I374">
        <v>2.5989343612278399</v>
      </c>
      <c r="J374">
        <f>(Table2[[#This Row],[1M Return vs Nifty]]-AVERAGE(Table2[1M Return vs Nifty]))/_xlfn.STDEV.P(Table2[1M Return vs Nifty])</f>
        <v>0.34510375529549181</v>
      </c>
      <c r="K374">
        <v>-15.390929282493699</v>
      </c>
      <c r="L374">
        <f>(Table2[[#This Row],[6M Return vs Nifty]]-AVERAGE(Table2[6M Return vs Nifty]))/_xlfn.STDEV.P(Table2[6M Return vs Nifty])</f>
        <v>-0.80492234909080163</v>
      </c>
      <c r="M374">
        <v>-3.58420693037522</v>
      </c>
      <c r="N374">
        <f>(Table2[[#This Row],[1W Return vs Nifty]]-AVERAGE(Table2[1W Return vs Nifty]))/_xlfn.STDEV.P(Table2[1W Return vs Nifty])</f>
        <v>-0.78096534509099769</v>
      </c>
      <c r="O374">
        <v>866.34</v>
      </c>
      <c r="P374">
        <v>858.88495534427796</v>
      </c>
      <c r="Q374">
        <v>805.46305423410001</v>
      </c>
      <c r="R374">
        <v>47.3772539749232</v>
      </c>
      <c r="S374" s="1">
        <f>(Table2[[#This Row],[Close Price]]-Table2[[#This Row],[20D EMA]])/Table2[[#This Row],[20D EMA]]</f>
        <v>-6.3947180090958254E-3</v>
      </c>
      <c r="T374" s="1">
        <f>(Table2[[#This Row],[Close Price]]-Table2[[#This Row],[50D EMA]])/Table2[[#This Row],[50D EMA]]</f>
        <v>2.2296870422586074E-3</v>
      </c>
      <c r="U374" s="1">
        <f>(Table2[[#This Row],[Close Price]]-Table2[[#This Row],[200D EMA]])/Table2[[#This Row],[200D EMA]]</f>
        <v>6.8702028572271173E-2</v>
      </c>
      <c r="V374">
        <v>1.18476601357615</v>
      </c>
      <c r="W374">
        <v>854.5</v>
      </c>
      <c r="X374">
        <v>878.7</v>
      </c>
      <c r="Y374">
        <v>815.7</v>
      </c>
      <c r="Z374">
        <v>878.7</v>
      </c>
      <c r="AA374">
        <v>815.7</v>
      </c>
      <c r="AB374">
        <v>916.1</v>
      </c>
      <c r="AC374" s="1">
        <f>(Table2[[#This Row],[Close Price]]/Table2[[#This Row],[Day Low]])-1</f>
        <v>7.3727325921590925E-3</v>
      </c>
      <c r="AD374" s="1">
        <f>(Table2[[#This Row],[Day High]]/Table2[[#This Row],[Close Price]])-1</f>
        <v>2.0794609665427677E-2</v>
      </c>
      <c r="AE374" s="1">
        <f>(Table2[[#This Row],[Close Price]]/Table2[[#This Row],[Current Week Low]])-1</f>
        <v>5.5289935025131687E-2</v>
      </c>
      <c r="AF374" s="1">
        <f>(Table2[[#This Row],[Current Week High]]/Table2[[#This Row],[Close Price]])-1</f>
        <v>2.0794609665427677E-2</v>
      </c>
      <c r="AG374" s="1">
        <f>(Table2[[#This Row],[Close Price]]/Table2[[#This Row],[Current Month Low]])-1</f>
        <v>5.5289935025131687E-2</v>
      </c>
      <c r="AH374" s="1">
        <f>(Table2[[#This Row],[Current Month High]]/Table2[[#This Row],[Close Price]])-1</f>
        <v>6.4242565055762091E-2</v>
      </c>
      <c r="AI374">
        <v>12.407063197026</v>
      </c>
      <c r="AJ374">
        <v>67.633885102239503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0.08</v>
      </c>
      <c r="AM374" t="s">
        <v>3173</v>
      </c>
      <c r="AN374">
        <v>-5.37</v>
      </c>
      <c r="AO374" t="s">
        <v>3172</v>
      </c>
      <c r="AP374">
        <v>9.9967498229356994E-2</v>
      </c>
      <c r="AQ374">
        <f>(Table2[[#This Row],[Sharpe Ratio]]-AVERAGE(Table2[Sharpe Ratio]))/_xlfn.STDEV.P(Table2[Sharpe Ratio])</f>
        <v>0.44283566077686881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-0.79207393722427766</v>
      </c>
      <c r="AS374">
        <f>_xlfn.RANK.AVG(Table2[[#This Row],[1Y Return vs Nifty Z-Score]],Table2[1Y Return vs Nifty Z-Score])</f>
        <v>289</v>
      </c>
      <c r="AT374">
        <f>_xlfn.RANK.AVG(Table2[[#This Row],[6M Return vs Nifty Z-Score]],Table2[6M Return vs Nifty Z-Score])</f>
        <v>586</v>
      </c>
      <c r="AU374">
        <f>_xlfn.RANK.AVG(Table2[[#This Row],[Sharpe Ratio Z-Score]],Table2[Sharpe Ratio Z-Score])</f>
        <v>225</v>
      </c>
      <c r="AV374">
        <f>(Table2[[#This Row],[Rank 1Y]]+Table2[[#This Row],[Rank 6M]]+Table2[[#This Row],[Rank Sharpe]])/3</f>
        <v>366.66666666666669</v>
      </c>
    </row>
    <row r="375" spans="1:48" x14ac:dyDescent="0.3">
      <c r="A375" t="s">
        <v>403</v>
      </c>
      <c r="B375" t="s">
        <v>404</v>
      </c>
      <c r="C375" t="s">
        <v>3127</v>
      </c>
      <c r="D375" t="s">
        <v>405</v>
      </c>
      <c r="E375">
        <v>58457.1023278949</v>
      </c>
      <c r="F375">
        <v>224.39</v>
      </c>
      <c r="G375">
        <v>-0.61537852584542196</v>
      </c>
      <c r="H375">
        <f>(Table2[[#This Row],[1Y Return vs Nifty]]-AVERAGE(Table2[1Y Return vs Nifty]))/_xlfn.STDEV.P(Table2[1Y Return vs Nifty])</f>
        <v>-0.45164544642316362</v>
      </c>
      <c r="I375">
        <v>3.6611456820033701</v>
      </c>
      <c r="J375">
        <f>(Table2[[#This Row],[1M Return vs Nifty]]-AVERAGE(Table2[1M Return vs Nifty]))/_xlfn.STDEV.P(Table2[1M Return vs Nifty])</f>
        <v>0.45895061400932458</v>
      </c>
      <c r="K375">
        <v>0.72647871151463494</v>
      </c>
      <c r="L375">
        <f>(Table2[[#This Row],[6M Return vs Nifty]]-AVERAGE(Table2[6M Return vs Nifty]))/_xlfn.STDEV.P(Table2[6M Return vs Nifty])</f>
        <v>-0.28624647394776292</v>
      </c>
      <c r="M375">
        <v>-4.2052695231458896</v>
      </c>
      <c r="N375">
        <f>(Table2[[#This Row],[1W Return vs Nifty]]-AVERAGE(Table2[1W Return vs Nifty]))/_xlfn.STDEV.P(Table2[1W Return vs Nifty])</f>
        <v>-0.92861654782169367</v>
      </c>
      <c r="O375">
        <v>228.22</v>
      </c>
      <c r="P375">
        <v>225.419969125173</v>
      </c>
      <c r="Q375">
        <v>210.188899615281</v>
      </c>
      <c r="R375">
        <v>37.828458599515898</v>
      </c>
      <c r="S375" s="1">
        <f>(Table2[[#This Row],[Close Price]]-Table2[[#This Row],[20D EMA]])/Table2[[#This Row],[20D EMA]]</f>
        <v>-1.6782052405573625E-2</v>
      </c>
      <c r="T375" s="1">
        <f>(Table2[[#This Row],[Close Price]]-Table2[[#This Row],[50D EMA]])/Table2[[#This Row],[50D EMA]]</f>
        <v>-4.5691121739134012E-3</v>
      </c>
      <c r="U375" s="1">
        <f>(Table2[[#This Row],[Close Price]]-Table2[[#This Row],[200D EMA]])/Table2[[#This Row],[200D EMA]]</f>
        <v>6.7563512681744611E-2</v>
      </c>
      <c r="V375">
        <v>0.93996138888361302</v>
      </c>
      <c r="W375">
        <v>223.3</v>
      </c>
      <c r="X375">
        <v>227.5</v>
      </c>
      <c r="Y375">
        <v>221.6</v>
      </c>
      <c r="Z375">
        <v>233.57</v>
      </c>
      <c r="AA375">
        <v>221.6</v>
      </c>
      <c r="AB375">
        <v>244</v>
      </c>
      <c r="AC375" s="1">
        <f>(Table2[[#This Row],[Close Price]]/Table2[[#This Row],[Day Low]])-1</f>
        <v>4.8813255709805325E-3</v>
      </c>
      <c r="AD375" s="1">
        <f>(Table2[[#This Row],[Day High]]/Table2[[#This Row],[Close Price]])-1</f>
        <v>1.3859797673693164E-2</v>
      </c>
      <c r="AE375" s="1">
        <f>(Table2[[#This Row],[Close Price]]/Table2[[#This Row],[Current Week Low]])-1</f>
        <v>1.2590252707581184E-2</v>
      </c>
      <c r="AF375" s="1">
        <f>(Table2[[#This Row],[Current Week High]]/Table2[[#This Row],[Close Price]])-1</f>
        <v>4.0910914033602142E-2</v>
      </c>
      <c r="AG375" s="1">
        <f>(Table2[[#This Row],[Close Price]]/Table2[[#This Row],[Current Month Low]])-1</f>
        <v>1.2590252707581184E-2</v>
      </c>
      <c r="AH375" s="1">
        <f>(Table2[[#This Row],[Current Month High]]/Table2[[#This Row],[Close Price]])-1</f>
        <v>8.7392486296180794E-2</v>
      </c>
      <c r="AI375">
        <v>10.031641338740499</v>
      </c>
      <c r="AJ375">
        <v>44.767741935483798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0.02</v>
      </c>
      <c r="AM375" t="s">
        <v>3173</v>
      </c>
      <c r="AN375">
        <v>-3.96</v>
      </c>
      <c r="AO375" t="s">
        <v>3172</v>
      </c>
      <c r="AP375">
        <v>9.7936805416597994E-2</v>
      </c>
      <c r="AQ375">
        <f>(Table2[[#This Row],[Sharpe Ratio]]-AVERAGE(Table2[Sharpe Ratio]))/_xlfn.STDEV.P(Table2[Sharpe Ratio])</f>
        <v>0.41926591038358973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-0.78829194379970591</v>
      </c>
      <c r="AS375">
        <f>_xlfn.RANK.AVG(Table2[[#This Row],[1Y Return vs Nifty Z-Score]],Table2[1Y Return vs Nifty Z-Score])</f>
        <v>454</v>
      </c>
      <c r="AT375">
        <f>_xlfn.RANK.AVG(Table2[[#This Row],[6M Return vs Nifty Z-Score]],Table2[6M Return vs Nifty Z-Score])</f>
        <v>416</v>
      </c>
      <c r="AU375">
        <f>_xlfn.RANK.AVG(Table2[[#This Row],[Sharpe Ratio Z-Score]],Table2[Sharpe Ratio Z-Score])</f>
        <v>231</v>
      </c>
      <c r="AV375">
        <f>(Table2[[#This Row],[Rank 1Y]]+Table2[[#This Row],[Rank 6M]]+Table2[[#This Row],[Rank Sharpe]])/3</f>
        <v>367</v>
      </c>
    </row>
    <row r="376" spans="1:48" x14ac:dyDescent="0.3">
      <c r="A376" t="s">
        <v>349</v>
      </c>
      <c r="B376" t="s">
        <v>350</v>
      </c>
      <c r="C376" t="s">
        <v>3127</v>
      </c>
      <c r="D376" t="s">
        <v>34</v>
      </c>
      <c r="E376">
        <v>70574.177784494997</v>
      </c>
      <c r="F376">
        <v>523.95000000000005</v>
      </c>
      <c r="G376">
        <v>0.89395199794338598</v>
      </c>
      <c r="H376">
        <f>(Table2[[#This Row],[1Y Return vs Nifty]]-AVERAGE(Table2[1Y Return vs Nifty]))/_xlfn.STDEV.P(Table2[1Y Return vs Nifty])</f>
        <v>-0.4259646664203795</v>
      </c>
      <c r="I376">
        <v>0.50292476443267797</v>
      </c>
      <c r="J376">
        <f>(Table2[[#This Row],[1M Return vs Nifty]]-AVERAGE(Table2[1M Return vs Nifty]))/_xlfn.STDEV.P(Table2[1M Return vs Nifty])</f>
        <v>0.1204553225759509</v>
      </c>
      <c r="K376">
        <v>-10.7446278147959</v>
      </c>
      <c r="L376">
        <f>(Table2[[#This Row],[6M Return vs Nifty]]-AVERAGE(Table2[6M Return vs Nifty]))/_xlfn.STDEV.P(Table2[6M Return vs Nifty])</f>
        <v>-0.65539926939756354</v>
      </c>
      <c r="M376">
        <v>2.94718977811787</v>
      </c>
      <c r="N376">
        <f>(Table2[[#This Row],[1W Return vs Nifty]]-AVERAGE(Table2[1W Return vs Nifty]))/_xlfn.STDEV.P(Table2[1W Return vs Nifty])</f>
        <v>0.77180661500741343</v>
      </c>
      <c r="O376">
        <v>526.84</v>
      </c>
      <c r="P376">
        <v>535.86201624270905</v>
      </c>
      <c r="Q376">
        <v>512.23794039087204</v>
      </c>
      <c r="R376">
        <v>48.403392462586197</v>
      </c>
      <c r="S376" s="1">
        <f>(Table2[[#This Row],[Close Price]]-Table2[[#This Row],[20D EMA]])/Table2[[#This Row],[20D EMA]]</f>
        <v>-5.4855364057398567E-3</v>
      </c>
      <c r="T376" s="1">
        <f>(Table2[[#This Row],[Close Price]]-Table2[[#This Row],[50D EMA]])/Table2[[#This Row],[50D EMA]]</f>
        <v>-2.2229633528108975E-2</v>
      </c>
      <c r="U376" s="1">
        <f>(Table2[[#This Row],[Close Price]]-Table2[[#This Row],[200D EMA]])/Table2[[#This Row],[200D EMA]]</f>
        <v>2.2864490670470281E-2</v>
      </c>
      <c r="V376">
        <v>0.87853733213154805</v>
      </c>
      <c r="W376">
        <v>521.75</v>
      </c>
      <c r="X376">
        <v>530.54999999999995</v>
      </c>
      <c r="Y376">
        <v>510.4</v>
      </c>
      <c r="Z376">
        <v>534.45000000000005</v>
      </c>
      <c r="AA376">
        <v>507.5</v>
      </c>
      <c r="AB376">
        <v>538</v>
      </c>
      <c r="AC376" s="1">
        <f>(Table2[[#This Row],[Close Price]]/Table2[[#This Row],[Day Low]])-1</f>
        <v>4.2165788212746858E-3</v>
      </c>
      <c r="AD376" s="1">
        <f>(Table2[[#This Row],[Day High]]/Table2[[#This Row],[Close Price]])-1</f>
        <v>1.2596621815058606E-2</v>
      </c>
      <c r="AE376" s="1">
        <f>(Table2[[#This Row],[Close Price]]/Table2[[#This Row],[Current Week Low]])-1</f>
        <v>2.6547805642633371E-2</v>
      </c>
      <c r="AF376" s="1">
        <f>(Table2[[#This Row],[Current Week High]]/Table2[[#This Row],[Close Price]])-1</f>
        <v>2.0040080160320661E-2</v>
      </c>
      <c r="AG376" s="1">
        <f>(Table2[[#This Row],[Close Price]]/Table2[[#This Row],[Current Month Low]])-1</f>
        <v>3.2413793103448274E-2</v>
      </c>
      <c r="AH376" s="1">
        <f>(Table2[[#This Row],[Current Month High]]/Table2[[#This Row],[Close Price]])-1</f>
        <v>2.6815535833571769E-2</v>
      </c>
      <c r="AI376">
        <v>20.755797308903499</v>
      </c>
      <c r="AJ376">
        <v>34.036838066001501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-0.05</v>
      </c>
      <c r="AM376" t="s">
        <v>3172</v>
      </c>
      <c r="AN376">
        <v>-2.4</v>
      </c>
      <c r="AO376" t="s">
        <v>3172</v>
      </c>
      <c r="AP376">
        <v>0.14686551635620601</v>
      </c>
      <c r="AQ376">
        <f>(Table2[[#This Row],[Sharpe Ratio]]-AVERAGE(Table2[Sharpe Ratio]))/_xlfn.STDEV.P(Table2[Sharpe Ratio])</f>
        <v>0.98716938483604366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445</v>
      </c>
      <c r="AT376">
        <f>_xlfn.RANK.AVG(Table2[[#This Row],[6M Return vs Nifty Z-Score]],Table2[6M Return vs Nifty Z-Score])</f>
        <v>543</v>
      </c>
      <c r="AU376">
        <f>_xlfn.RANK.AVG(Table2[[#This Row],[Sharpe Ratio Z-Score]],Table2[Sharpe Ratio Z-Score])</f>
        <v>115</v>
      </c>
      <c r="AV376">
        <f>(Table2[[#This Row],[Rank 1Y]]+Table2[[#This Row],[Rank 6M]]+Table2[[#This Row],[Rank Sharpe]])/3</f>
        <v>367.66666666666669</v>
      </c>
    </row>
    <row r="377" spans="1:48" x14ac:dyDescent="0.3">
      <c r="A377" t="s">
        <v>605</v>
      </c>
      <c r="B377" t="s">
        <v>606</v>
      </c>
      <c r="C377" t="s">
        <v>3133</v>
      </c>
      <c r="D377" t="s">
        <v>400</v>
      </c>
      <c r="E377">
        <v>32155.16089598</v>
      </c>
      <c r="F377">
        <v>506.3</v>
      </c>
      <c r="G377">
        <v>7.9802653589775696</v>
      </c>
      <c r="H377">
        <f>(Table2[[#This Row],[1Y Return vs Nifty]]-AVERAGE(Table2[1Y Return vs Nifty]))/_xlfn.STDEV.P(Table2[1Y Return vs Nifty])</f>
        <v>-0.30539329282973149</v>
      </c>
      <c r="I377">
        <v>-1.9148233596755999</v>
      </c>
      <c r="J377">
        <f>(Table2[[#This Row],[1M Return vs Nifty]]-AVERAGE(Table2[1M Return vs Nifty]))/_xlfn.STDEV.P(Table2[1M Return vs Nifty])</f>
        <v>-0.13867675755479425</v>
      </c>
      <c r="K377">
        <v>-6.27415279657962</v>
      </c>
      <c r="L377">
        <f>(Table2[[#This Row],[6M Return vs Nifty]]-AVERAGE(Table2[6M Return vs Nifty]))/_xlfn.STDEV.P(Table2[6M Return vs Nifty])</f>
        <v>-0.51153447778588435</v>
      </c>
      <c r="M377">
        <v>-4.5620295015591497</v>
      </c>
      <c r="N377">
        <f>(Table2[[#This Row],[1W Return vs Nifty]]-AVERAGE(Table2[1W Return vs Nifty]))/_xlfn.STDEV.P(Table2[1W Return vs Nifty])</f>
        <v>-1.0134325398200168</v>
      </c>
      <c r="O377">
        <v>520.52</v>
      </c>
      <c r="P377">
        <v>517.70496605176504</v>
      </c>
      <c r="Q377">
        <v>490.82335120914399</v>
      </c>
      <c r="R377">
        <v>36.562675449812197</v>
      </c>
      <c r="S377" s="1">
        <f>(Table2[[#This Row],[Close Price]]-Table2[[#This Row],[20D EMA]])/Table2[[#This Row],[20D EMA]]</f>
        <v>-2.7318835011142649E-2</v>
      </c>
      <c r="T377" s="1">
        <f>(Table2[[#This Row],[Close Price]]-Table2[[#This Row],[50D EMA]])/Table2[[#This Row],[50D EMA]]</f>
        <v>-2.2029856384697406E-2</v>
      </c>
      <c r="U377" s="1">
        <f>(Table2[[#This Row],[Close Price]]-Table2[[#This Row],[200D EMA]])/Table2[[#This Row],[200D EMA]]</f>
        <v>3.1532014018341367E-2</v>
      </c>
      <c r="V377">
        <v>0.84275851411174196</v>
      </c>
      <c r="W377">
        <v>503.05</v>
      </c>
      <c r="X377">
        <v>509.65</v>
      </c>
      <c r="Y377">
        <v>491.4</v>
      </c>
      <c r="Z377">
        <v>519.35</v>
      </c>
      <c r="AA377">
        <v>491.4</v>
      </c>
      <c r="AB377">
        <v>552.15</v>
      </c>
      <c r="AC377" s="1">
        <f>(Table2[[#This Row],[Close Price]]/Table2[[#This Row],[Day Low]])-1</f>
        <v>6.4605903985688329E-3</v>
      </c>
      <c r="AD377" s="1">
        <f>(Table2[[#This Row],[Day High]]/Table2[[#This Row],[Close Price]])-1</f>
        <v>6.6166304562511602E-3</v>
      </c>
      <c r="AE377" s="1">
        <f>(Table2[[#This Row],[Close Price]]/Table2[[#This Row],[Current Week Low]])-1</f>
        <v>3.0321530321530288E-2</v>
      </c>
      <c r="AF377" s="1">
        <f>(Table2[[#This Row],[Current Week High]]/Table2[[#This Row],[Close Price]])-1</f>
        <v>2.5775232075844423E-2</v>
      </c>
      <c r="AG377" s="1">
        <f>(Table2[[#This Row],[Close Price]]/Table2[[#This Row],[Current Month Low]])-1</f>
        <v>3.0321530321530288E-2</v>
      </c>
      <c r="AH377" s="1">
        <f>(Table2[[#This Row],[Current Month High]]/Table2[[#This Row],[Close Price]])-1</f>
        <v>9.055895714003559E-2</v>
      </c>
      <c r="AI377">
        <v>15.5243926525775</v>
      </c>
      <c r="AJ377">
        <v>37.544145612605199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-7.0000000000000007E-2</v>
      </c>
      <c r="AM377" t="s">
        <v>3172</v>
      </c>
      <c r="AN377">
        <v>-2.64</v>
      </c>
      <c r="AO377" t="s">
        <v>3172</v>
      </c>
      <c r="AP377">
        <v>0.104495410611437</v>
      </c>
      <c r="AQ377">
        <f>(Table2[[#This Row],[Sharpe Ratio]]-AVERAGE(Table2[Sharpe Ratio]))/_xlfn.STDEV.P(Table2[Sharpe Ratio])</f>
        <v>0.49539002250884617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-1.4736470454815807</v>
      </c>
      <c r="AS377">
        <f>_xlfn.RANK.AVG(Table2[[#This Row],[1Y Return vs Nifty Z-Score]],Table2[1Y Return vs Nifty Z-Score])</f>
        <v>396</v>
      </c>
      <c r="AT377">
        <f>_xlfn.RANK.AVG(Table2[[#This Row],[6M Return vs Nifty Z-Score]],Table2[6M Return vs Nifty Z-Score])</f>
        <v>493</v>
      </c>
      <c r="AU377">
        <f>_xlfn.RANK.AVG(Table2[[#This Row],[Sharpe Ratio Z-Score]],Table2[Sharpe Ratio Z-Score])</f>
        <v>214</v>
      </c>
      <c r="AV377">
        <f>(Table2[[#This Row],[Rank 1Y]]+Table2[[#This Row],[Rank 6M]]+Table2[[#This Row],[Rank Sharpe]])/3</f>
        <v>367.66666666666669</v>
      </c>
    </row>
    <row r="378" spans="1:48" x14ac:dyDescent="0.3">
      <c r="A378" t="s">
        <v>44</v>
      </c>
      <c r="B378" t="s">
        <v>45</v>
      </c>
      <c r="C378" t="s">
        <v>3126</v>
      </c>
      <c r="D378" t="s">
        <v>21</v>
      </c>
      <c r="E378">
        <v>489444.790080384</v>
      </c>
      <c r="F378">
        <v>1808.65</v>
      </c>
      <c r="G378">
        <v>16.3777817171365</v>
      </c>
      <c r="H378">
        <f>(Table2[[#This Row],[1Y Return vs Nifty]]-AVERAGE(Table2[1Y Return vs Nifty]))/_xlfn.STDEV.P(Table2[1Y Return vs Nifty])</f>
        <v>-0.16251221624333101</v>
      </c>
      <c r="I378">
        <v>3.40771980567588</v>
      </c>
      <c r="J378">
        <f>(Table2[[#This Row],[1M Return vs Nifty]]-AVERAGE(Table2[1M Return vs Nifty]))/_xlfn.STDEV.P(Table2[1M Return vs Nifty])</f>
        <v>0.43178865539301076</v>
      </c>
      <c r="K378">
        <v>7.6447187897154301</v>
      </c>
      <c r="L378">
        <f>(Table2[[#This Row],[6M Return vs Nifty]]-AVERAGE(Table2[6M Return vs Nifty]))/_xlfn.STDEV.P(Table2[6M Return vs Nifty])</f>
        <v>-6.3609916733078906E-2</v>
      </c>
      <c r="M378">
        <v>1.3765836781006799</v>
      </c>
      <c r="N378">
        <f>(Table2[[#This Row],[1W Return vs Nifty]]-AVERAGE(Table2[1W Return vs Nifty]))/_xlfn.STDEV.P(Table2[1W Return vs Nifty])</f>
        <v>0.39841127227850937</v>
      </c>
      <c r="O378">
        <v>1781.76</v>
      </c>
      <c r="P378">
        <v>1724.79280435755</v>
      </c>
      <c r="Q378">
        <v>1552.26443096445</v>
      </c>
      <c r="R378">
        <v>61.270193345104097</v>
      </c>
      <c r="S378" s="1">
        <f>(Table2[[#This Row],[Close Price]]-Table2[[#This Row],[20D EMA]])/Table2[[#This Row],[20D EMA]]</f>
        <v>1.5091819324712701E-2</v>
      </c>
      <c r="T378" s="1">
        <f>(Table2[[#This Row],[Close Price]]-Table2[[#This Row],[50D EMA]])/Table2[[#This Row],[50D EMA]]</f>
        <v>4.8618706798052268E-2</v>
      </c>
      <c r="U378" s="1">
        <f>(Table2[[#This Row],[Close Price]]-Table2[[#This Row],[200D EMA]])/Table2[[#This Row],[200D EMA]]</f>
        <v>0.16516874568610268</v>
      </c>
      <c r="V378">
        <v>1.05354295421766</v>
      </c>
      <c r="W378">
        <v>1797</v>
      </c>
      <c r="X378">
        <v>1839.95</v>
      </c>
      <c r="Y378">
        <v>1743</v>
      </c>
      <c r="Z378">
        <v>1839.95</v>
      </c>
      <c r="AA378">
        <v>1743</v>
      </c>
      <c r="AB378">
        <v>1839.95</v>
      </c>
      <c r="AC378" s="1">
        <f>(Table2[[#This Row],[Close Price]]/Table2[[#This Row],[Day Low]])-1</f>
        <v>6.483027267668362E-3</v>
      </c>
      <c r="AD378" s="1">
        <f>(Table2[[#This Row],[Day High]]/Table2[[#This Row],[Close Price]])-1</f>
        <v>1.73057252647002E-2</v>
      </c>
      <c r="AE378" s="1">
        <f>(Table2[[#This Row],[Close Price]]/Table2[[#This Row],[Current Week Low]])-1</f>
        <v>3.7664945496270752E-2</v>
      </c>
      <c r="AF378" s="1">
        <f>(Table2[[#This Row],[Current Week High]]/Table2[[#This Row],[Close Price]])-1</f>
        <v>1.73057252647002E-2</v>
      </c>
      <c r="AG378" s="1">
        <f>(Table2[[#This Row],[Close Price]]/Table2[[#This Row],[Current Month Low]])-1</f>
        <v>3.7664945496270752E-2</v>
      </c>
      <c r="AH378" s="1">
        <f>(Table2[[#This Row],[Current Month High]]/Table2[[#This Row],[Close Price]])-1</f>
        <v>1.73057252647002E-2</v>
      </c>
      <c r="AI378">
        <v>1.73057252647002</v>
      </c>
      <c r="AJ378">
        <v>49.654544702329197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0.08</v>
      </c>
      <c r="AM378" t="s">
        <v>3173</v>
      </c>
      <c r="AN378">
        <v>3.19</v>
      </c>
      <c r="AO378" t="s">
        <v>3173</v>
      </c>
      <c r="AP378">
        <v>3.2696058105917997E-2</v>
      </c>
      <c r="AQ378">
        <f>(Table2[[#This Row],[Sharpe Ratio]]-AVERAGE(Table2[Sharpe Ratio]))/_xlfn.STDEV.P(Table2[Sharpe Ratio])</f>
        <v>-0.33796734514485804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0.26611044955025215</v>
      </c>
      <c r="AS378">
        <f>_xlfn.RANK.AVG(Table2[[#This Row],[1Y Return vs Nifty Z-Score]],Table2[1Y Return vs Nifty Z-Score])</f>
        <v>351</v>
      </c>
      <c r="AT378">
        <f>_xlfn.RANK.AVG(Table2[[#This Row],[6M Return vs Nifty Z-Score]],Table2[6M Return vs Nifty Z-Score])</f>
        <v>335</v>
      </c>
      <c r="AU378">
        <f>_xlfn.RANK.AVG(Table2[[#This Row],[Sharpe Ratio Z-Score]],Table2[Sharpe Ratio Z-Score])</f>
        <v>422</v>
      </c>
      <c r="AV378">
        <f>(Table2[[#This Row],[Rank 1Y]]+Table2[[#This Row],[Rank 6M]]+Table2[[#This Row],[Rank Sharpe]])/3</f>
        <v>369.33333333333331</v>
      </c>
    </row>
    <row r="379" spans="1:48" x14ac:dyDescent="0.3">
      <c r="A379" t="s">
        <v>1115</v>
      </c>
      <c r="B379" t="s">
        <v>1116</v>
      </c>
      <c r="C379" t="s">
        <v>3137</v>
      </c>
      <c r="D379" t="s">
        <v>106</v>
      </c>
      <c r="E379">
        <v>11508.072212999999</v>
      </c>
      <c r="F379">
        <v>832.7</v>
      </c>
      <c r="G379">
        <v>40.634754632874298</v>
      </c>
      <c r="H379">
        <f>(Table2[[#This Row],[1Y Return vs Nifty]]-AVERAGE(Table2[1Y Return vs Nifty]))/_xlfn.STDEV.P(Table2[1Y Return vs Nifty])</f>
        <v>0.2502124820015712</v>
      </c>
      <c r="I379">
        <v>16.109487940116999</v>
      </c>
      <c r="J379">
        <f>(Table2[[#This Row],[1M Return vs Nifty]]-AVERAGE(Table2[1M Return vs Nifty]))/_xlfn.STDEV.P(Table2[1M Return vs Nifty])</f>
        <v>1.7931527963454932</v>
      </c>
      <c r="K379">
        <v>6.4420590436433898</v>
      </c>
      <c r="L379">
        <f>(Table2[[#This Row],[6M Return vs Nifty]]-AVERAGE(Table2[6M Return vs Nifty]))/_xlfn.STDEV.P(Table2[6M Return vs Nifty])</f>
        <v>-0.10231282705992024</v>
      </c>
      <c r="M379">
        <v>2.90537007621512</v>
      </c>
      <c r="N379">
        <f>(Table2[[#This Row],[1W Return vs Nifty]]-AVERAGE(Table2[1W Return vs Nifty]))/_xlfn.STDEV.P(Table2[1W Return vs Nifty])</f>
        <v>0.76186441376126579</v>
      </c>
      <c r="O379">
        <v>764.1</v>
      </c>
      <c r="P379">
        <v>738.25796108985003</v>
      </c>
      <c r="Q379">
        <v>663.30357781150997</v>
      </c>
      <c r="R379">
        <v>74.924146961960602</v>
      </c>
      <c r="S379" s="1">
        <f>(Table2[[#This Row],[Close Price]]-Table2[[#This Row],[20D EMA]])/Table2[[#This Row],[20D EMA]]</f>
        <v>8.977882476115695E-2</v>
      </c>
      <c r="T379" s="1">
        <f>(Table2[[#This Row],[Close Price]]-Table2[[#This Row],[50D EMA]])/Table2[[#This Row],[50D EMA]]</f>
        <v>0.12792552723810846</v>
      </c>
      <c r="U379" s="1">
        <f>(Table2[[#This Row],[Close Price]]-Table2[[#This Row],[200D EMA]])/Table2[[#This Row],[200D EMA]]</f>
        <v>0.25538294659497107</v>
      </c>
      <c r="V379">
        <v>1.1960673036640499</v>
      </c>
      <c r="W379">
        <v>797.25</v>
      </c>
      <c r="X379">
        <v>845</v>
      </c>
      <c r="Y379">
        <v>763.05</v>
      </c>
      <c r="Z379">
        <v>845</v>
      </c>
      <c r="AA379">
        <v>763.05</v>
      </c>
      <c r="AB379">
        <v>845</v>
      </c>
      <c r="AC379" s="1">
        <f>(Table2[[#This Row],[Close Price]]/Table2[[#This Row],[Day Low]])-1</f>
        <v>4.4465349639385421E-2</v>
      </c>
      <c r="AD379" s="1">
        <f>(Table2[[#This Row],[Day High]]/Table2[[#This Row],[Close Price]])-1</f>
        <v>1.4771226131860216E-2</v>
      </c>
      <c r="AE379" s="1">
        <f>(Table2[[#This Row],[Close Price]]/Table2[[#This Row],[Current Week Low]])-1</f>
        <v>9.1278422121748415E-2</v>
      </c>
      <c r="AF379" s="1">
        <f>(Table2[[#This Row],[Current Week High]]/Table2[[#This Row],[Close Price]])-1</f>
        <v>1.4771226131860216E-2</v>
      </c>
      <c r="AG379" s="1">
        <f>(Table2[[#This Row],[Close Price]]/Table2[[#This Row],[Current Month Low]])-1</f>
        <v>9.1278422121748415E-2</v>
      </c>
      <c r="AH379" s="1">
        <f>(Table2[[#This Row],[Current Month High]]/Table2[[#This Row],[Close Price]])-1</f>
        <v>1.4771226131860216E-2</v>
      </c>
      <c r="AI379">
        <v>1.47712261318602</v>
      </c>
      <c r="AJ379">
        <v>90.5273996110284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0.08</v>
      </c>
      <c r="AM379" t="s">
        <v>3173</v>
      </c>
      <c r="AN379">
        <v>12.5</v>
      </c>
      <c r="AO379" t="s">
        <v>3173</v>
      </c>
      <c r="AQ379">
        <f>(Table2[[#This Row],[Sharpe Ratio]]-AVERAGE(Table2[Sharpe Ratio]))/_xlfn.STDEV.P(Table2[Sharpe Ratio])</f>
        <v>-0.71746242365139401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1.9854544413970159</v>
      </c>
      <c r="AS379">
        <f>_xlfn.RANK.AVG(Table2[[#This Row],[1Y Return vs Nifty Z-Score]],Table2[1Y Return vs Nifty Z-Score])</f>
        <v>229</v>
      </c>
      <c r="AT379">
        <f>_xlfn.RANK.AVG(Table2[[#This Row],[6M Return vs Nifty Z-Score]],Table2[6M Return vs Nifty Z-Score])</f>
        <v>349</v>
      </c>
      <c r="AU379">
        <f>_xlfn.RANK.AVG(Table2[[#This Row],[Sharpe Ratio Z-Score]],Table2[Sharpe Ratio Z-Score])</f>
        <v>531</v>
      </c>
      <c r="AV379">
        <f>(Table2[[#This Row],[Rank 1Y]]+Table2[[#This Row],[Rank 6M]]+Table2[[#This Row],[Rank Sharpe]])/3</f>
        <v>369.66666666666669</v>
      </c>
    </row>
    <row r="380" spans="1:48" x14ac:dyDescent="0.3">
      <c r="A380" t="s">
        <v>107</v>
      </c>
      <c r="B380" t="s">
        <v>108</v>
      </c>
      <c r="C380" t="s">
        <v>3132</v>
      </c>
      <c r="D380" t="s">
        <v>109</v>
      </c>
      <c r="E380">
        <v>282036.9827079</v>
      </c>
      <c r="F380">
        <v>1780.5</v>
      </c>
      <c r="G380">
        <v>62.504184073465701</v>
      </c>
      <c r="H380">
        <f>(Table2[[#This Row],[1Y Return vs Nifty]]-AVERAGE(Table2[1Y Return vs Nifty]))/_xlfn.STDEV.P(Table2[1Y Return vs Nifty])</f>
        <v>0.62231388550358069</v>
      </c>
      <c r="I380">
        <v>-4.4631941551227499</v>
      </c>
      <c r="J380">
        <f>(Table2[[#This Row],[1M Return vs Nifty]]-AVERAGE(Table2[1M Return vs Nifty]))/_xlfn.STDEV.P(Table2[1M Return vs Nifty])</f>
        <v>-0.41180885869631395</v>
      </c>
      <c r="K380">
        <v>-16.5228748621908</v>
      </c>
      <c r="L380">
        <f>(Table2[[#This Row],[6M Return vs Nifty]]-AVERAGE(Table2[6M Return vs Nifty]))/_xlfn.STDEV.P(Table2[6M Return vs Nifty])</f>
        <v>-0.84134959994788405</v>
      </c>
      <c r="M380">
        <v>-3.3224051362289599</v>
      </c>
      <c r="N380">
        <f>(Table2[[#This Row],[1W Return vs Nifty]]-AVERAGE(Table2[1W Return vs Nifty]))/_xlfn.STDEV.P(Table2[1W Return vs Nifty])</f>
        <v>-0.71872467847750698</v>
      </c>
      <c r="O380">
        <v>1872.54</v>
      </c>
      <c r="P380">
        <v>1870.4186190440701</v>
      </c>
      <c r="Q380">
        <v>1741.76509430134</v>
      </c>
      <c r="R380">
        <v>32.851649610310503</v>
      </c>
      <c r="S380" s="1">
        <f>(Table2[[#This Row],[Close Price]]-Table2[[#This Row],[20D EMA]])/Table2[[#This Row],[20D EMA]]</f>
        <v>-4.9152488064340395E-2</v>
      </c>
      <c r="T380" s="1">
        <f>(Table2[[#This Row],[Close Price]]-Table2[[#This Row],[50D EMA]])/Table2[[#This Row],[50D EMA]]</f>
        <v>-4.8074061137193709E-2</v>
      </c>
      <c r="U380" s="1">
        <f>(Table2[[#This Row],[Close Price]]-Table2[[#This Row],[200D EMA]])/Table2[[#This Row],[200D EMA]]</f>
        <v>2.2238880446847742E-2</v>
      </c>
      <c r="V380">
        <v>0.541583545529709</v>
      </c>
      <c r="W380">
        <v>1758.2</v>
      </c>
      <c r="X380">
        <v>1804.7</v>
      </c>
      <c r="Y380">
        <v>1725.55</v>
      </c>
      <c r="Z380">
        <v>1833.95</v>
      </c>
      <c r="AA380">
        <v>1725.55</v>
      </c>
      <c r="AB380">
        <v>1929.55</v>
      </c>
      <c r="AC380" s="1">
        <f>(Table2[[#This Row],[Close Price]]/Table2[[#This Row],[Day Low]])-1</f>
        <v>1.2683426231372863E-2</v>
      </c>
      <c r="AD380" s="1">
        <f>(Table2[[#This Row],[Day High]]/Table2[[#This Row],[Close Price]])-1</f>
        <v>1.3591687728166324E-2</v>
      </c>
      <c r="AE380" s="1">
        <f>(Table2[[#This Row],[Close Price]]/Table2[[#This Row],[Current Week Low]])-1</f>
        <v>3.1844919011329686E-2</v>
      </c>
      <c r="AF380" s="1">
        <f>(Table2[[#This Row],[Current Week High]]/Table2[[#This Row],[Close Price]])-1</f>
        <v>3.0019657399606769E-2</v>
      </c>
      <c r="AG380" s="1">
        <f>(Table2[[#This Row],[Close Price]]/Table2[[#This Row],[Current Month Low]])-1</f>
        <v>3.1844919011329686E-2</v>
      </c>
      <c r="AH380" s="1">
        <f>(Table2[[#This Row],[Current Month High]]/Table2[[#This Row],[Close Price]])-1</f>
        <v>8.3712440325751203E-2</v>
      </c>
      <c r="AI380">
        <v>22.106149957876902</v>
      </c>
      <c r="AJ380">
        <v>118.318925878241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0.04</v>
      </c>
      <c r="AM380" t="s">
        <v>3173</v>
      </c>
      <c r="AN380">
        <v>-12.34</v>
      </c>
      <c r="AO380" t="s">
        <v>3172</v>
      </c>
      <c r="AP380">
        <v>5.0836101712651002E-2</v>
      </c>
      <c r="AQ380">
        <f>(Table2[[#This Row],[Sharpe Ratio]]-AVERAGE(Table2[Sharpe Ratio]))/_xlfn.STDEV.P(Table2[Sharpe Ratio])</f>
        <v>-0.1274203351552009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-1.4769895867733251</v>
      </c>
      <c r="AS380">
        <f>_xlfn.RANK.AVG(Table2[[#This Row],[1Y Return vs Nifty Z-Score]],Table2[1Y Return vs Nifty Z-Score])</f>
        <v>144</v>
      </c>
      <c r="AT380">
        <f>_xlfn.RANK.AVG(Table2[[#This Row],[6M Return vs Nifty Z-Score]],Table2[6M Return vs Nifty Z-Score])</f>
        <v>598</v>
      </c>
      <c r="AU380">
        <f>_xlfn.RANK.AVG(Table2[[#This Row],[Sharpe Ratio Z-Score]],Table2[Sharpe Ratio Z-Score])</f>
        <v>372</v>
      </c>
      <c r="AV380">
        <f>(Table2[[#This Row],[Rank 1Y]]+Table2[[#This Row],[Rank 6M]]+Table2[[#This Row],[Rank Sharpe]])/3</f>
        <v>371.33333333333331</v>
      </c>
    </row>
    <row r="381" spans="1:48" x14ac:dyDescent="0.3">
      <c r="A381" t="s">
        <v>1196</v>
      </c>
      <c r="B381" t="s">
        <v>1197</v>
      </c>
      <c r="C381" t="s">
        <v>3136</v>
      </c>
      <c r="D381" t="s">
        <v>86</v>
      </c>
      <c r="E381">
        <v>10261.01208975</v>
      </c>
      <c r="F381">
        <v>212.25</v>
      </c>
      <c r="G381">
        <v>34.261840366043003</v>
      </c>
      <c r="H381">
        <f>(Table2[[#This Row],[1Y Return vs Nifty]]-AVERAGE(Table2[1Y Return vs Nifty]))/_xlfn.STDEV.P(Table2[1Y Return vs Nifty])</f>
        <v>0.14177936766140223</v>
      </c>
      <c r="I381">
        <v>-6.5504975090177604</v>
      </c>
      <c r="J381">
        <f>(Table2[[#This Row],[1M Return vs Nifty]]-AVERAGE(Table2[1M Return vs Nifty]))/_xlfn.STDEV.P(Table2[1M Return vs Nifty])</f>
        <v>-0.63552416409363977</v>
      </c>
      <c r="K381">
        <v>-11.4187489749719</v>
      </c>
      <c r="L381">
        <f>(Table2[[#This Row],[6M Return vs Nifty]]-AVERAGE(Table2[6M Return vs Nifty]))/_xlfn.STDEV.P(Table2[6M Return vs Nifty])</f>
        <v>-0.67709322805622074</v>
      </c>
      <c r="M381">
        <v>-0.64271454597713595</v>
      </c>
      <c r="N381">
        <f>(Table2[[#This Row],[1W Return vs Nifty]]-AVERAGE(Table2[1W Return vs Nifty]))/_xlfn.STDEV.P(Table2[1W Return vs Nifty])</f>
        <v>-8.1655978474655944E-2</v>
      </c>
      <c r="O381">
        <v>218.35</v>
      </c>
      <c r="P381">
        <v>220.94563053777</v>
      </c>
      <c r="Q381">
        <v>200.851710551389</v>
      </c>
      <c r="R381">
        <v>39.712896611212301</v>
      </c>
      <c r="S381" s="1">
        <f>(Table2[[#This Row],[Close Price]]-Table2[[#This Row],[20D EMA]])/Table2[[#This Row],[20D EMA]]</f>
        <v>-2.7936798717655115E-2</v>
      </c>
      <c r="T381" s="1">
        <f>(Table2[[#This Row],[Close Price]]-Table2[[#This Row],[50D EMA]])/Table2[[#This Row],[50D EMA]]</f>
        <v>-3.9356426812357841E-2</v>
      </c>
      <c r="U381" s="1">
        <f>(Table2[[#This Row],[Close Price]]-Table2[[#This Row],[200D EMA]])/Table2[[#This Row],[200D EMA]]</f>
        <v>5.6749775330863721E-2</v>
      </c>
      <c r="V381">
        <v>0.42285738120840199</v>
      </c>
      <c r="W381">
        <v>211.01</v>
      </c>
      <c r="X381">
        <v>215.41</v>
      </c>
      <c r="Y381">
        <v>201.1</v>
      </c>
      <c r="Z381">
        <v>220.93</v>
      </c>
      <c r="AA381">
        <v>201.1</v>
      </c>
      <c r="AB381">
        <v>221.9</v>
      </c>
      <c r="AC381" s="1">
        <f>(Table2[[#This Row],[Close Price]]/Table2[[#This Row],[Day Low]])-1</f>
        <v>5.8764987441353167E-3</v>
      </c>
      <c r="AD381" s="1">
        <f>(Table2[[#This Row],[Day High]]/Table2[[#This Row],[Close Price]])-1</f>
        <v>1.4888103651354623E-2</v>
      </c>
      <c r="AE381" s="1">
        <f>(Table2[[#This Row],[Close Price]]/Table2[[#This Row],[Current Week Low]])-1</f>
        <v>5.544505221282936E-2</v>
      </c>
      <c r="AF381" s="1">
        <f>(Table2[[#This Row],[Current Week High]]/Table2[[#This Row],[Close Price]])-1</f>
        <v>4.0895170789163826E-2</v>
      </c>
      <c r="AG381" s="1">
        <f>(Table2[[#This Row],[Close Price]]/Table2[[#This Row],[Current Month Low]])-1</f>
        <v>5.544505221282936E-2</v>
      </c>
      <c r="AH381" s="1">
        <f>(Table2[[#This Row],[Current Month High]]/Table2[[#This Row],[Close Price]])-1</f>
        <v>4.5465253239104886E-2</v>
      </c>
      <c r="AI381">
        <v>18.110718492343899</v>
      </c>
      <c r="AJ381">
        <v>82.580645161290306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-0.01</v>
      </c>
      <c r="AM381" t="s">
        <v>3172</v>
      </c>
      <c r="AN381">
        <v>-3.21</v>
      </c>
      <c r="AO381" t="s">
        <v>3172</v>
      </c>
      <c r="AP381">
        <v>7.1623913847559006E-2</v>
      </c>
      <c r="AQ381">
        <f>(Table2[[#This Row],[Sharpe Ratio]]-AVERAGE(Table2[Sharpe Ratio]))/_xlfn.STDEV.P(Table2[Sharpe Ratio])</f>
        <v>0.11385867078980461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252</v>
      </c>
      <c r="AT381">
        <f>_xlfn.RANK.AVG(Table2[[#This Row],[6M Return vs Nifty Z-Score]],Table2[6M Return vs Nifty Z-Score])</f>
        <v>555</v>
      </c>
      <c r="AU381">
        <f>_xlfn.RANK.AVG(Table2[[#This Row],[Sharpe Ratio Z-Score]],Table2[Sharpe Ratio Z-Score])</f>
        <v>312</v>
      </c>
      <c r="AV381">
        <f>(Table2[[#This Row],[Rank 1Y]]+Table2[[#This Row],[Rank 6M]]+Table2[[#This Row],[Rank Sharpe]])/3</f>
        <v>373</v>
      </c>
    </row>
    <row r="382" spans="1:48" x14ac:dyDescent="0.3">
      <c r="A382" t="s">
        <v>618</v>
      </c>
      <c r="B382" t="s">
        <v>619</v>
      </c>
      <c r="C382" t="s">
        <v>3144</v>
      </c>
      <c r="D382" t="s">
        <v>620</v>
      </c>
      <c r="E382">
        <v>31158.3004803</v>
      </c>
      <c r="F382">
        <v>790.65</v>
      </c>
      <c r="G382">
        <v>1.44328564990157</v>
      </c>
      <c r="H382">
        <f>(Table2[[#This Row],[1Y Return vs Nifty]]-AVERAGE(Table2[1Y Return vs Nifty]))/_xlfn.STDEV.P(Table2[1Y Return vs Nifty])</f>
        <v>-0.41661792861728314</v>
      </c>
      <c r="I382">
        <v>1.08672171452095</v>
      </c>
      <c r="J382">
        <f>(Table2[[#This Row],[1M Return vs Nifty]]-AVERAGE(Table2[1M Return vs Nifty]))/_xlfn.STDEV.P(Table2[1M Return vs Nifty])</f>
        <v>0.18302615720586279</v>
      </c>
      <c r="K382">
        <v>15.495764686410199</v>
      </c>
      <c r="L382">
        <f>(Table2[[#This Row],[6M Return vs Nifty]]-AVERAGE(Table2[6M Return vs Nifty]))/_xlfn.STDEV.P(Table2[6M Return vs Nifty])</f>
        <v>0.18904535530384842</v>
      </c>
      <c r="M382">
        <v>-2.9207492010609699</v>
      </c>
      <c r="N382">
        <f>(Table2[[#This Row],[1W Return vs Nifty]]-AVERAGE(Table2[1W Return vs Nifty]))/_xlfn.STDEV.P(Table2[1W Return vs Nifty])</f>
        <v>-0.62323513748469617</v>
      </c>
      <c r="O382">
        <v>815.26</v>
      </c>
      <c r="P382">
        <v>811.31306604982103</v>
      </c>
      <c r="Q382">
        <v>731.32817603472404</v>
      </c>
      <c r="R382">
        <v>34.665582440732699</v>
      </c>
      <c r="S382" s="1">
        <f>(Table2[[#This Row],[Close Price]]-Table2[[#This Row],[20D EMA]])/Table2[[#This Row],[20D EMA]]</f>
        <v>-3.0186688909059702E-2</v>
      </c>
      <c r="T382" s="1">
        <f>(Table2[[#This Row],[Close Price]]-Table2[[#This Row],[50D EMA]])/Table2[[#This Row],[50D EMA]]</f>
        <v>-2.5468671607160064E-2</v>
      </c>
      <c r="U382" s="1">
        <f>(Table2[[#This Row],[Close Price]]-Table2[[#This Row],[200D EMA]])/Table2[[#This Row],[200D EMA]]</f>
        <v>8.1115190018959824E-2</v>
      </c>
      <c r="V382">
        <v>0.494371656565679</v>
      </c>
      <c r="W382">
        <v>788</v>
      </c>
      <c r="X382">
        <v>817.95</v>
      </c>
      <c r="Y382">
        <v>786.05</v>
      </c>
      <c r="Z382">
        <v>817.95</v>
      </c>
      <c r="AA382">
        <v>786.05</v>
      </c>
      <c r="AB382">
        <v>853</v>
      </c>
      <c r="AC382" s="1">
        <f>(Table2[[#This Row],[Close Price]]/Table2[[#This Row],[Day Low]])-1</f>
        <v>3.362944162436543E-3</v>
      </c>
      <c r="AD382" s="1">
        <f>(Table2[[#This Row],[Day High]]/Table2[[#This Row],[Close Price]])-1</f>
        <v>3.4528552456839501E-2</v>
      </c>
      <c r="AE382" s="1">
        <f>(Table2[[#This Row],[Close Price]]/Table2[[#This Row],[Current Week Low]])-1</f>
        <v>5.8520450353032327E-3</v>
      </c>
      <c r="AF382" s="1">
        <f>(Table2[[#This Row],[Current Week High]]/Table2[[#This Row],[Close Price]])-1</f>
        <v>3.4528552456839501E-2</v>
      </c>
      <c r="AG382" s="1">
        <f>(Table2[[#This Row],[Close Price]]/Table2[[#This Row],[Current Month Low]])-1</f>
        <v>5.8520450353032327E-3</v>
      </c>
      <c r="AH382" s="1">
        <f>(Table2[[#This Row],[Current Month High]]/Table2[[#This Row],[Close Price]])-1</f>
        <v>7.8859166508568945E-2</v>
      </c>
      <c r="AI382">
        <v>16.486435211534801</v>
      </c>
      <c r="AJ382">
        <v>39.297040169133098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-0.04</v>
      </c>
      <c r="AM382" t="s">
        <v>3172</v>
      </c>
      <c r="AN382">
        <v>-3.59</v>
      </c>
      <c r="AO382" t="s">
        <v>3172</v>
      </c>
      <c r="AP382">
        <v>2.9851724591396001E-2</v>
      </c>
      <c r="AQ382">
        <f>(Table2[[#This Row],[Sharpe Ratio]]-AVERAGE(Table2[Sharpe Ratio]))/_xlfn.STDEV.P(Table2[Sharpe Ratio])</f>
        <v>-0.37098082239326435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-1.0387623759855324</v>
      </c>
      <c r="AS382">
        <f>_xlfn.RANK.AVG(Table2[[#This Row],[1Y Return vs Nifty Z-Score]],Table2[1Y Return vs Nifty Z-Score])</f>
        <v>440</v>
      </c>
      <c r="AT382">
        <f>_xlfn.RANK.AVG(Table2[[#This Row],[6M Return vs Nifty Z-Score]],Table2[6M Return vs Nifty Z-Score])</f>
        <v>256</v>
      </c>
      <c r="AU382">
        <f>_xlfn.RANK.AVG(Table2[[#This Row],[Sharpe Ratio Z-Score]],Table2[Sharpe Ratio Z-Score])</f>
        <v>427</v>
      </c>
      <c r="AV382">
        <f>(Table2[[#This Row],[Rank 1Y]]+Table2[[#This Row],[Rank 6M]]+Table2[[#This Row],[Rank Sharpe]])/3</f>
        <v>374.33333333333331</v>
      </c>
    </row>
    <row r="383" spans="1:48" x14ac:dyDescent="0.3">
      <c r="A383" t="s">
        <v>1153</v>
      </c>
      <c r="B383" t="s">
        <v>1154</v>
      </c>
      <c r="C383" t="s">
        <v>3133</v>
      </c>
      <c r="D383" t="s">
        <v>400</v>
      </c>
      <c r="E383">
        <v>10892.29607325</v>
      </c>
      <c r="F383">
        <v>397.5</v>
      </c>
      <c r="G383">
        <v>20.1793782659269</v>
      </c>
      <c r="H383">
        <f>(Table2[[#This Row],[1Y Return vs Nifty]]-AVERAGE(Table2[1Y Return vs Nifty]))/_xlfn.STDEV.P(Table2[1Y Return vs Nifty])</f>
        <v>-9.7829257083558357E-2</v>
      </c>
      <c r="I383">
        <v>-4.6269454468998097</v>
      </c>
      <c r="J383">
        <f>(Table2[[#This Row],[1M Return vs Nifty]]-AVERAGE(Table2[1M Return vs Nifty]))/_xlfn.STDEV.P(Table2[1M Return vs Nifty])</f>
        <v>-0.42935957559654375</v>
      </c>
      <c r="K383">
        <v>-16.159146484110501</v>
      </c>
      <c r="L383">
        <f>(Table2[[#This Row],[6M Return vs Nifty]]-AVERAGE(Table2[6M Return vs Nifty]))/_xlfn.STDEV.P(Table2[6M Return vs Nifty])</f>
        <v>-0.82964442161615182</v>
      </c>
      <c r="M383">
        <v>-3.2816352753862299</v>
      </c>
      <c r="N383">
        <f>(Table2[[#This Row],[1W Return vs Nifty]]-AVERAGE(Table2[1W Return vs Nifty]))/_xlfn.STDEV.P(Table2[1W Return vs Nifty])</f>
        <v>-0.70903206607633629</v>
      </c>
      <c r="O383">
        <v>414.42</v>
      </c>
      <c r="P383">
        <v>418.15375377752798</v>
      </c>
      <c r="Q383">
        <v>403.55535654729698</v>
      </c>
      <c r="R383">
        <v>34.708455767417902</v>
      </c>
      <c r="S383" s="1">
        <f>(Table2[[#This Row],[Close Price]]-Table2[[#This Row],[20D EMA]])/Table2[[#This Row],[20D EMA]]</f>
        <v>-4.0828145359779973E-2</v>
      </c>
      <c r="T383" s="1">
        <f>(Table2[[#This Row],[Close Price]]-Table2[[#This Row],[50D EMA]])/Table2[[#This Row],[50D EMA]]</f>
        <v>-4.9392725979249444E-2</v>
      </c>
      <c r="U383" s="1">
        <f>(Table2[[#This Row],[Close Price]]-Table2[[#This Row],[200D EMA]])/Table2[[#This Row],[200D EMA]]</f>
        <v>-1.5005020870258944E-2</v>
      </c>
      <c r="V383">
        <v>0.61653793390265399</v>
      </c>
      <c r="W383">
        <v>396.05</v>
      </c>
      <c r="X383">
        <v>406</v>
      </c>
      <c r="Y383">
        <v>384.7</v>
      </c>
      <c r="Z383">
        <v>408</v>
      </c>
      <c r="AA383">
        <v>384.7</v>
      </c>
      <c r="AB383">
        <v>433.2</v>
      </c>
      <c r="AC383" s="1">
        <f>(Table2[[#This Row],[Close Price]]/Table2[[#This Row],[Day Low]])-1</f>
        <v>3.6611538947102229E-3</v>
      </c>
      <c r="AD383" s="1">
        <f>(Table2[[#This Row],[Day High]]/Table2[[#This Row],[Close Price]])-1</f>
        <v>2.1383647798742134E-2</v>
      </c>
      <c r="AE383" s="1">
        <f>(Table2[[#This Row],[Close Price]]/Table2[[#This Row],[Current Week Low]])-1</f>
        <v>3.3272680010397737E-2</v>
      </c>
      <c r="AF383" s="1">
        <f>(Table2[[#This Row],[Current Week High]]/Table2[[#This Row],[Close Price]])-1</f>
        <v>2.6415094339622636E-2</v>
      </c>
      <c r="AG383" s="1">
        <f>(Table2[[#This Row],[Close Price]]/Table2[[#This Row],[Current Month Low]])-1</f>
        <v>3.3272680010397737E-2</v>
      </c>
      <c r="AH383" s="1">
        <f>(Table2[[#This Row],[Current Month High]]/Table2[[#This Row],[Close Price]])-1</f>
        <v>8.9811320754716872E-2</v>
      </c>
      <c r="AI383">
        <v>39.358490566037702</v>
      </c>
      <c r="AJ383">
        <v>48.210290827740401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-0.12</v>
      </c>
      <c r="AM383" t="s">
        <v>3172</v>
      </c>
      <c r="AN383">
        <v>-5.82</v>
      </c>
      <c r="AO383" t="s">
        <v>3172</v>
      </c>
      <c r="AP383">
        <v>0.106049090882144</v>
      </c>
      <c r="AQ383">
        <f>(Table2[[#This Row],[Sharpe Ratio]]-AVERAGE(Table2[Sharpe Ratio]))/_xlfn.STDEV.P(Table2[Sharpe Ratio])</f>
        <v>0.51342320603194769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324</v>
      </c>
      <c r="AT383">
        <f>_xlfn.RANK.AVG(Table2[[#This Row],[6M Return vs Nifty Z-Score]],Table2[6M Return vs Nifty Z-Score])</f>
        <v>593</v>
      </c>
      <c r="AU383">
        <f>_xlfn.RANK.AVG(Table2[[#This Row],[Sharpe Ratio Z-Score]],Table2[Sharpe Ratio Z-Score])</f>
        <v>209</v>
      </c>
      <c r="AV383">
        <f>(Table2[[#This Row],[Rank 1Y]]+Table2[[#This Row],[Rank 6M]]+Table2[[#This Row],[Rank Sharpe]])/3</f>
        <v>375.33333333333331</v>
      </c>
    </row>
    <row r="384" spans="1:48" x14ac:dyDescent="0.3">
      <c r="A384" t="s">
        <v>1423</v>
      </c>
      <c r="B384" t="s">
        <v>1424</v>
      </c>
      <c r="C384" t="s">
        <v>3125</v>
      </c>
      <c r="D384" t="s">
        <v>1418</v>
      </c>
      <c r="E384">
        <v>7653.7202964300004</v>
      </c>
      <c r="F384">
        <v>472.35</v>
      </c>
      <c r="G384">
        <v>51.514293555474197</v>
      </c>
      <c r="H384">
        <f>(Table2[[#This Row],[1Y Return vs Nifty]]-AVERAGE(Table2[1Y Return vs Nifty]))/_xlfn.STDEV.P(Table2[1Y Return vs Nifty])</f>
        <v>0.43532438506019472</v>
      </c>
      <c r="I384">
        <v>-2.37817360904155</v>
      </c>
      <c r="J384">
        <f>(Table2[[#This Row],[1M Return vs Nifty]]-AVERAGE(Table2[1M Return vs Nifty]))/_xlfn.STDEV.P(Table2[1M Return vs Nifty])</f>
        <v>-0.18833822259742866</v>
      </c>
      <c r="K384">
        <v>0.76861801368494798</v>
      </c>
      <c r="L384">
        <f>(Table2[[#This Row],[6M Return vs Nifty]]-AVERAGE(Table2[6M Return vs Nifty]))/_xlfn.STDEV.P(Table2[6M Return vs Nifty])</f>
        <v>-0.28489038496377561</v>
      </c>
      <c r="M384">
        <v>-3.7820778146831602</v>
      </c>
      <c r="N384">
        <f>(Table2[[#This Row],[1W Return vs Nifty]]-AVERAGE(Table2[1W Return vs Nifty]))/_xlfn.STDEV.P(Table2[1W Return vs Nifty])</f>
        <v>-0.82800709964767871</v>
      </c>
      <c r="O384">
        <v>483.7</v>
      </c>
      <c r="P384">
        <v>498.90909861031702</v>
      </c>
      <c r="Q384">
        <v>466.80303268430401</v>
      </c>
      <c r="R384">
        <v>42.396832130119897</v>
      </c>
      <c r="S384" s="1">
        <f>(Table2[[#This Row],[Close Price]]-Table2[[#This Row],[20D EMA]])/Table2[[#This Row],[20D EMA]]</f>
        <v>-2.3464957618358418E-2</v>
      </c>
      <c r="T384" s="1">
        <f>(Table2[[#This Row],[Close Price]]-Table2[[#This Row],[50D EMA]])/Table2[[#This Row],[50D EMA]]</f>
        <v>-5.3234344060462832E-2</v>
      </c>
      <c r="U384" s="1">
        <f>(Table2[[#This Row],[Close Price]]-Table2[[#This Row],[200D EMA]])/Table2[[#This Row],[200D EMA]]</f>
        <v>1.1882886201057284E-2</v>
      </c>
      <c r="V384">
        <v>0.60614980036169297</v>
      </c>
      <c r="W384">
        <v>469.3</v>
      </c>
      <c r="X384">
        <v>478.8</v>
      </c>
      <c r="Y384">
        <v>447.3</v>
      </c>
      <c r="Z384">
        <v>495</v>
      </c>
      <c r="AA384">
        <v>447.3</v>
      </c>
      <c r="AB384">
        <v>504.65</v>
      </c>
      <c r="AC384" s="1">
        <f>(Table2[[#This Row],[Close Price]]/Table2[[#This Row],[Day Low]])-1</f>
        <v>6.4990411250800406E-3</v>
      </c>
      <c r="AD384" s="1">
        <f>(Table2[[#This Row],[Day High]]/Table2[[#This Row],[Close Price]])-1</f>
        <v>1.3655128612257927E-2</v>
      </c>
      <c r="AE384" s="1">
        <f>(Table2[[#This Row],[Close Price]]/Table2[[#This Row],[Current Week Low]])-1</f>
        <v>5.600268276324627E-2</v>
      </c>
      <c r="AF384" s="1">
        <f>(Table2[[#This Row],[Current Week High]]/Table2[[#This Row],[Close Price]])-1</f>
        <v>4.7951730708161167E-2</v>
      </c>
      <c r="AG384" s="1">
        <f>(Table2[[#This Row],[Close Price]]/Table2[[#This Row],[Current Month Low]])-1</f>
        <v>5.600268276324627E-2</v>
      </c>
      <c r="AH384" s="1">
        <f>(Table2[[#This Row],[Current Month High]]/Table2[[#This Row],[Close Price]])-1</f>
        <v>6.8381496771461769E-2</v>
      </c>
      <c r="AI384">
        <v>34.391870435058699</v>
      </c>
      <c r="AJ384">
        <v>97.691127232142804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-0.19</v>
      </c>
      <c r="AM384" t="s">
        <v>3172</v>
      </c>
      <c r="AN384">
        <v>-3.53</v>
      </c>
      <c r="AO384" t="s">
        <v>3172</v>
      </c>
      <c r="AQ384">
        <f>(Table2[[#This Row],[Sharpe Ratio]]-AVERAGE(Table2[Sharpe Ratio]))/_xlfn.STDEV.P(Table2[Sharpe Ratio])</f>
        <v>-0.71746242365139401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183</v>
      </c>
      <c r="AT384">
        <f>_xlfn.RANK.AVG(Table2[[#This Row],[6M Return vs Nifty Z-Score]],Table2[6M Return vs Nifty Z-Score])</f>
        <v>414</v>
      </c>
      <c r="AU384">
        <f>_xlfn.RANK.AVG(Table2[[#This Row],[Sharpe Ratio Z-Score]],Table2[Sharpe Ratio Z-Score])</f>
        <v>531</v>
      </c>
      <c r="AV384">
        <f>(Table2[[#This Row],[Rank 1Y]]+Table2[[#This Row],[Rank 6M]]+Table2[[#This Row],[Rank Sharpe]])/3</f>
        <v>376</v>
      </c>
    </row>
    <row r="385" spans="1:48" x14ac:dyDescent="0.3">
      <c r="A385" t="s">
        <v>1159</v>
      </c>
      <c r="B385" t="s">
        <v>1160</v>
      </c>
      <c r="C385" t="s">
        <v>3136</v>
      </c>
      <c r="D385" t="s">
        <v>1161</v>
      </c>
      <c r="E385">
        <v>10813.26120289</v>
      </c>
      <c r="F385">
        <v>727.55</v>
      </c>
      <c r="G385">
        <v>45.751066925540599</v>
      </c>
      <c r="H385">
        <f>(Table2[[#This Row],[1Y Return vs Nifty]]-AVERAGE(Table2[1Y Return vs Nifty]))/_xlfn.STDEV.P(Table2[1Y Return vs Nifty])</f>
        <v>0.33726491242859158</v>
      </c>
      <c r="I385">
        <v>-8.3906556158261303</v>
      </c>
      <c r="J385">
        <f>(Table2[[#This Row],[1M Return vs Nifty]]-AVERAGE(Table2[1M Return vs Nifty]))/_xlfn.STDEV.P(Table2[1M Return vs Nifty])</f>
        <v>-0.83275066309571344</v>
      </c>
      <c r="K385">
        <v>16.237836234724998</v>
      </c>
      <c r="L385">
        <f>(Table2[[#This Row],[6M Return vs Nifty]]-AVERAGE(Table2[6M Return vs Nifty]))/_xlfn.STDEV.P(Table2[6M Return vs Nifty])</f>
        <v>0.21292603201588631</v>
      </c>
      <c r="M385">
        <v>-1.4937792829668</v>
      </c>
      <c r="N385">
        <f>(Table2[[#This Row],[1W Return vs Nifty]]-AVERAGE(Table2[1W Return vs Nifty]))/_xlfn.STDEV.P(Table2[1W Return vs Nifty])</f>
        <v>-0.28398781021099145</v>
      </c>
      <c r="O385">
        <v>774.4</v>
      </c>
      <c r="P385">
        <v>756.29412178346797</v>
      </c>
      <c r="Q385">
        <v>639.84865413131899</v>
      </c>
      <c r="R385">
        <v>26.8440625247455</v>
      </c>
      <c r="S385" s="1">
        <f>(Table2[[#This Row],[Close Price]]-Table2[[#This Row],[20D EMA]])/Table2[[#This Row],[20D EMA]]</f>
        <v>-6.0498450413223173E-2</v>
      </c>
      <c r="T385" s="1">
        <f>(Table2[[#This Row],[Close Price]]-Table2[[#This Row],[50D EMA]])/Table2[[#This Row],[50D EMA]]</f>
        <v>-3.8006538667370006E-2</v>
      </c>
      <c r="U385" s="1">
        <f>(Table2[[#This Row],[Close Price]]-Table2[[#This Row],[200D EMA]])/Table2[[#This Row],[200D EMA]]</f>
        <v>0.13706576594702288</v>
      </c>
      <c r="V385">
        <v>0.49630410642220901</v>
      </c>
      <c r="W385">
        <v>725.1</v>
      </c>
      <c r="X385">
        <v>768.45</v>
      </c>
      <c r="Y385">
        <v>706.35</v>
      </c>
      <c r="Z385">
        <v>772.4</v>
      </c>
      <c r="AA385">
        <v>706.35</v>
      </c>
      <c r="AB385">
        <v>783.45</v>
      </c>
      <c r="AC385" s="1">
        <f>(Table2[[#This Row],[Close Price]]/Table2[[#This Row],[Day Low]])-1</f>
        <v>3.3788442973381461E-3</v>
      </c>
      <c r="AD385" s="1">
        <f>(Table2[[#This Row],[Day High]]/Table2[[#This Row],[Close Price]])-1</f>
        <v>5.6216067624218491E-2</v>
      </c>
      <c r="AE385" s="1">
        <f>(Table2[[#This Row],[Close Price]]/Table2[[#This Row],[Current Week Low]])-1</f>
        <v>3.0013449423090366E-2</v>
      </c>
      <c r="AF385" s="1">
        <f>(Table2[[#This Row],[Current Week High]]/Table2[[#This Row],[Close Price]])-1</f>
        <v>6.1645247749295695E-2</v>
      </c>
      <c r="AG385" s="1">
        <f>(Table2[[#This Row],[Close Price]]/Table2[[#This Row],[Current Month Low]])-1</f>
        <v>3.0013449423090366E-2</v>
      </c>
      <c r="AH385" s="1">
        <f>(Table2[[#This Row],[Current Month High]]/Table2[[#This Row],[Close Price]])-1</f>
        <v>7.6833207339701781E-2</v>
      </c>
      <c r="AI385">
        <v>20.266648340320199</v>
      </c>
      <c r="AJ385">
        <v>81.728487573373201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7.0000000000000007E-2</v>
      </c>
      <c r="AM385" t="s">
        <v>3173</v>
      </c>
      <c r="AN385">
        <v>-14.68</v>
      </c>
      <c r="AO385" t="s">
        <v>3172</v>
      </c>
      <c r="AP385">
        <v>-5.6311797215833001E-2</v>
      </c>
      <c r="AQ385">
        <f>(Table2[[#This Row],[Sharpe Ratio]]-AVERAGE(Table2[Sharpe Ratio]))/_xlfn.STDEV.P(Table2[Sharpe Ratio])</f>
        <v>-1.3710595586955936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-1.9376070875578204</v>
      </c>
      <c r="AS385">
        <f>_xlfn.RANK.AVG(Table2[[#This Row],[1Y Return vs Nifty Z-Score]],Table2[1Y Return vs Nifty Z-Score])</f>
        <v>211</v>
      </c>
      <c r="AT385">
        <f>_xlfn.RANK.AVG(Table2[[#This Row],[6M Return vs Nifty Z-Score]],Table2[6M Return vs Nifty Z-Score])</f>
        <v>247</v>
      </c>
      <c r="AU385">
        <f>_xlfn.RANK.AVG(Table2[[#This Row],[Sharpe Ratio Z-Score]],Table2[Sharpe Ratio Z-Score])</f>
        <v>673</v>
      </c>
      <c r="AV385">
        <f>(Table2[[#This Row],[Rank 1Y]]+Table2[[#This Row],[Rank 6M]]+Table2[[#This Row],[Rank Sharpe]])/3</f>
        <v>377</v>
      </c>
    </row>
    <row r="386" spans="1:48" x14ac:dyDescent="0.3">
      <c r="A386" t="s">
        <v>1568</v>
      </c>
      <c r="B386" t="s">
        <v>1569</v>
      </c>
      <c r="C386" t="s">
        <v>3131</v>
      </c>
      <c r="D386" t="s">
        <v>278</v>
      </c>
      <c r="E386">
        <v>6265.4336483500001</v>
      </c>
      <c r="F386">
        <v>449.5</v>
      </c>
      <c r="G386">
        <v>-2.3077437279859998</v>
      </c>
      <c r="H386">
        <f>(Table2[[#This Row],[1Y Return vs Nifty]]-AVERAGE(Table2[1Y Return vs Nifty]))/_xlfn.STDEV.P(Table2[1Y Return vs Nifty])</f>
        <v>-0.48044050340739569</v>
      </c>
      <c r="I386">
        <v>9.6616351304063901</v>
      </c>
      <c r="J386">
        <f>(Table2[[#This Row],[1M Return vs Nifty]]-AVERAGE(Table2[1M Return vs Nifty]))/_xlfn.STDEV.P(Table2[1M Return vs Nifty])</f>
        <v>1.1020777028332494</v>
      </c>
      <c r="K386">
        <v>9.1290980442280194</v>
      </c>
      <c r="L386">
        <f>(Table2[[#This Row],[6M Return vs Nifty]]-AVERAGE(Table2[6M Return vs Nifty]))/_xlfn.STDEV.P(Table2[6M Return vs Nifty])</f>
        <v>-1.5840963489188554E-2</v>
      </c>
      <c r="M386">
        <v>6.5588306732557404</v>
      </c>
      <c r="N386">
        <f>(Table2[[#This Row],[1W Return vs Nifty]]-AVERAGE(Table2[1W Return vs Nifty]))/_xlfn.STDEV.P(Table2[1W Return vs Nifty])</f>
        <v>1.6304368532568201</v>
      </c>
      <c r="O386">
        <v>423.08</v>
      </c>
      <c r="P386">
        <v>403.77876911240099</v>
      </c>
      <c r="Q386">
        <v>373.43398306426502</v>
      </c>
      <c r="R386">
        <v>72.775822199646598</v>
      </c>
      <c r="S386" s="1">
        <f>(Table2[[#This Row],[Close Price]]-Table2[[#This Row],[20D EMA]])/Table2[[#This Row],[20D EMA]]</f>
        <v>6.2446818568592272E-2</v>
      </c>
      <c r="T386" s="1">
        <f>(Table2[[#This Row],[Close Price]]-Table2[[#This Row],[50D EMA]])/Table2[[#This Row],[50D EMA]]</f>
        <v>0.11323337031341403</v>
      </c>
      <c r="U386" s="1">
        <f>(Table2[[#This Row],[Close Price]]-Table2[[#This Row],[200D EMA]])/Table2[[#This Row],[200D EMA]]</f>
        <v>0.20369334443417439</v>
      </c>
      <c r="V386">
        <v>1.46770732138955</v>
      </c>
      <c r="W386">
        <v>443.35</v>
      </c>
      <c r="X386">
        <v>451.7</v>
      </c>
      <c r="Y386">
        <v>404.7</v>
      </c>
      <c r="Z386">
        <v>454</v>
      </c>
      <c r="AA386">
        <v>404.7</v>
      </c>
      <c r="AB386">
        <v>454</v>
      </c>
      <c r="AC386" s="1">
        <f>(Table2[[#This Row],[Close Price]]/Table2[[#This Row],[Day Low]])-1</f>
        <v>1.3871658960189492E-2</v>
      </c>
      <c r="AD386" s="1">
        <f>(Table2[[#This Row],[Day High]]/Table2[[#This Row],[Close Price]])-1</f>
        <v>4.8943270300334518E-3</v>
      </c>
      <c r="AE386" s="1">
        <f>(Table2[[#This Row],[Close Price]]/Table2[[#This Row],[Current Week Low]])-1</f>
        <v>0.11069928341981727</v>
      </c>
      <c r="AF386" s="1">
        <f>(Table2[[#This Row],[Current Week High]]/Table2[[#This Row],[Close Price]])-1</f>
        <v>1.0011123470522909E-2</v>
      </c>
      <c r="AG386" s="1">
        <f>(Table2[[#This Row],[Close Price]]/Table2[[#This Row],[Current Month Low]])-1</f>
        <v>0.11069928341981727</v>
      </c>
      <c r="AH386" s="1">
        <f>(Table2[[#This Row],[Current Month High]]/Table2[[#This Row],[Close Price]])-1</f>
        <v>1.0011123470522909E-2</v>
      </c>
      <c r="AI386">
        <v>1.00111234705229</v>
      </c>
      <c r="AJ386">
        <v>43.152866242038201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0.11</v>
      </c>
      <c r="AM386" t="s">
        <v>3173</v>
      </c>
      <c r="AN386">
        <v>8.92</v>
      </c>
      <c r="AO386" t="s">
        <v>3173</v>
      </c>
      <c r="AP386">
        <v>6.1842351605666999E-2</v>
      </c>
      <c r="AQ386">
        <f>(Table2[[#This Row],[Sharpe Ratio]]-AVERAGE(Table2[Sharpe Ratio]))/_xlfn.STDEV.P(Table2[Sharpe Ratio])</f>
        <v>3.2649150145510605E-4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2.2365595806949403</v>
      </c>
      <c r="AS386">
        <f>_xlfn.RANK.AVG(Table2[[#This Row],[1Y Return vs Nifty Z-Score]],Table2[1Y Return vs Nifty Z-Score])</f>
        <v>472</v>
      </c>
      <c r="AT386">
        <f>_xlfn.RANK.AVG(Table2[[#This Row],[6M Return vs Nifty Z-Score]],Table2[6M Return vs Nifty Z-Score])</f>
        <v>317</v>
      </c>
      <c r="AU386">
        <f>_xlfn.RANK.AVG(Table2[[#This Row],[Sharpe Ratio Z-Score]],Table2[Sharpe Ratio Z-Score])</f>
        <v>343</v>
      </c>
      <c r="AV386">
        <f>(Table2[[#This Row],[Rank 1Y]]+Table2[[#This Row],[Rank 6M]]+Table2[[#This Row],[Rank Sharpe]])/3</f>
        <v>377.33333333333331</v>
      </c>
    </row>
    <row r="387" spans="1:48" x14ac:dyDescent="0.3">
      <c r="A387" t="s">
        <v>1695</v>
      </c>
      <c r="B387" t="s">
        <v>1696</v>
      </c>
      <c r="C387" t="s">
        <v>3131</v>
      </c>
      <c r="D387" t="s">
        <v>278</v>
      </c>
      <c r="E387">
        <v>5081.4752912699996</v>
      </c>
      <c r="F387">
        <v>591.9</v>
      </c>
      <c r="G387">
        <v>17.704671253250499</v>
      </c>
      <c r="H387">
        <f>(Table2[[#This Row],[1Y Return vs Nifty]]-AVERAGE(Table2[1Y Return vs Nifty]))/_xlfn.STDEV.P(Table2[1Y Return vs Nifty])</f>
        <v>-0.13993561176348421</v>
      </c>
      <c r="I387">
        <v>11.0788791672581</v>
      </c>
      <c r="J387">
        <f>(Table2[[#This Row],[1M Return vs Nifty]]-AVERAGE(Table2[1M Return vs Nifty]))/_xlfn.STDEV.P(Table2[1M Return vs Nifty])</f>
        <v>1.2539766503126233</v>
      </c>
      <c r="K387">
        <v>15.074368348714501</v>
      </c>
      <c r="L387">
        <f>(Table2[[#This Row],[6M Return vs Nifty]]-AVERAGE(Table2[6M Return vs Nifty]))/_xlfn.STDEV.P(Table2[6M Return vs Nifty])</f>
        <v>0.17548435875169555</v>
      </c>
      <c r="M387">
        <v>5.6031026843209002</v>
      </c>
      <c r="N387">
        <f>(Table2[[#This Row],[1W Return vs Nifty]]-AVERAGE(Table2[1W Return vs Nifty]))/_xlfn.STDEV.P(Table2[1W Return vs Nifty])</f>
        <v>1.4032224167535967</v>
      </c>
      <c r="O387">
        <v>555.88</v>
      </c>
      <c r="P387">
        <v>524.92920639008696</v>
      </c>
      <c r="Q387">
        <v>454.85672771136598</v>
      </c>
      <c r="R387">
        <v>68.709195219236307</v>
      </c>
      <c r="S387" s="1">
        <f>(Table2[[#This Row],[Close Price]]-Table2[[#This Row],[20D EMA]])/Table2[[#This Row],[20D EMA]]</f>
        <v>6.4798157875800497E-2</v>
      </c>
      <c r="T387" s="1">
        <f>(Table2[[#This Row],[Close Price]]-Table2[[#This Row],[50D EMA]])/Table2[[#This Row],[50D EMA]]</f>
        <v>0.12758062000487258</v>
      </c>
      <c r="U387" s="1">
        <f>(Table2[[#This Row],[Close Price]]-Table2[[#This Row],[200D EMA]])/Table2[[#This Row],[200D EMA]]</f>
        <v>0.30128887612188121</v>
      </c>
      <c r="V387">
        <v>0.85014684278622898</v>
      </c>
      <c r="W387">
        <v>562.1</v>
      </c>
      <c r="X387">
        <v>595</v>
      </c>
      <c r="Y387">
        <v>525.04999999999995</v>
      </c>
      <c r="Z387">
        <v>595</v>
      </c>
      <c r="AA387">
        <v>525.04999999999995</v>
      </c>
      <c r="AB387">
        <v>595</v>
      </c>
      <c r="AC387" s="1">
        <f>(Table2[[#This Row],[Close Price]]/Table2[[#This Row],[Day Low]])-1</f>
        <v>5.3015477673011846E-2</v>
      </c>
      <c r="AD387" s="1">
        <f>(Table2[[#This Row],[Day High]]/Table2[[#This Row],[Close Price]])-1</f>
        <v>5.2373711775637322E-3</v>
      </c>
      <c r="AE387" s="1">
        <f>(Table2[[#This Row],[Close Price]]/Table2[[#This Row],[Current Week Low]])-1</f>
        <v>0.1273212075040473</v>
      </c>
      <c r="AF387" s="1">
        <f>(Table2[[#This Row],[Current Week High]]/Table2[[#This Row],[Close Price]])-1</f>
        <v>5.2373711775637322E-3</v>
      </c>
      <c r="AG387" s="1">
        <f>(Table2[[#This Row],[Close Price]]/Table2[[#This Row],[Current Month Low]])-1</f>
        <v>0.1273212075040473</v>
      </c>
      <c r="AH387" s="1">
        <f>(Table2[[#This Row],[Current Month High]]/Table2[[#This Row],[Close Price]])-1</f>
        <v>5.2373711775637322E-3</v>
      </c>
      <c r="AI387">
        <v>0.86163203243791997</v>
      </c>
      <c r="AJ387">
        <v>72.013949433304205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0.19</v>
      </c>
      <c r="AM387" t="s">
        <v>3173</v>
      </c>
      <c r="AN387">
        <v>3.31</v>
      </c>
      <c r="AO387" t="s">
        <v>3173</v>
      </c>
      <c r="AQ387">
        <f>(Table2[[#This Row],[Sharpe Ratio]]-AVERAGE(Table2[Sharpe Ratio]))/_xlfn.STDEV.P(Table2[Sharpe Ratio])</f>
        <v>-0.71746242365139401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1.9752853904030374</v>
      </c>
      <c r="AS387">
        <f>_xlfn.RANK.AVG(Table2[[#This Row],[1Y Return vs Nifty Z-Score]],Table2[1Y Return vs Nifty Z-Score])</f>
        <v>345</v>
      </c>
      <c r="AT387">
        <f>_xlfn.RANK.AVG(Table2[[#This Row],[6M Return vs Nifty Z-Score]],Table2[6M Return vs Nifty Z-Score])</f>
        <v>257</v>
      </c>
      <c r="AU387">
        <f>_xlfn.RANK.AVG(Table2[[#This Row],[Sharpe Ratio Z-Score]],Table2[Sharpe Ratio Z-Score])</f>
        <v>531</v>
      </c>
      <c r="AV387">
        <f>(Table2[[#This Row],[Rank 1Y]]+Table2[[#This Row],[Rank 6M]]+Table2[[#This Row],[Rank Sharpe]])/3</f>
        <v>377.66666666666669</v>
      </c>
    </row>
    <row r="388" spans="1:48" x14ac:dyDescent="0.3">
      <c r="A388" t="s">
        <v>748</v>
      </c>
      <c r="B388" t="s">
        <v>749</v>
      </c>
      <c r="C388" t="s">
        <v>3125</v>
      </c>
      <c r="D388" t="s">
        <v>266</v>
      </c>
      <c r="E388">
        <v>22562.870701423999</v>
      </c>
      <c r="F388">
        <v>228.11</v>
      </c>
      <c r="G388">
        <v>38.4558695714179</v>
      </c>
      <c r="H388">
        <f>(Table2[[#This Row],[1Y Return vs Nifty]]-AVERAGE(Table2[1Y Return vs Nifty]))/_xlfn.STDEV.P(Table2[1Y Return vs Nifty])</f>
        <v>0.21313944396736251</v>
      </c>
      <c r="I388">
        <v>-11.185090094633701</v>
      </c>
      <c r="J388">
        <f>(Table2[[#This Row],[1M Return vs Nifty]]-AVERAGE(Table2[1M Return vs Nifty]))/_xlfn.STDEV.P(Table2[1M Return vs Nifty])</f>
        <v>-1.1322556496002756</v>
      </c>
      <c r="K388">
        <v>-6.3902348166745204</v>
      </c>
      <c r="L388">
        <f>(Table2[[#This Row],[6M Return vs Nifty]]-AVERAGE(Table2[6M Return vs Nifty]))/_xlfn.STDEV.P(Table2[6M Return vs Nifty])</f>
        <v>-0.51527012457124066</v>
      </c>
      <c r="M388">
        <v>-3.8320114015455302</v>
      </c>
      <c r="N388">
        <f>(Table2[[#This Row],[1W Return vs Nifty]]-AVERAGE(Table2[1W Return vs Nifty]))/_xlfn.STDEV.P(Table2[1W Return vs Nifty])</f>
        <v>-0.83987829305508632</v>
      </c>
      <c r="O388">
        <v>241.04</v>
      </c>
      <c r="P388">
        <v>246.27930636118299</v>
      </c>
      <c r="Q388">
        <v>217.16860667927099</v>
      </c>
      <c r="R388">
        <v>33.242773912199702</v>
      </c>
      <c r="S388" s="1">
        <f>(Table2[[#This Row],[Close Price]]-Table2[[#This Row],[20D EMA]])/Table2[[#This Row],[20D EMA]]</f>
        <v>-5.3642548954530279E-2</v>
      </c>
      <c r="T388" s="1">
        <f>(Table2[[#This Row],[Close Price]]-Table2[[#This Row],[50D EMA]])/Table2[[#This Row],[50D EMA]]</f>
        <v>-7.3775205191363602E-2</v>
      </c>
      <c r="U388" s="1">
        <f>(Table2[[#This Row],[Close Price]]-Table2[[#This Row],[200D EMA]])/Table2[[#This Row],[200D EMA]]</f>
        <v>5.0382021085064087E-2</v>
      </c>
      <c r="V388">
        <v>0.452310883611585</v>
      </c>
      <c r="W388">
        <v>226.5</v>
      </c>
      <c r="X388">
        <v>232.59</v>
      </c>
      <c r="Y388">
        <v>218.37</v>
      </c>
      <c r="Z388">
        <v>232.59</v>
      </c>
      <c r="AA388">
        <v>218.37</v>
      </c>
      <c r="AB388">
        <v>247.48</v>
      </c>
      <c r="AC388" s="1">
        <f>(Table2[[#This Row],[Close Price]]/Table2[[#This Row],[Day Low]])-1</f>
        <v>7.108167770419449E-3</v>
      </c>
      <c r="AD388" s="1">
        <f>(Table2[[#This Row],[Day High]]/Table2[[#This Row],[Close Price]])-1</f>
        <v>1.9639647538468141E-2</v>
      </c>
      <c r="AE388" s="1">
        <f>(Table2[[#This Row],[Close Price]]/Table2[[#This Row],[Current Week Low]])-1</f>
        <v>4.460319640976329E-2</v>
      </c>
      <c r="AF388" s="1">
        <f>(Table2[[#This Row],[Current Week High]]/Table2[[#This Row],[Close Price]])-1</f>
        <v>1.9639647538468141E-2</v>
      </c>
      <c r="AG388" s="1">
        <f>(Table2[[#This Row],[Close Price]]/Table2[[#This Row],[Current Month Low]])-1</f>
        <v>4.460319640976329E-2</v>
      </c>
      <c r="AH388" s="1">
        <f>(Table2[[#This Row],[Current Month High]]/Table2[[#This Row],[Close Price]])-1</f>
        <v>8.491517250449343E-2</v>
      </c>
      <c r="AI388">
        <v>24.6766910700977</v>
      </c>
      <c r="AJ388">
        <v>72.288519637462201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-0.12</v>
      </c>
      <c r="AM388" t="s">
        <v>3172</v>
      </c>
      <c r="AN388">
        <v>-9.5</v>
      </c>
      <c r="AO388" t="s">
        <v>3172</v>
      </c>
      <c r="AP388">
        <v>4.0855890339779002E-2</v>
      </c>
      <c r="AQ388">
        <f>(Table2[[#This Row],[Sharpe Ratio]]-AVERAGE(Table2[Sharpe Ratio]))/_xlfn.STDEV.P(Table2[Sharpe Ratio])</f>
        <v>-0.24325818588908965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239</v>
      </c>
      <c r="AT388">
        <f>_xlfn.RANK.AVG(Table2[[#This Row],[6M Return vs Nifty Z-Score]],Table2[6M Return vs Nifty Z-Score])</f>
        <v>494</v>
      </c>
      <c r="AU388">
        <f>_xlfn.RANK.AVG(Table2[[#This Row],[Sharpe Ratio Z-Score]],Table2[Sharpe Ratio Z-Score])</f>
        <v>401</v>
      </c>
      <c r="AV388">
        <f>(Table2[[#This Row],[Rank 1Y]]+Table2[[#This Row],[Rank 6M]]+Table2[[#This Row],[Rank Sharpe]])/3</f>
        <v>378</v>
      </c>
    </row>
    <row r="389" spans="1:48" x14ac:dyDescent="0.3">
      <c r="A389" t="s">
        <v>878</v>
      </c>
      <c r="B389" t="s">
        <v>879</v>
      </c>
      <c r="C389" t="s">
        <v>3127</v>
      </c>
      <c r="D389" t="s">
        <v>880</v>
      </c>
      <c r="E389">
        <v>17995.295399725001</v>
      </c>
      <c r="F389">
        <v>202.37</v>
      </c>
      <c r="G389">
        <v>24.061288813135299</v>
      </c>
      <c r="H389">
        <f>(Table2[[#This Row],[1Y Return vs Nifty]]-AVERAGE(Table2[1Y Return vs Nifty]))/_xlfn.STDEV.P(Table2[1Y Return vs Nifty])</f>
        <v>-3.1779780721616406E-2</v>
      </c>
      <c r="I389">
        <v>-4.2140785023106302</v>
      </c>
      <c r="J389">
        <f>(Table2[[#This Row],[1M Return vs Nifty]]-AVERAGE(Table2[1M Return vs Nifty]))/_xlfn.STDEV.P(Table2[1M Return vs Nifty])</f>
        <v>-0.38510886597885829</v>
      </c>
      <c r="K389">
        <v>24.6448582861143</v>
      </c>
      <c r="L389">
        <f>(Table2[[#This Row],[6M Return vs Nifty]]-AVERAGE(Table2[6M Return vs Nifty]))/_xlfn.STDEV.P(Table2[6M Return vs Nifty])</f>
        <v>0.483473226792627</v>
      </c>
      <c r="M389">
        <v>0.129394637146204</v>
      </c>
      <c r="N389">
        <f>(Table2[[#This Row],[1W Return vs Nifty]]-AVERAGE(Table2[1W Return vs Nifty]))/_xlfn.STDEV.P(Table2[1W Return vs Nifty])</f>
        <v>0.10190498760927703</v>
      </c>
      <c r="O389">
        <v>208.37</v>
      </c>
      <c r="P389">
        <v>202.894540395294</v>
      </c>
      <c r="Q389">
        <v>175.39133009178801</v>
      </c>
      <c r="R389">
        <v>40.278889314812801</v>
      </c>
      <c r="S389" s="1">
        <f>(Table2[[#This Row],[Close Price]]-Table2[[#This Row],[20D EMA]])/Table2[[#This Row],[20D EMA]]</f>
        <v>-2.8794932091951816E-2</v>
      </c>
      <c r="T389" s="1">
        <f>(Table2[[#This Row],[Close Price]]-Table2[[#This Row],[50D EMA]])/Table2[[#This Row],[50D EMA]]</f>
        <v>-2.5852859040566031E-3</v>
      </c>
      <c r="U389" s="1">
        <f>(Table2[[#This Row],[Close Price]]-Table2[[#This Row],[200D EMA]])/Table2[[#This Row],[200D EMA]]</f>
        <v>0.15381986038929735</v>
      </c>
      <c r="V389">
        <v>1.1128194223135199</v>
      </c>
      <c r="W389">
        <v>200.98</v>
      </c>
      <c r="X389">
        <v>205.9</v>
      </c>
      <c r="Y389">
        <v>197.2</v>
      </c>
      <c r="Z389">
        <v>212.39</v>
      </c>
      <c r="AA389">
        <v>197.2</v>
      </c>
      <c r="AB389">
        <v>212.39</v>
      </c>
      <c r="AC389" s="1">
        <f>(Table2[[#This Row],[Close Price]]/Table2[[#This Row],[Day Low]])-1</f>
        <v>6.9161110558264571E-3</v>
      </c>
      <c r="AD389" s="1">
        <f>(Table2[[#This Row],[Day High]]/Table2[[#This Row],[Close Price]])-1</f>
        <v>1.7443296931363372E-2</v>
      </c>
      <c r="AE389" s="1">
        <f>(Table2[[#This Row],[Close Price]]/Table2[[#This Row],[Current Week Low]])-1</f>
        <v>2.6217038539553927E-2</v>
      </c>
      <c r="AF389" s="1">
        <f>(Table2[[#This Row],[Current Week High]]/Table2[[#This Row],[Close Price]])-1</f>
        <v>4.9513267776844394E-2</v>
      </c>
      <c r="AG389" s="1">
        <f>(Table2[[#This Row],[Close Price]]/Table2[[#This Row],[Current Month Low]])-1</f>
        <v>2.6217038539553927E-2</v>
      </c>
      <c r="AH389" s="1">
        <f>(Table2[[#This Row],[Current Month High]]/Table2[[#This Row],[Close Price]])-1</f>
        <v>4.9513267776844394E-2</v>
      </c>
      <c r="AI389">
        <v>20.768888669269099</v>
      </c>
      <c r="AJ389">
        <v>66.765554182117796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0.21</v>
      </c>
      <c r="AM389" t="s">
        <v>3173</v>
      </c>
      <c r="AN389">
        <v>-15.46</v>
      </c>
      <c r="AO389" t="s">
        <v>3172</v>
      </c>
      <c r="AP389">
        <v>-5.0698420909403998E-2</v>
      </c>
      <c r="AQ389">
        <f>(Table2[[#This Row],[Sharpe Ratio]]-AVERAGE(Table2[Sharpe Ratio]))/_xlfn.STDEV.P(Table2[Sharpe Ratio])</f>
        <v>-1.3059064850377806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-1.1374169173363515</v>
      </c>
      <c r="AS389">
        <f>_xlfn.RANK.AVG(Table2[[#This Row],[1Y Return vs Nifty Z-Score]],Table2[1Y Return vs Nifty Z-Score])</f>
        <v>301</v>
      </c>
      <c r="AT389">
        <f>_xlfn.RANK.AVG(Table2[[#This Row],[6M Return vs Nifty Z-Score]],Table2[6M Return vs Nifty Z-Score])</f>
        <v>171</v>
      </c>
      <c r="AU389">
        <f>_xlfn.RANK.AVG(Table2[[#This Row],[Sharpe Ratio Z-Score]],Table2[Sharpe Ratio Z-Score])</f>
        <v>662</v>
      </c>
      <c r="AV389">
        <f>(Table2[[#This Row],[Rank 1Y]]+Table2[[#This Row],[Rank 6M]]+Table2[[#This Row],[Rank Sharpe]])/3</f>
        <v>378</v>
      </c>
    </row>
    <row r="390" spans="1:48" x14ac:dyDescent="0.3">
      <c r="A390" t="s">
        <v>786</v>
      </c>
      <c r="B390" t="s">
        <v>787</v>
      </c>
      <c r="C390" t="s">
        <v>3133</v>
      </c>
      <c r="D390" t="s">
        <v>184</v>
      </c>
      <c r="E390">
        <v>20671.4559227299</v>
      </c>
      <c r="F390">
        <v>544.9</v>
      </c>
      <c r="G390">
        <v>-8.7102311910105907</v>
      </c>
      <c r="H390">
        <f>(Table2[[#This Row],[1Y Return vs Nifty]]-AVERAGE(Table2[1Y Return vs Nifty]))/_xlfn.STDEV.P(Table2[1Y Return vs Nifty])</f>
        <v>-0.58937679629821949</v>
      </c>
      <c r="I390">
        <v>-2.8754106241479001</v>
      </c>
      <c r="J390">
        <f>(Table2[[#This Row],[1M Return vs Nifty]]-AVERAGE(Table2[1M Return vs Nifty]))/_xlfn.STDEV.P(Table2[1M Return vs Nifty])</f>
        <v>-0.24163164086449243</v>
      </c>
      <c r="K390">
        <v>4.1308702641272799</v>
      </c>
      <c r="L390">
        <f>(Table2[[#This Row],[6M Return vs Nifty]]-AVERAGE(Table2[6M Return vs Nifty]))/_xlfn.STDEV.P(Table2[6M Return vs Nifty])</f>
        <v>-0.17668941809006167</v>
      </c>
      <c r="M390">
        <v>-2.09238019351152</v>
      </c>
      <c r="N390">
        <f>(Table2[[#This Row],[1W Return vs Nifty]]-AVERAGE(Table2[1W Return vs Nifty]))/_xlfn.STDEV.P(Table2[1W Return vs Nifty])</f>
        <v>-0.42629898049629306</v>
      </c>
      <c r="O390">
        <v>556.48</v>
      </c>
      <c r="P390">
        <v>562.01570477996199</v>
      </c>
      <c r="Q390">
        <v>530.10990482204602</v>
      </c>
      <c r="R390">
        <v>43.010081714616298</v>
      </c>
      <c r="S390" s="1">
        <f>(Table2[[#This Row],[Close Price]]-Table2[[#This Row],[20D EMA]])/Table2[[#This Row],[20D EMA]]</f>
        <v>-2.0809373202990297E-2</v>
      </c>
      <c r="T390" s="1">
        <f>(Table2[[#This Row],[Close Price]]-Table2[[#This Row],[50D EMA]])/Table2[[#This Row],[50D EMA]]</f>
        <v>-3.0454139687543222E-2</v>
      </c>
      <c r="U390" s="1">
        <f>(Table2[[#This Row],[Close Price]]-Table2[[#This Row],[200D EMA]])/Table2[[#This Row],[200D EMA]]</f>
        <v>2.7900054391398109E-2</v>
      </c>
      <c r="V390">
        <v>1.1974117515832601</v>
      </c>
      <c r="W390">
        <v>542</v>
      </c>
      <c r="X390">
        <v>549.95000000000005</v>
      </c>
      <c r="Y390">
        <v>521.9</v>
      </c>
      <c r="Z390">
        <v>566.95000000000005</v>
      </c>
      <c r="AA390">
        <v>521.9</v>
      </c>
      <c r="AB390">
        <v>578</v>
      </c>
      <c r="AC390" s="1">
        <f>(Table2[[#This Row],[Close Price]]/Table2[[#This Row],[Day Low]])-1</f>
        <v>5.3505535055349274E-3</v>
      </c>
      <c r="AD390" s="1">
        <f>(Table2[[#This Row],[Day High]]/Table2[[#This Row],[Close Price]])-1</f>
        <v>9.2677555514775189E-3</v>
      </c>
      <c r="AE390" s="1">
        <f>(Table2[[#This Row],[Close Price]]/Table2[[#This Row],[Current Week Low]])-1</f>
        <v>4.4069745161908314E-2</v>
      </c>
      <c r="AF390" s="1">
        <f>(Table2[[#This Row],[Current Week High]]/Table2[[#This Row],[Close Price]])-1</f>
        <v>4.0466140576252752E-2</v>
      </c>
      <c r="AG390" s="1">
        <f>(Table2[[#This Row],[Close Price]]/Table2[[#This Row],[Current Month Low]])-1</f>
        <v>4.4069745161908314E-2</v>
      </c>
      <c r="AH390" s="1">
        <f>(Table2[[#This Row],[Current Month High]]/Table2[[#This Row],[Close Price]])-1</f>
        <v>6.0745090842356353E-2</v>
      </c>
      <c r="AI390">
        <v>14.2227931730592</v>
      </c>
      <c r="AJ390">
        <v>33.947885939036297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-0.11</v>
      </c>
      <c r="AM390" t="s">
        <v>3172</v>
      </c>
      <c r="AN390">
        <v>-7.78</v>
      </c>
      <c r="AO390" t="s">
        <v>3172</v>
      </c>
      <c r="AP390">
        <v>8.7872765166622999E-2</v>
      </c>
      <c r="AQ390">
        <f>(Table2[[#This Row],[Sharpe Ratio]]-AVERAGE(Table2[Sharpe Ratio]))/_xlfn.STDEV.P(Table2[Sharpe Ratio])</f>
        <v>0.30245507855839454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504</v>
      </c>
      <c r="AT390">
        <f>_xlfn.RANK.AVG(Table2[[#This Row],[6M Return vs Nifty Z-Score]],Table2[6M Return vs Nifty Z-Score])</f>
        <v>372</v>
      </c>
      <c r="AU390">
        <f>_xlfn.RANK.AVG(Table2[[#This Row],[Sharpe Ratio Z-Score]],Table2[Sharpe Ratio Z-Score])</f>
        <v>260</v>
      </c>
      <c r="AV390">
        <f>(Table2[[#This Row],[Rank 1Y]]+Table2[[#This Row],[Rank 6M]]+Table2[[#This Row],[Rank Sharpe]])/3</f>
        <v>378.66666666666669</v>
      </c>
    </row>
    <row r="391" spans="1:48" x14ac:dyDescent="0.3">
      <c r="A391" t="s">
        <v>631</v>
      </c>
      <c r="B391" t="s">
        <v>632</v>
      </c>
      <c r="C391" t="s">
        <v>3133</v>
      </c>
      <c r="D391" t="s">
        <v>184</v>
      </c>
      <c r="E391">
        <v>30428.689259700001</v>
      </c>
      <c r="F391">
        <v>1448.1</v>
      </c>
      <c r="G391">
        <v>-10.098733915492399</v>
      </c>
      <c r="H391">
        <f>(Table2[[#This Row],[1Y Return vs Nifty]]-AVERAGE(Table2[1Y Return vs Nifty]))/_xlfn.STDEV.P(Table2[1Y Return vs Nifty])</f>
        <v>-0.61300172963036559</v>
      </c>
      <c r="I391">
        <v>3.7779741195324501</v>
      </c>
      <c r="J391">
        <f>(Table2[[#This Row],[1M Return vs Nifty]]-AVERAGE(Table2[1M Return vs Nifty]))/_xlfn.STDEV.P(Table2[1M Return vs Nifty])</f>
        <v>0.47147218138578617</v>
      </c>
      <c r="K391">
        <v>18.7007754991841</v>
      </c>
      <c r="L391">
        <f>(Table2[[#This Row],[6M Return vs Nifty]]-AVERAGE(Table2[6M Return vs Nifty]))/_xlfn.STDEV.P(Table2[6M Return vs Nifty])</f>
        <v>0.29218612016978651</v>
      </c>
      <c r="M391">
        <v>4.6602134065328</v>
      </c>
      <c r="N391">
        <f>(Table2[[#This Row],[1W Return vs Nifty]]-AVERAGE(Table2[1W Return vs Nifty]))/_xlfn.STDEV.P(Table2[1W Return vs Nifty])</f>
        <v>1.1790602509303243</v>
      </c>
      <c r="O391">
        <v>1406.27</v>
      </c>
      <c r="P391">
        <v>1381.6035208109099</v>
      </c>
      <c r="Q391">
        <v>1281.3015782507</v>
      </c>
      <c r="R391">
        <v>68.868632074131497</v>
      </c>
      <c r="S391" s="1">
        <f>(Table2[[#This Row],[Close Price]]-Table2[[#This Row],[20D EMA]])/Table2[[#This Row],[20D EMA]]</f>
        <v>2.974535473273264E-2</v>
      </c>
      <c r="T391" s="1">
        <f>(Table2[[#This Row],[Close Price]]-Table2[[#This Row],[50D EMA]])/Table2[[#This Row],[50D EMA]]</f>
        <v>4.8129928874284397E-2</v>
      </c>
      <c r="U391" s="1">
        <f>(Table2[[#This Row],[Close Price]]-Table2[[#This Row],[200D EMA]])/Table2[[#This Row],[200D EMA]]</f>
        <v>0.13017889354122381</v>
      </c>
      <c r="V391">
        <v>1.04276909983729</v>
      </c>
      <c r="W391">
        <v>1435.65</v>
      </c>
      <c r="X391">
        <v>1477</v>
      </c>
      <c r="Y391">
        <v>1373</v>
      </c>
      <c r="Z391">
        <v>1490.7</v>
      </c>
      <c r="AA391">
        <v>1366</v>
      </c>
      <c r="AB391">
        <v>1490.7</v>
      </c>
      <c r="AC391" s="1">
        <f>(Table2[[#This Row],[Close Price]]/Table2[[#This Row],[Day Low]])-1</f>
        <v>8.6720300908995629E-3</v>
      </c>
      <c r="AD391" s="1">
        <f>(Table2[[#This Row],[Day High]]/Table2[[#This Row],[Close Price]])-1</f>
        <v>1.9957185277259981E-2</v>
      </c>
      <c r="AE391" s="1">
        <f>(Table2[[#This Row],[Close Price]]/Table2[[#This Row],[Current Week Low]])-1</f>
        <v>5.4697742170429553E-2</v>
      </c>
      <c r="AF391" s="1">
        <f>(Table2[[#This Row],[Current Week High]]/Table2[[#This Row],[Close Price]])-1</f>
        <v>2.9417857882743093E-2</v>
      </c>
      <c r="AG391" s="1">
        <f>(Table2[[#This Row],[Close Price]]/Table2[[#This Row],[Current Month Low]])-1</f>
        <v>6.0102489019033589E-2</v>
      </c>
      <c r="AH391" s="1">
        <f>(Table2[[#This Row],[Current Month High]]/Table2[[#This Row],[Close Price]])-1</f>
        <v>2.9417857882743093E-2</v>
      </c>
      <c r="AI391">
        <v>3.99488985567295</v>
      </c>
      <c r="AJ391">
        <v>44.369672498878401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-0.01</v>
      </c>
      <c r="AM391" t="s">
        <v>3172</v>
      </c>
      <c r="AN391">
        <v>4.4800000000000004</v>
      </c>
      <c r="AO391" t="s">
        <v>3173</v>
      </c>
      <c r="AP391">
        <v>4.3468535609273003E-2</v>
      </c>
      <c r="AQ391">
        <f>(Table2[[#This Row],[Sharpe Ratio]]-AVERAGE(Table2[Sharpe Ratio]))/_xlfn.STDEV.P(Table2[Sharpe Ratio])</f>
        <v>-0.21293385693039796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1.1167829659251334</v>
      </c>
      <c r="AS391">
        <f>_xlfn.RANK.AVG(Table2[[#This Row],[1Y Return vs Nifty Z-Score]],Table2[1Y Return vs Nifty Z-Score])</f>
        <v>520</v>
      </c>
      <c r="AT391">
        <f>_xlfn.RANK.AVG(Table2[[#This Row],[6M Return vs Nifty Z-Score]],Table2[6M Return vs Nifty Z-Score])</f>
        <v>223</v>
      </c>
      <c r="AU391">
        <f>_xlfn.RANK.AVG(Table2[[#This Row],[Sharpe Ratio Z-Score]],Table2[Sharpe Ratio Z-Score])</f>
        <v>398</v>
      </c>
      <c r="AV391">
        <f>(Table2[[#This Row],[Rank 1Y]]+Table2[[#This Row],[Rank 6M]]+Table2[[#This Row],[Rank Sharpe]])/3</f>
        <v>380.33333333333331</v>
      </c>
    </row>
    <row r="392" spans="1:48" x14ac:dyDescent="0.3">
      <c r="A392" t="s">
        <v>1869</v>
      </c>
      <c r="B392" t="s">
        <v>1870</v>
      </c>
      <c r="C392" t="s">
        <v>3139</v>
      </c>
      <c r="D392" t="s">
        <v>256</v>
      </c>
      <c r="E392">
        <v>4026.3485879339901</v>
      </c>
      <c r="F392">
        <v>173.19</v>
      </c>
      <c r="G392">
        <v>1.70903448300295</v>
      </c>
      <c r="H392">
        <f>(Table2[[#This Row],[1Y Return vs Nifty]]-AVERAGE(Table2[1Y Return vs Nifty]))/_xlfn.STDEV.P(Table2[1Y Return vs Nifty])</f>
        <v>-0.41209629653517194</v>
      </c>
      <c r="I392">
        <v>-2.5189455427931802</v>
      </c>
      <c r="J392">
        <f>(Table2[[#This Row],[1M Return vs Nifty]]-AVERAGE(Table2[1M Return vs Nifty]))/_xlfn.STDEV.P(Table2[1M Return vs Nifty])</f>
        <v>-0.20342603247032082</v>
      </c>
      <c r="K392">
        <v>16.504992343385499</v>
      </c>
      <c r="L392">
        <f>(Table2[[#This Row],[6M Return vs Nifty]]-AVERAGE(Table2[6M Return vs Nifty]))/_xlfn.STDEV.P(Table2[6M Return vs Nifty])</f>
        <v>0.22152340874735618</v>
      </c>
      <c r="M392">
        <v>-2.21757572310664</v>
      </c>
      <c r="N392">
        <f>(Table2[[#This Row],[1W Return vs Nifty]]-AVERAGE(Table2[1W Return vs Nifty]))/_xlfn.STDEV.P(Table2[1W Return vs Nifty])</f>
        <v>-0.45606292174215018</v>
      </c>
      <c r="O392">
        <v>173.24</v>
      </c>
      <c r="P392">
        <v>169.800005890443</v>
      </c>
      <c r="Q392">
        <v>154.227050263271</v>
      </c>
      <c r="R392">
        <v>50.672933221173402</v>
      </c>
      <c r="S392" s="1">
        <f>(Table2[[#This Row],[Close Price]]-Table2[[#This Row],[20D EMA]])/Table2[[#This Row],[20D EMA]]</f>
        <v>-2.8861694758722793E-4</v>
      </c>
      <c r="T392" s="1">
        <f>(Table2[[#This Row],[Close Price]]-Table2[[#This Row],[50D EMA]])/Table2[[#This Row],[50D EMA]]</f>
        <v>1.9964628927894496E-2</v>
      </c>
      <c r="U392" s="1">
        <f>(Table2[[#This Row],[Close Price]]-Table2[[#This Row],[200D EMA]])/Table2[[#This Row],[200D EMA]]</f>
        <v>0.12295475861308752</v>
      </c>
      <c r="V392">
        <v>0.65333375816297401</v>
      </c>
      <c r="W392">
        <v>170.37</v>
      </c>
      <c r="X392">
        <v>175.63</v>
      </c>
      <c r="Y392">
        <v>159</v>
      </c>
      <c r="Z392">
        <v>175.63</v>
      </c>
      <c r="AA392">
        <v>159</v>
      </c>
      <c r="AB392">
        <v>184.7</v>
      </c>
      <c r="AC392" s="1">
        <f>(Table2[[#This Row],[Close Price]]/Table2[[#This Row],[Day Low]])-1</f>
        <v>1.6552209896108394E-2</v>
      </c>
      <c r="AD392" s="1">
        <f>(Table2[[#This Row],[Day High]]/Table2[[#This Row],[Close Price]])-1</f>
        <v>1.408857324325874E-2</v>
      </c>
      <c r="AE392" s="1">
        <f>(Table2[[#This Row],[Close Price]]/Table2[[#This Row],[Current Week Low]])-1</f>
        <v>8.9245283018867916E-2</v>
      </c>
      <c r="AF392" s="1">
        <f>(Table2[[#This Row],[Current Week High]]/Table2[[#This Row],[Close Price]])-1</f>
        <v>1.408857324325874E-2</v>
      </c>
      <c r="AG392" s="1">
        <f>(Table2[[#This Row],[Close Price]]/Table2[[#This Row],[Current Month Low]])-1</f>
        <v>8.9245283018867916E-2</v>
      </c>
      <c r="AH392" s="1">
        <f>(Table2[[#This Row],[Current Month High]]/Table2[[#This Row],[Close Price]])-1</f>
        <v>6.6458802471274225E-2</v>
      </c>
      <c r="AI392">
        <v>11.2650845891795</v>
      </c>
      <c r="AJ392">
        <v>54.564926372155199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0.06</v>
      </c>
      <c r="AM392" t="s">
        <v>3173</v>
      </c>
      <c r="AN392">
        <v>-4.68</v>
      </c>
      <c r="AO392" t="s">
        <v>3172</v>
      </c>
      <c r="AP392">
        <v>2.0603566519811E-2</v>
      </c>
      <c r="AQ392">
        <f>(Table2[[#This Row],[Sharpe Ratio]]-AVERAGE(Table2[Sharpe Ratio]))/_xlfn.STDEV.P(Table2[Sharpe Ratio])</f>
        <v>-0.47832191109721928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-1.328383753097506</v>
      </c>
      <c r="AS392">
        <f>_xlfn.RANK.AVG(Table2[[#This Row],[1Y Return vs Nifty Z-Score]],Table2[1Y Return vs Nifty Z-Score])</f>
        <v>438</v>
      </c>
      <c r="AT392">
        <f>_xlfn.RANK.AVG(Table2[[#This Row],[6M Return vs Nifty Z-Score]],Table2[6M Return vs Nifty Z-Score])</f>
        <v>246</v>
      </c>
      <c r="AU392">
        <f>_xlfn.RANK.AVG(Table2[[#This Row],[Sharpe Ratio Z-Score]],Table2[Sharpe Ratio Z-Score])</f>
        <v>457</v>
      </c>
      <c r="AV392">
        <f>(Table2[[#This Row],[Rank 1Y]]+Table2[[#This Row],[Rank 6M]]+Table2[[#This Row],[Rank Sharpe]])/3</f>
        <v>380.33333333333331</v>
      </c>
    </row>
    <row r="393" spans="1:48" x14ac:dyDescent="0.3">
      <c r="A393" t="s">
        <v>1971</v>
      </c>
      <c r="B393" t="s">
        <v>1972</v>
      </c>
      <c r="C393" t="s">
        <v>3139</v>
      </c>
      <c r="D393" t="s">
        <v>119</v>
      </c>
      <c r="E393">
        <v>3600.3029895</v>
      </c>
      <c r="F393">
        <v>822.75</v>
      </c>
      <c r="G393">
        <v>38.316120520408496</v>
      </c>
      <c r="H393">
        <f>(Table2[[#This Row],[1Y Return vs Nifty]]-AVERAGE(Table2[1Y Return vs Nifty]))/_xlfn.STDEV.P(Table2[1Y Return vs Nifty])</f>
        <v>0.2107616582020807</v>
      </c>
      <c r="I393">
        <v>8.0327759511268901</v>
      </c>
      <c r="J393">
        <f>(Table2[[#This Row],[1M Return vs Nifty]]-AVERAGE(Table2[1M Return vs Nifty]))/_xlfn.STDEV.P(Table2[1M Return vs Nifty])</f>
        <v>0.92749803377759399</v>
      </c>
      <c r="K393">
        <v>-18.6307473653278</v>
      </c>
      <c r="L393">
        <f>(Table2[[#This Row],[6M Return vs Nifty]]-AVERAGE(Table2[6M Return vs Nifty]))/_xlfn.STDEV.P(Table2[6M Return vs Nifty])</f>
        <v>-0.90918325010186474</v>
      </c>
      <c r="M393">
        <v>-2.7754175506941099</v>
      </c>
      <c r="N393">
        <f>(Table2[[#This Row],[1W Return vs Nifty]]-AVERAGE(Table2[1W Return vs Nifty]))/_xlfn.STDEV.P(Table2[1W Return vs Nifty])</f>
        <v>-0.58868404195699064</v>
      </c>
      <c r="O393">
        <v>833.29</v>
      </c>
      <c r="P393">
        <v>833.07071338777803</v>
      </c>
      <c r="Q393">
        <v>780.21741437843104</v>
      </c>
      <c r="R393">
        <v>41.865299955525899</v>
      </c>
      <c r="S393" s="1">
        <f>(Table2[[#This Row],[Close Price]]-Table2[[#This Row],[20D EMA]])/Table2[[#This Row],[20D EMA]]</f>
        <v>-1.2648657730201927E-2</v>
      </c>
      <c r="T393" s="1">
        <f>(Table2[[#This Row],[Close Price]]-Table2[[#This Row],[50D EMA]])/Table2[[#This Row],[50D EMA]]</f>
        <v>-1.2388760308002737E-2</v>
      </c>
      <c r="U393" s="1">
        <f>(Table2[[#This Row],[Close Price]]-Table2[[#This Row],[200D EMA]])/Table2[[#This Row],[200D EMA]]</f>
        <v>5.4513760956557238E-2</v>
      </c>
      <c r="V393">
        <v>0.66338192153941999</v>
      </c>
      <c r="W393">
        <v>817</v>
      </c>
      <c r="X393">
        <v>833.95</v>
      </c>
      <c r="Y393">
        <v>800.1</v>
      </c>
      <c r="Z393">
        <v>902</v>
      </c>
      <c r="AA393">
        <v>800.1</v>
      </c>
      <c r="AB393">
        <v>902</v>
      </c>
      <c r="AC393" s="1">
        <f>(Table2[[#This Row],[Close Price]]/Table2[[#This Row],[Day Low]])-1</f>
        <v>7.0379436964504993E-3</v>
      </c>
      <c r="AD393" s="1">
        <f>(Table2[[#This Row],[Day High]]/Table2[[#This Row],[Close Price]])-1</f>
        <v>1.3612883621999528E-2</v>
      </c>
      <c r="AE393" s="1">
        <f>(Table2[[#This Row],[Close Price]]/Table2[[#This Row],[Current Week Low]])-1</f>
        <v>2.8308961379827524E-2</v>
      </c>
      <c r="AF393" s="1">
        <f>(Table2[[#This Row],[Current Week High]]/Table2[[#This Row],[Close Price]])-1</f>
        <v>9.6323305986022456E-2</v>
      </c>
      <c r="AG393" s="1">
        <f>(Table2[[#This Row],[Close Price]]/Table2[[#This Row],[Current Month Low]])-1</f>
        <v>2.8308961379827524E-2</v>
      </c>
      <c r="AH393" s="1">
        <f>(Table2[[#This Row],[Current Month High]]/Table2[[#This Row],[Close Price]])-1</f>
        <v>9.6323305986022456E-2</v>
      </c>
      <c r="AI393">
        <v>31.6317228805834</v>
      </c>
      <c r="AJ393">
        <v>94.273907910271504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-0.16</v>
      </c>
      <c r="AM393" t="s">
        <v>3172</v>
      </c>
      <c r="AN393">
        <v>-3.84</v>
      </c>
      <c r="AO393" t="s">
        <v>3172</v>
      </c>
      <c r="AP393">
        <v>8.1789241068730006E-2</v>
      </c>
      <c r="AQ393">
        <f>(Table2[[#This Row],[Sharpe Ratio]]-AVERAGE(Table2[Sharpe Ratio]))/_xlfn.STDEV.P(Table2[Sharpe Ratio])</f>
        <v>0.23184511549656492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-0.12776248458261574</v>
      </c>
      <c r="AS393">
        <f>_xlfn.RANK.AVG(Table2[[#This Row],[1Y Return vs Nifty Z-Score]],Table2[1Y Return vs Nifty Z-Score])</f>
        <v>240</v>
      </c>
      <c r="AT393">
        <f>_xlfn.RANK.AVG(Table2[[#This Row],[6M Return vs Nifty Z-Score]],Table2[6M Return vs Nifty Z-Score])</f>
        <v>625</v>
      </c>
      <c r="AU393">
        <f>_xlfn.RANK.AVG(Table2[[#This Row],[Sharpe Ratio Z-Score]],Table2[Sharpe Ratio Z-Score])</f>
        <v>281</v>
      </c>
      <c r="AV393">
        <f>(Table2[[#This Row],[Rank 1Y]]+Table2[[#This Row],[Rank 6M]]+Table2[[#This Row],[Rank Sharpe]])/3</f>
        <v>382</v>
      </c>
    </row>
    <row r="394" spans="1:48" x14ac:dyDescent="0.3">
      <c r="A394" t="s">
        <v>692</v>
      </c>
      <c r="B394" t="s">
        <v>693</v>
      </c>
      <c r="C394" t="s">
        <v>3131</v>
      </c>
      <c r="D394" t="s">
        <v>51</v>
      </c>
      <c r="E394">
        <v>26274.294919560001</v>
      </c>
      <c r="F394">
        <v>5743.3</v>
      </c>
      <c r="G394">
        <v>18.123021402148002</v>
      </c>
      <c r="H394">
        <f>(Table2[[#This Row],[1Y Return vs Nifty]]-AVERAGE(Table2[1Y Return vs Nifty]))/_xlfn.STDEV.P(Table2[1Y Return vs Nifty])</f>
        <v>-0.13281751670833375</v>
      </c>
      <c r="I394">
        <v>-8.0300146479388808</v>
      </c>
      <c r="J394">
        <f>(Table2[[#This Row],[1M Return vs Nifty]]-AVERAGE(Table2[1M Return vs Nifty]))/_xlfn.STDEV.P(Table2[1M Return vs Nifty])</f>
        <v>-0.79409748692027704</v>
      </c>
      <c r="K394">
        <v>27.2393752048417</v>
      </c>
      <c r="L394">
        <f>(Table2[[#This Row],[6M Return vs Nifty]]-AVERAGE(Table2[6M Return vs Nifty]))/_xlfn.STDEV.P(Table2[6M Return vs Nifty])</f>
        <v>0.5669676282431968</v>
      </c>
      <c r="M394">
        <v>3.6253450362513902</v>
      </c>
      <c r="N394">
        <f>(Table2[[#This Row],[1W Return vs Nifty]]-AVERAGE(Table2[1W Return vs Nifty]))/_xlfn.STDEV.P(Table2[1W Return vs Nifty])</f>
        <v>0.93303100795444371</v>
      </c>
      <c r="O394">
        <v>5700.55</v>
      </c>
      <c r="P394">
        <v>5652.3648266586397</v>
      </c>
      <c r="Q394">
        <v>4987.7235000906303</v>
      </c>
      <c r="R394">
        <v>56.025729842706397</v>
      </c>
      <c r="S394" s="1">
        <f>(Table2[[#This Row],[Close Price]]-Table2[[#This Row],[20D EMA]])/Table2[[#This Row],[20D EMA]]</f>
        <v>7.4992763856119148E-3</v>
      </c>
      <c r="T394" s="1">
        <f>(Table2[[#This Row],[Close Price]]-Table2[[#This Row],[50D EMA]])/Table2[[#This Row],[50D EMA]]</f>
        <v>1.6087987263751383E-2</v>
      </c>
      <c r="U394" s="1">
        <f>(Table2[[#This Row],[Close Price]]-Table2[[#This Row],[200D EMA]])/Table2[[#This Row],[200D EMA]]</f>
        <v>0.15148724661574375</v>
      </c>
      <c r="V394">
        <v>1.1396064339484899</v>
      </c>
      <c r="W394">
        <v>5710</v>
      </c>
      <c r="X394">
        <v>5839.85</v>
      </c>
      <c r="Y394">
        <v>5500.1</v>
      </c>
      <c r="Z394">
        <v>5839.85</v>
      </c>
      <c r="AA394">
        <v>5424.6</v>
      </c>
      <c r="AB394">
        <v>5839.85</v>
      </c>
      <c r="AC394" s="1">
        <f>(Table2[[#This Row],[Close Price]]/Table2[[#This Row],[Day Low]])-1</f>
        <v>5.8318739054290525E-3</v>
      </c>
      <c r="AD394" s="1">
        <f>(Table2[[#This Row],[Day High]]/Table2[[#This Row],[Close Price]])-1</f>
        <v>1.6810892692354695E-2</v>
      </c>
      <c r="AE394" s="1">
        <f>(Table2[[#This Row],[Close Price]]/Table2[[#This Row],[Current Week Low]])-1</f>
        <v>4.4217377865856999E-2</v>
      </c>
      <c r="AF394" s="1">
        <f>(Table2[[#This Row],[Current Week High]]/Table2[[#This Row],[Close Price]])-1</f>
        <v>1.6810892692354695E-2</v>
      </c>
      <c r="AG394" s="1">
        <f>(Table2[[#This Row],[Close Price]]/Table2[[#This Row],[Current Month Low]])-1</f>
        <v>5.8750875640600109E-2</v>
      </c>
      <c r="AH394" s="1">
        <f>(Table2[[#This Row],[Current Month High]]/Table2[[#This Row],[Close Price]])-1</f>
        <v>1.6810892692354695E-2</v>
      </c>
      <c r="AI394">
        <v>12.324795849076301</v>
      </c>
      <c r="AJ394">
        <v>49.643043251693598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-0.01</v>
      </c>
      <c r="AM394" t="s">
        <v>3172</v>
      </c>
      <c r="AN394">
        <v>3.51</v>
      </c>
      <c r="AO394" t="s">
        <v>3173</v>
      </c>
      <c r="AP394">
        <v>-4.488006860517E-2</v>
      </c>
      <c r="AQ394">
        <f>(Table2[[#This Row],[Sharpe Ratio]]-AVERAGE(Table2[Sharpe Ratio]))/_xlfn.STDEV.P(Table2[Sharpe Ratio])</f>
        <v>-1.2383743055523793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-0.66529067298334921</v>
      </c>
      <c r="AS394">
        <f>_xlfn.RANK.AVG(Table2[[#This Row],[1Y Return vs Nifty Z-Score]],Table2[1Y Return vs Nifty Z-Score])</f>
        <v>344</v>
      </c>
      <c r="AT394">
        <f>_xlfn.RANK.AVG(Table2[[#This Row],[6M Return vs Nifty Z-Score]],Table2[6M Return vs Nifty Z-Score])</f>
        <v>152</v>
      </c>
      <c r="AU394">
        <f>_xlfn.RANK.AVG(Table2[[#This Row],[Sharpe Ratio Z-Score]],Table2[Sharpe Ratio Z-Score])</f>
        <v>654</v>
      </c>
      <c r="AV394">
        <f>(Table2[[#This Row],[Rank 1Y]]+Table2[[#This Row],[Rank 6M]]+Table2[[#This Row],[Rank Sharpe]])/3</f>
        <v>383.33333333333331</v>
      </c>
    </row>
    <row r="395" spans="1:48" x14ac:dyDescent="0.3">
      <c r="A395" t="s">
        <v>373</v>
      </c>
      <c r="B395" t="s">
        <v>374</v>
      </c>
      <c r="C395" t="s">
        <v>3134</v>
      </c>
      <c r="D395" t="s">
        <v>375</v>
      </c>
      <c r="E395">
        <v>66337.1940206</v>
      </c>
      <c r="F395">
        <v>226.36</v>
      </c>
      <c r="G395">
        <v>23.694474796695101</v>
      </c>
      <c r="H395">
        <f>(Table2[[#This Row],[1Y Return vs Nifty]]-AVERAGE(Table2[1Y Return vs Nifty]))/_xlfn.STDEV.P(Table2[1Y Return vs Nifty])</f>
        <v>-3.8021004833676091E-2</v>
      </c>
      <c r="I395">
        <v>7.0652274896385299</v>
      </c>
      <c r="J395">
        <f>(Table2[[#This Row],[1M Return vs Nifty]]-AVERAGE(Table2[1M Return vs Nifty]))/_xlfn.STDEV.P(Table2[1M Return vs Nifty])</f>
        <v>0.82379705560177452</v>
      </c>
      <c r="K395">
        <v>-15.978591425582801</v>
      </c>
      <c r="L395">
        <f>(Table2[[#This Row],[6M Return vs Nifty]]-AVERAGE(Table2[6M Return vs Nifty]))/_xlfn.STDEV.P(Table2[6M Return vs Nifty])</f>
        <v>-0.82383396170670653</v>
      </c>
      <c r="M395">
        <v>-5.5911447742858202</v>
      </c>
      <c r="N395">
        <f>(Table2[[#This Row],[1W Return vs Nifty]]-AVERAGE(Table2[1W Return vs Nifty]))/_xlfn.STDEV.P(Table2[1W Return vs Nifty])</f>
        <v>-1.2580940434033272</v>
      </c>
      <c r="O395">
        <v>226.55</v>
      </c>
      <c r="P395">
        <v>227.206719283475</v>
      </c>
      <c r="Q395">
        <v>221.35768483111701</v>
      </c>
      <c r="R395">
        <v>47.899354268658698</v>
      </c>
      <c r="S395" s="1">
        <f>(Table2[[#This Row],[Close Price]]-Table2[[#This Row],[20D EMA]])/Table2[[#This Row],[20D EMA]]</f>
        <v>-8.386669609357657E-4</v>
      </c>
      <c r="T395" s="1">
        <f>(Table2[[#This Row],[Close Price]]-Table2[[#This Row],[50D EMA]])/Table2[[#This Row],[50D EMA]]</f>
        <v>-3.7266471966375743E-3</v>
      </c>
      <c r="U395" s="1">
        <f>(Table2[[#This Row],[Close Price]]-Table2[[#This Row],[200D EMA]])/Table2[[#This Row],[200D EMA]]</f>
        <v>2.2598335236020721E-2</v>
      </c>
      <c r="V395">
        <v>1.9047946395459501</v>
      </c>
      <c r="W395">
        <v>225.35</v>
      </c>
      <c r="X395">
        <v>231.17</v>
      </c>
      <c r="Y395">
        <v>211</v>
      </c>
      <c r="Z395">
        <v>241.72</v>
      </c>
      <c r="AA395">
        <v>211</v>
      </c>
      <c r="AB395">
        <v>247.4</v>
      </c>
      <c r="AC395" s="1">
        <f>(Table2[[#This Row],[Close Price]]/Table2[[#This Row],[Day Low]])-1</f>
        <v>4.4819170179721812E-3</v>
      </c>
      <c r="AD395" s="1">
        <f>(Table2[[#This Row],[Day High]]/Table2[[#This Row],[Close Price]])-1</f>
        <v>2.1249337338752339E-2</v>
      </c>
      <c r="AE395" s="1">
        <f>(Table2[[#This Row],[Close Price]]/Table2[[#This Row],[Current Week Low]])-1</f>
        <v>7.2796208530805817E-2</v>
      </c>
      <c r="AF395" s="1">
        <f>(Table2[[#This Row],[Current Week High]]/Table2[[#This Row],[Close Price]])-1</f>
        <v>6.7856511751192672E-2</v>
      </c>
      <c r="AG395" s="1">
        <f>(Table2[[#This Row],[Close Price]]/Table2[[#This Row],[Current Month Low]])-1</f>
        <v>7.2796208530805817E-2</v>
      </c>
      <c r="AH395" s="1">
        <f>(Table2[[#This Row],[Current Month High]]/Table2[[#This Row],[Close Price]])-1</f>
        <v>9.2949284325852588E-2</v>
      </c>
      <c r="AI395">
        <v>26.5020321611592</v>
      </c>
      <c r="AJ395">
        <v>58.017452006980797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-0.09</v>
      </c>
      <c r="AM395" t="s">
        <v>3172</v>
      </c>
      <c r="AN395">
        <v>5.09</v>
      </c>
      <c r="AO395" t="s">
        <v>3173</v>
      </c>
      <c r="AP395">
        <v>8.8281212672257997E-2</v>
      </c>
      <c r="AQ395">
        <f>(Table2[[#This Row],[Sharpe Ratio]]-AVERAGE(Table2[Sharpe Ratio]))/_xlfn.STDEV.P(Table2[Sharpe Ratio])</f>
        <v>0.30719582796967282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304</v>
      </c>
      <c r="AT395">
        <f>_xlfn.RANK.AVG(Table2[[#This Row],[6M Return vs Nifty Z-Score]],Table2[6M Return vs Nifty Z-Score])</f>
        <v>590</v>
      </c>
      <c r="AU395">
        <f>_xlfn.RANK.AVG(Table2[[#This Row],[Sharpe Ratio Z-Score]],Table2[Sharpe Ratio Z-Score])</f>
        <v>257</v>
      </c>
      <c r="AV395">
        <f>(Table2[[#This Row],[Rank 1Y]]+Table2[[#This Row],[Rank 6M]]+Table2[[#This Row],[Rank Sharpe]])/3</f>
        <v>383.66666666666669</v>
      </c>
    </row>
    <row r="396" spans="1:48" x14ac:dyDescent="0.3">
      <c r="A396" t="s">
        <v>1592</v>
      </c>
      <c r="B396" t="s">
        <v>1593</v>
      </c>
      <c r="C396" t="s">
        <v>3139</v>
      </c>
      <c r="D396" t="s">
        <v>1323</v>
      </c>
      <c r="E396">
        <v>6085.7591437649999</v>
      </c>
      <c r="F396">
        <v>940.65</v>
      </c>
      <c r="G396">
        <v>-24.8940419548994</v>
      </c>
      <c r="H396">
        <f>(Table2[[#This Row],[1Y Return vs Nifty]]-AVERAGE(Table2[1Y Return vs Nifty]))/_xlfn.STDEV.P(Table2[1Y Return vs Nifty])</f>
        <v>-0.86473920187047504</v>
      </c>
      <c r="I396">
        <v>-2.1100147341034901</v>
      </c>
      <c r="J396">
        <f>(Table2[[#This Row],[1M Return vs Nifty]]-AVERAGE(Table2[1M Return vs Nifty]))/_xlfn.STDEV.P(Table2[1M Return vs Nifty])</f>
        <v>-0.15959719437562048</v>
      </c>
      <c r="K396">
        <v>2.7810037088963302</v>
      </c>
      <c r="L396">
        <f>(Table2[[#This Row],[6M Return vs Nifty]]-AVERAGE(Table2[6M Return vs Nifty]))/_xlfn.STDEV.P(Table2[6M Return vs Nifty])</f>
        <v>-0.22012960506808013</v>
      </c>
      <c r="M396">
        <v>-0.74926847467909896</v>
      </c>
      <c r="N396">
        <f>(Table2[[#This Row],[1W Return vs Nifty]]-AVERAGE(Table2[1W Return vs Nifty]))/_xlfn.STDEV.P(Table2[1W Return vs Nifty])</f>
        <v>-0.10698807206982613</v>
      </c>
      <c r="O396">
        <v>926.45</v>
      </c>
      <c r="P396">
        <v>893.00155342985204</v>
      </c>
      <c r="Q396">
        <v>813.239283465894</v>
      </c>
      <c r="R396">
        <v>54.823941839876802</v>
      </c>
      <c r="S396" s="1">
        <f>(Table2[[#This Row],[Close Price]]-Table2[[#This Row],[20D EMA]])/Table2[[#This Row],[20D EMA]]</f>
        <v>1.5327324734200369E-2</v>
      </c>
      <c r="T396" s="1">
        <f>(Table2[[#This Row],[Close Price]]-Table2[[#This Row],[50D EMA]])/Table2[[#This Row],[50D EMA]]</f>
        <v>5.3357630103933372E-2</v>
      </c>
      <c r="U396" s="1">
        <f>(Table2[[#This Row],[Close Price]]-Table2[[#This Row],[200D EMA]])/Table2[[#This Row],[200D EMA]]</f>
        <v>0.15667063695091332</v>
      </c>
      <c r="V396">
        <v>1.0417691219194001</v>
      </c>
      <c r="W396">
        <v>921.05</v>
      </c>
      <c r="X396">
        <v>948</v>
      </c>
      <c r="Y396">
        <v>895</v>
      </c>
      <c r="Z396">
        <v>957.3</v>
      </c>
      <c r="AA396">
        <v>895</v>
      </c>
      <c r="AB396">
        <v>985.25</v>
      </c>
      <c r="AC396" s="1">
        <f>(Table2[[#This Row],[Close Price]]/Table2[[#This Row],[Day Low]])-1</f>
        <v>2.128006080017375E-2</v>
      </c>
      <c r="AD396" s="1">
        <f>(Table2[[#This Row],[Day High]]/Table2[[#This Row],[Close Price]])-1</f>
        <v>7.8137458140647986E-3</v>
      </c>
      <c r="AE396" s="1">
        <f>(Table2[[#This Row],[Close Price]]/Table2[[#This Row],[Current Week Low]])-1</f>
        <v>5.1005586592178798E-2</v>
      </c>
      <c r="AF396" s="1">
        <f>(Table2[[#This Row],[Current Week High]]/Table2[[#This Row],[Close Price]])-1</f>
        <v>1.7700526231861025E-2</v>
      </c>
      <c r="AG396" s="1">
        <f>(Table2[[#This Row],[Close Price]]/Table2[[#This Row],[Current Month Low]])-1</f>
        <v>5.1005586592178798E-2</v>
      </c>
      <c r="AH396" s="1">
        <f>(Table2[[#This Row],[Current Month High]]/Table2[[#This Row],[Close Price]])-1</f>
        <v>4.741402221867852E-2</v>
      </c>
      <c r="AI396">
        <v>15.771009408387799</v>
      </c>
      <c r="AJ396">
        <v>54.103866317169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0.23</v>
      </c>
      <c r="AM396" t="s">
        <v>3173</v>
      </c>
      <c r="AN396">
        <v>3.93</v>
      </c>
      <c r="AO396" t="s">
        <v>3173</v>
      </c>
      <c r="AP396">
        <v>0.13063608450132</v>
      </c>
      <c r="AQ396">
        <f>(Table2[[#This Row],[Sharpe Ratio]]-AVERAGE(Table2[Sharpe Ratio]))/_xlfn.STDEV.P(Table2[Sharpe Ratio])</f>
        <v>0.79879837399631004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-0.55265569938769166</v>
      </c>
      <c r="AS396">
        <f>_xlfn.RANK.AVG(Table2[[#This Row],[1Y Return vs Nifty Z-Score]],Table2[1Y Return vs Nifty Z-Score])</f>
        <v>618</v>
      </c>
      <c r="AT396">
        <f>_xlfn.RANK.AVG(Table2[[#This Row],[6M Return vs Nifty Z-Score]],Table2[6M Return vs Nifty Z-Score])</f>
        <v>389</v>
      </c>
      <c r="AU396">
        <f>_xlfn.RANK.AVG(Table2[[#This Row],[Sharpe Ratio Z-Score]],Table2[Sharpe Ratio Z-Score])</f>
        <v>153</v>
      </c>
      <c r="AV396">
        <f>(Table2[[#This Row],[Rank 1Y]]+Table2[[#This Row],[Rank 6M]]+Table2[[#This Row],[Rank Sharpe]])/3</f>
        <v>386.66666666666669</v>
      </c>
    </row>
    <row r="397" spans="1:48" x14ac:dyDescent="0.3">
      <c r="A397" t="s">
        <v>1945</v>
      </c>
      <c r="B397" t="s">
        <v>1946</v>
      </c>
      <c r="C397" t="s">
        <v>3134</v>
      </c>
      <c r="D397" t="s">
        <v>119</v>
      </c>
      <c r="E397">
        <v>3717.4379033999999</v>
      </c>
      <c r="F397">
        <v>689</v>
      </c>
      <c r="G397">
        <v>38.803366048754398</v>
      </c>
      <c r="H397">
        <f>(Table2[[#This Row],[1Y Return vs Nifty]]-AVERAGE(Table2[1Y Return vs Nifty]))/_xlfn.STDEV.P(Table2[1Y Return vs Nifty])</f>
        <v>0.21905198628037398</v>
      </c>
      <c r="I397">
        <v>9.7396979843605909</v>
      </c>
      <c r="J397">
        <f>(Table2[[#This Row],[1M Return vs Nifty]]-AVERAGE(Table2[1M Return vs Nifty]))/_xlfn.STDEV.P(Table2[1M Return vs Nifty])</f>
        <v>1.1104444096561759</v>
      </c>
      <c r="K397">
        <v>-16.396859085905302</v>
      </c>
      <c r="L397">
        <f>(Table2[[#This Row],[6M Return vs Nifty]]-AVERAGE(Table2[6M Return vs Nifty]))/_xlfn.STDEV.P(Table2[6M Return vs Nifty])</f>
        <v>-0.83729427398784084</v>
      </c>
      <c r="M397">
        <v>-1.64632358914509</v>
      </c>
      <c r="N397">
        <f>(Table2[[#This Row],[1W Return vs Nifty]]-AVERAGE(Table2[1W Return vs Nifty]))/_xlfn.STDEV.P(Table2[1W Return vs Nifty])</f>
        <v>-0.32025363999871614</v>
      </c>
      <c r="O397">
        <v>679.28</v>
      </c>
      <c r="P397">
        <v>681.504167146138</v>
      </c>
      <c r="Q397">
        <v>641.83411756691601</v>
      </c>
      <c r="R397">
        <v>54.128083017076598</v>
      </c>
      <c r="S397" s="1">
        <f>(Table2[[#This Row],[Close Price]]-Table2[[#This Row],[20D EMA]])/Table2[[#This Row],[20D EMA]]</f>
        <v>1.4309268637380797E-2</v>
      </c>
      <c r="T397" s="1">
        <f>(Table2[[#This Row],[Close Price]]-Table2[[#This Row],[50D EMA]])/Table2[[#This Row],[50D EMA]]</f>
        <v>1.0998953807210738E-2</v>
      </c>
      <c r="U397" s="1">
        <f>(Table2[[#This Row],[Close Price]]-Table2[[#This Row],[200D EMA]])/Table2[[#This Row],[200D EMA]]</f>
        <v>7.3486094213691594E-2</v>
      </c>
      <c r="V397">
        <v>1.6895493442787901</v>
      </c>
      <c r="W397">
        <v>677.15</v>
      </c>
      <c r="X397">
        <v>695</v>
      </c>
      <c r="Y397">
        <v>661.45</v>
      </c>
      <c r="Z397">
        <v>728.1</v>
      </c>
      <c r="AA397">
        <v>661.45</v>
      </c>
      <c r="AB397">
        <v>728.1</v>
      </c>
      <c r="AC397" s="1">
        <f>(Table2[[#This Row],[Close Price]]/Table2[[#This Row],[Day Low]])-1</f>
        <v>1.7499815402791219E-2</v>
      </c>
      <c r="AD397" s="1">
        <f>(Table2[[#This Row],[Day High]]/Table2[[#This Row],[Close Price]])-1</f>
        <v>8.7082728592162706E-3</v>
      </c>
      <c r="AE397" s="1">
        <f>(Table2[[#This Row],[Close Price]]/Table2[[#This Row],[Current Week Low]])-1</f>
        <v>4.1650918436767714E-2</v>
      </c>
      <c r="AF397" s="1">
        <f>(Table2[[#This Row],[Current Week High]]/Table2[[#This Row],[Close Price]])-1</f>
        <v>5.674891146589256E-2</v>
      </c>
      <c r="AG397" s="1">
        <f>(Table2[[#This Row],[Close Price]]/Table2[[#This Row],[Current Month Low]])-1</f>
        <v>4.1650918436767714E-2</v>
      </c>
      <c r="AH397" s="1">
        <f>(Table2[[#This Row],[Current Month High]]/Table2[[#This Row],[Close Price]])-1</f>
        <v>5.674891146589256E-2</v>
      </c>
      <c r="AI397">
        <v>27.721335268505001</v>
      </c>
      <c r="AJ397">
        <v>77.921239509360802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-0.1</v>
      </c>
      <c r="AM397" t="s">
        <v>3172</v>
      </c>
      <c r="AN397">
        <v>2.91</v>
      </c>
      <c r="AO397" t="s">
        <v>3173</v>
      </c>
      <c r="AP397">
        <v>6.5106183982620996E-2</v>
      </c>
      <c r="AQ397">
        <f>(Table2[[#This Row],[Sharpe Ratio]]-AVERAGE(Table2[Sharpe Ratio]))/_xlfn.STDEV.P(Table2[Sharpe Ratio])</f>
        <v>3.8208988532500647E-2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238</v>
      </c>
      <c r="AT397">
        <f>_xlfn.RANK.AVG(Table2[[#This Row],[6M Return vs Nifty Z-Score]],Table2[6M Return vs Nifty Z-Score])</f>
        <v>596</v>
      </c>
      <c r="AU397">
        <f>_xlfn.RANK.AVG(Table2[[#This Row],[Sharpe Ratio Z-Score]],Table2[Sharpe Ratio Z-Score])</f>
        <v>329</v>
      </c>
      <c r="AV397">
        <f>(Table2[[#This Row],[Rank 1Y]]+Table2[[#This Row],[Rank 6M]]+Table2[[#This Row],[Rank Sharpe]])/3</f>
        <v>387.66666666666669</v>
      </c>
    </row>
    <row r="398" spans="1:48" x14ac:dyDescent="0.3">
      <c r="A398" t="s">
        <v>38</v>
      </c>
      <c r="B398" t="s">
        <v>39</v>
      </c>
      <c r="C398" t="s">
        <v>3129</v>
      </c>
      <c r="D398" t="s">
        <v>40</v>
      </c>
      <c r="E398">
        <v>615436.39408270502</v>
      </c>
      <c r="F398">
        <v>492.05</v>
      </c>
      <c r="G398">
        <v>-16.238777014342901</v>
      </c>
      <c r="H398">
        <f>(Table2[[#This Row],[1Y Return vs Nifty]]-AVERAGE(Table2[1Y Return vs Nifty]))/_xlfn.STDEV.P(Table2[1Y Return vs Nifty])</f>
        <v>-0.71747261492947989</v>
      </c>
      <c r="I398">
        <v>-3.7851444068904199</v>
      </c>
      <c r="J398">
        <f>(Table2[[#This Row],[1M Return vs Nifty]]-AVERAGE(Table2[1M Return vs Nifty]))/_xlfn.STDEV.P(Table2[1M Return vs Nifty])</f>
        <v>-0.33913609351471519</v>
      </c>
      <c r="K398">
        <v>2.7451928243236998</v>
      </c>
      <c r="L398">
        <f>(Table2[[#This Row],[6M Return vs Nifty]]-AVERAGE(Table2[6M Return vs Nifty]))/_xlfn.STDEV.P(Table2[6M Return vs Nifty])</f>
        <v>-0.22128203862949772</v>
      </c>
      <c r="M398">
        <v>-2.9682140336820502</v>
      </c>
      <c r="N398">
        <f>(Table2[[#This Row],[1W Return vs Nifty]]-AVERAGE(Table2[1W Return vs Nifty]))/_xlfn.STDEV.P(Table2[1W Return vs Nifty])</f>
        <v>-0.63451941012563673</v>
      </c>
      <c r="O398">
        <v>508.08</v>
      </c>
      <c r="P398">
        <v>500.12878789423701</v>
      </c>
      <c r="Q398">
        <v>463.514827990171</v>
      </c>
      <c r="R398">
        <v>26.2693974877979</v>
      </c>
      <c r="S398" s="1">
        <f>(Table2[[#This Row],[Close Price]]-Table2[[#This Row],[20D EMA]])/Table2[[#This Row],[20D EMA]]</f>
        <v>-3.1550149582742826E-2</v>
      </c>
      <c r="T398" s="1">
        <f>(Table2[[#This Row],[Close Price]]-Table2[[#This Row],[50D EMA]])/Table2[[#This Row],[50D EMA]]</f>
        <v>-1.6153415059853401E-2</v>
      </c>
      <c r="U398" s="1">
        <f>(Table2[[#This Row],[Close Price]]-Table2[[#This Row],[200D EMA]])/Table2[[#This Row],[200D EMA]]</f>
        <v>6.1562587185310304E-2</v>
      </c>
      <c r="V398">
        <v>1.0084189699789401</v>
      </c>
      <c r="W398">
        <v>489.45</v>
      </c>
      <c r="X398">
        <v>495.65</v>
      </c>
      <c r="Y398">
        <v>489.45</v>
      </c>
      <c r="Z398">
        <v>514.95000000000005</v>
      </c>
      <c r="AA398">
        <v>489.45</v>
      </c>
      <c r="AB398">
        <v>519.75</v>
      </c>
      <c r="AC398" s="1">
        <f>(Table2[[#This Row],[Close Price]]/Table2[[#This Row],[Day Low]])-1</f>
        <v>5.312084993359889E-3</v>
      </c>
      <c r="AD398" s="1">
        <f>(Table2[[#This Row],[Day High]]/Table2[[#This Row],[Close Price]])-1</f>
        <v>7.3163296412965817E-3</v>
      </c>
      <c r="AE398" s="1">
        <f>(Table2[[#This Row],[Close Price]]/Table2[[#This Row],[Current Week Low]])-1</f>
        <v>5.312084993359889E-3</v>
      </c>
      <c r="AF398" s="1">
        <f>(Table2[[#This Row],[Current Week High]]/Table2[[#This Row],[Close Price]])-1</f>
        <v>4.6539985773803583E-2</v>
      </c>
      <c r="AG398" s="1">
        <f>(Table2[[#This Row],[Close Price]]/Table2[[#This Row],[Current Month Low]])-1</f>
        <v>5.312084993359889E-3</v>
      </c>
      <c r="AH398" s="1">
        <f>(Table2[[#This Row],[Current Month High]]/Table2[[#This Row],[Close Price]])-1</f>
        <v>5.6295091962198951E-2</v>
      </c>
      <c r="AI398">
        <v>7.4077837618128104</v>
      </c>
      <c r="AJ398">
        <v>23.212720671090501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0.01</v>
      </c>
      <c r="AM398" t="s">
        <v>3173</v>
      </c>
      <c r="AN398">
        <v>-4.82</v>
      </c>
      <c r="AO398" t="s">
        <v>3172</v>
      </c>
      <c r="AP398">
        <v>0.100648966273419</v>
      </c>
      <c r="AQ398">
        <f>(Table2[[#This Row],[Sharpe Ratio]]-AVERAGE(Table2[Sharpe Ratio]))/_xlfn.STDEV.P(Table2[Sharpe Ratio])</f>
        <v>0.45074529220837761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-1.4616648649909518</v>
      </c>
      <c r="AS398">
        <f>_xlfn.RANK.AVG(Table2[[#This Row],[1Y Return vs Nifty Z-Score]],Table2[1Y Return vs Nifty Z-Score])</f>
        <v>554</v>
      </c>
      <c r="AT398">
        <f>_xlfn.RANK.AVG(Table2[[#This Row],[6M Return vs Nifty Z-Score]],Table2[6M Return vs Nifty Z-Score])</f>
        <v>390</v>
      </c>
      <c r="AU398">
        <f>_xlfn.RANK.AVG(Table2[[#This Row],[Sharpe Ratio Z-Score]],Table2[Sharpe Ratio Z-Score])</f>
        <v>222</v>
      </c>
      <c r="AV398">
        <f>(Table2[[#This Row],[Rank 1Y]]+Table2[[#This Row],[Rank 6M]]+Table2[[#This Row],[Rank Sharpe]])/3</f>
        <v>388.66666666666669</v>
      </c>
    </row>
    <row r="399" spans="1:48" x14ac:dyDescent="0.3">
      <c r="A399" t="s">
        <v>200</v>
      </c>
      <c r="B399" t="s">
        <v>201</v>
      </c>
      <c r="C399" t="s">
        <v>3133</v>
      </c>
      <c r="D399" t="s">
        <v>202</v>
      </c>
      <c r="E399">
        <v>128750.9809509</v>
      </c>
      <c r="F399">
        <v>4697.8999999999996</v>
      </c>
      <c r="G399">
        <v>8.8654276779007795</v>
      </c>
      <c r="H399">
        <f>(Table2[[#This Row],[1Y Return vs Nifty]]-AVERAGE(Table2[1Y Return vs Nifty]))/_xlfn.STDEV.P(Table2[1Y Return vs Nifty])</f>
        <v>-0.29033253680529297</v>
      </c>
      <c r="I399">
        <v>-0.55072742231680305</v>
      </c>
      <c r="J399">
        <f>(Table2[[#This Row],[1M Return vs Nifty]]-AVERAGE(Table2[1M Return vs Nifty]))/_xlfn.STDEV.P(Table2[1M Return vs Nifty])</f>
        <v>7.5258241868649371E-3</v>
      </c>
      <c r="K399">
        <v>-0.99377231386270204</v>
      </c>
      <c r="L399">
        <f>(Table2[[#This Row],[6M Return vs Nifty]]-AVERAGE(Table2[6M Return vs Nifty]))/_xlfn.STDEV.P(Table2[6M Return vs Nifty])</f>
        <v>-0.34160603960403946</v>
      </c>
      <c r="M399">
        <v>-0.995211435911182</v>
      </c>
      <c r="N399">
        <f>(Table2[[#This Row],[1W Return vs Nifty]]-AVERAGE(Table2[1W Return vs Nifty]))/_xlfn.STDEV.P(Table2[1W Return vs Nifty])</f>
        <v>-0.16545846531483524</v>
      </c>
      <c r="O399">
        <v>4818.63</v>
      </c>
      <c r="P399">
        <v>4825.2652931217199</v>
      </c>
      <c r="Q399">
        <v>4478.6669327366799</v>
      </c>
      <c r="R399">
        <v>33.489561836712703</v>
      </c>
      <c r="S399" s="1">
        <f>(Table2[[#This Row],[Close Price]]-Table2[[#This Row],[20D EMA]])/Table2[[#This Row],[20D EMA]]</f>
        <v>-2.5054839238538851E-2</v>
      </c>
      <c r="T399" s="1">
        <f>(Table2[[#This Row],[Close Price]]-Table2[[#This Row],[50D EMA]])/Table2[[#This Row],[50D EMA]]</f>
        <v>-2.6395500637711233E-2</v>
      </c>
      <c r="U399" s="1">
        <f>(Table2[[#This Row],[Close Price]]-Table2[[#This Row],[200D EMA]])/Table2[[#This Row],[200D EMA]]</f>
        <v>4.8950518213543029E-2</v>
      </c>
      <c r="V399">
        <v>1.18571611363337</v>
      </c>
      <c r="W399">
        <v>4690</v>
      </c>
      <c r="X399">
        <v>4769</v>
      </c>
      <c r="Y399">
        <v>4586.2</v>
      </c>
      <c r="Z399">
        <v>4769</v>
      </c>
      <c r="AA399">
        <v>4586.2</v>
      </c>
      <c r="AB399">
        <v>5045.95</v>
      </c>
      <c r="AC399" s="1">
        <f>(Table2[[#This Row],[Close Price]]/Table2[[#This Row],[Day Low]])-1</f>
        <v>1.6844349680169568E-3</v>
      </c>
      <c r="AD399" s="1">
        <f>(Table2[[#This Row],[Day High]]/Table2[[#This Row],[Close Price]])-1</f>
        <v>1.5134421762915462E-2</v>
      </c>
      <c r="AE399" s="1">
        <f>(Table2[[#This Row],[Close Price]]/Table2[[#This Row],[Current Week Low]])-1</f>
        <v>2.4355675722820491E-2</v>
      </c>
      <c r="AF399" s="1">
        <f>(Table2[[#This Row],[Current Week High]]/Table2[[#This Row],[Close Price]])-1</f>
        <v>1.5134421762915462E-2</v>
      </c>
      <c r="AG399" s="1">
        <f>(Table2[[#This Row],[Close Price]]/Table2[[#This Row],[Current Month Low]])-1</f>
        <v>2.4355675722820491E-2</v>
      </c>
      <c r="AH399" s="1">
        <f>(Table2[[#This Row],[Current Month High]]/Table2[[#This Row],[Close Price]])-1</f>
        <v>7.4086293875987197E-2</v>
      </c>
      <c r="AI399">
        <v>8.6655739798633604</v>
      </c>
      <c r="AJ399">
        <v>43.4473282442748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-0.09</v>
      </c>
      <c r="AM399" t="s">
        <v>3172</v>
      </c>
      <c r="AN399">
        <v>-3.72</v>
      </c>
      <c r="AO399" t="s">
        <v>3172</v>
      </c>
      <c r="AP399">
        <v>5.9170574056503E-2</v>
      </c>
      <c r="AQ399">
        <f>(Table2[[#This Row],[Sharpe Ratio]]-AVERAGE(Table2[Sharpe Ratio]))/_xlfn.STDEV.P(Table2[Sharpe Ratio])</f>
        <v>-3.0684171236157017E-2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387</v>
      </c>
      <c r="AT399">
        <f>_xlfn.RANK.AVG(Table2[[#This Row],[6M Return vs Nifty Z-Score]],Table2[6M Return vs Nifty Z-Score])</f>
        <v>435</v>
      </c>
      <c r="AU399">
        <f>_xlfn.RANK.AVG(Table2[[#This Row],[Sharpe Ratio Z-Score]],Table2[Sharpe Ratio Z-Score])</f>
        <v>350</v>
      </c>
      <c r="AV399">
        <f>(Table2[[#This Row],[Rank 1Y]]+Table2[[#This Row],[Rank 6M]]+Table2[[#This Row],[Rank Sharpe]])/3</f>
        <v>390.66666666666669</v>
      </c>
    </row>
    <row r="400" spans="1:48" x14ac:dyDescent="0.3">
      <c r="A400" t="s">
        <v>160</v>
      </c>
      <c r="B400" t="s">
        <v>161</v>
      </c>
      <c r="C400" t="s">
        <v>3127</v>
      </c>
      <c r="D400" t="s">
        <v>43</v>
      </c>
      <c r="E400">
        <v>173783.7098213</v>
      </c>
      <c r="F400">
        <v>1734.5</v>
      </c>
      <c r="G400">
        <v>6.2519110064963401</v>
      </c>
      <c r="H400">
        <f>(Table2[[#This Row],[1Y Return vs Nifty]]-AVERAGE(Table2[1Y Return vs Nifty]))/_xlfn.STDEV.P(Table2[1Y Return vs Nifty])</f>
        <v>-0.33480069378887062</v>
      </c>
      <c r="I400">
        <v>-7.8696948263738298</v>
      </c>
      <c r="J400">
        <f>(Table2[[#This Row],[1M Return vs Nifty]]-AVERAGE(Table2[1M Return vs Nifty]))/_xlfn.STDEV.P(Table2[1M Return vs Nifty])</f>
        <v>-0.77691455192630865</v>
      </c>
      <c r="K400">
        <v>5.5107153882594</v>
      </c>
      <c r="L400">
        <f>(Table2[[#This Row],[6M Return vs Nifty]]-AVERAGE(Table2[6M Return vs Nifty]))/_xlfn.STDEV.P(Table2[6M Return vs Nifty])</f>
        <v>-0.13228448786882871</v>
      </c>
      <c r="M400">
        <v>-3.5365863944573701</v>
      </c>
      <c r="N400">
        <f>(Table2[[#This Row],[1W Return vs Nifty]]-AVERAGE(Table2[1W Return vs Nifty]))/_xlfn.STDEV.P(Table2[1W Return vs Nifty])</f>
        <v>-0.76964405560295546</v>
      </c>
      <c r="O400">
        <v>1811.64</v>
      </c>
      <c r="P400">
        <v>1781.7702300159399</v>
      </c>
      <c r="Q400">
        <v>1591.2541410030601</v>
      </c>
      <c r="R400">
        <v>25.167277568427298</v>
      </c>
      <c r="S400" s="1">
        <f>(Table2[[#This Row],[Close Price]]-Table2[[#This Row],[20D EMA]])/Table2[[#This Row],[20D EMA]]</f>
        <v>-4.2580203572453741E-2</v>
      </c>
      <c r="T400" s="1">
        <f>(Table2[[#This Row],[Close Price]]-Table2[[#This Row],[50D EMA]])/Table2[[#This Row],[50D EMA]]</f>
        <v>-2.6529924689288924E-2</v>
      </c>
      <c r="U400" s="1">
        <f>(Table2[[#This Row],[Close Price]]-Table2[[#This Row],[200D EMA]])/Table2[[#This Row],[200D EMA]]</f>
        <v>9.0020729753855458E-2</v>
      </c>
      <c r="V400">
        <v>0.90068762989254003</v>
      </c>
      <c r="W400">
        <v>1729.55</v>
      </c>
      <c r="X400">
        <v>1754.45</v>
      </c>
      <c r="Y400">
        <v>1723.55</v>
      </c>
      <c r="Z400">
        <v>1819.85</v>
      </c>
      <c r="AA400">
        <v>1723.55</v>
      </c>
      <c r="AB400">
        <v>1859.3</v>
      </c>
      <c r="AC400" s="1">
        <f>(Table2[[#This Row],[Close Price]]/Table2[[#This Row],[Day Low]])-1</f>
        <v>2.8620161313637205E-3</v>
      </c>
      <c r="AD400" s="1">
        <f>(Table2[[#This Row],[Day High]]/Table2[[#This Row],[Close Price]])-1</f>
        <v>1.1501873738829715E-2</v>
      </c>
      <c r="AE400" s="1">
        <f>(Table2[[#This Row],[Close Price]]/Table2[[#This Row],[Current Week Low]])-1</f>
        <v>6.353166429752477E-3</v>
      </c>
      <c r="AF400" s="1">
        <f>(Table2[[#This Row],[Current Week High]]/Table2[[#This Row],[Close Price]])-1</f>
        <v>4.9207264341308621E-2</v>
      </c>
      <c r="AG400" s="1">
        <f>(Table2[[#This Row],[Close Price]]/Table2[[#This Row],[Current Month Low]])-1</f>
        <v>6.353166429752477E-3</v>
      </c>
      <c r="AH400" s="1">
        <f>(Table2[[#This Row],[Current Month High]]/Table2[[#This Row],[Close Price]])-1</f>
        <v>7.1951571057941699E-2</v>
      </c>
      <c r="AI400">
        <v>11.617180743730099</v>
      </c>
      <c r="AJ400">
        <v>35.528988904516297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7.0000000000000007E-2</v>
      </c>
      <c r="AM400" t="s">
        <v>3173</v>
      </c>
      <c r="AN400">
        <v>-9.67</v>
      </c>
      <c r="AO400" t="s">
        <v>3172</v>
      </c>
      <c r="AP400">
        <v>3.5002101126816003E-2</v>
      </c>
      <c r="AQ400">
        <f>(Table2[[#This Row],[Sharpe Ratio]]-AVERAGE(Table2[Sharpe Ratio]))/_xlfn.STDEV.P(Table2[Sharpe Ratio])</f>
        <v>-0.31120167282986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-2.3248454620168237</v>
      </c>
      <c r="AS400">
        <f>_xlfn.RANK.AVG(Table2[[#This Row],[1Y Return vs Nifty Z-Score]],Table2[1Y Return vs Nifty Z-Score])</f>
        <v>406</v>
      </c>
      <c r="AT400">
        <f>_xlfn.RANK.AVG(Table2[[#This Row],[6M Return vs Nifty Z-Score]],Table2[6M Return vs Nifty Z-Score])</f>
        <v>359</v>
      </c>
      <c r="AU400">
        <f>_xlfn.RANK.AVG(Table2[[#This Row],[Sharpe Ratio Z-Score]],Table2[Sharpe Ratio Z-Score])</f>
        <v>413</v>
      </c>
      <c r="AV400">
        <f>(Table2[[#This Row],[Rank 1Y]]+Table2[[#This Row],[Rank 6M]]+Table2[[#This Row],[Rank Sharpe]])/3</f>
        <v>392.66666666666669</v>
      </c>
    </row>
    <row r="401" spans="1:48" x14ac:dyDescent="0.3">
      <c r="A401" t="s">
        <v>676</v>
      </c>
      <c r="B401" t="s">
        <v>677</v>
      </c>
      <c r="C401" t="s">
        <v>3139</v>
      </c>
      <c r="D401" t="s">
        <v>256</v>
      </c>
      <c r="E401">
        <v>27870.777653599998</v>
      </c>
      <c r="F401">
        <v>1464.5</v>
      </c>
      <c r="G401">
        <v>0.43103714870179</v>
      </c>
      <c r="H401">
        <f>(Table2[[#This Row],[1Y Return vs Nifty]]-AVERAGE(Table2[1Y Return vs Nifty]))/_xlfn.STDEV.P(Table2[1Y Return vs Nifty])</f>
        <v>-0.43384101571301387</v>
      </c>
      <c r="I401">
        <v>-3.39706392452982</v>
      </c>
      <c r="J401">
        <f>(Table2[[#This Row],[1M Return vs Nifty]]-AVERAGE(Table2[1M Return vs Nifty]))/_xlfn.STDEV.P(Table2[1M Return vs Nifty])</f>
        <v>-0.2975419747355576</v>
      </c>
      <c r="K401">
        <v>5.0473694808703797</v>
      </c>
      <c r="L401">
        <f>(Table2[[#This Row],[6M Return vs Nifty]]-AVERAGE(Table2[6M Return vs Nifty]))/_xlfn.STDEV.P(Table2[6M Return vs Nifty])</f>
        <v>-0.14719546760566277</v>
      </c>
      <c r="M401">
        <v>0.62840065719480398</v>
      </c>
      <c r="N401">
        <f>(Table2[[#This Row],[1W Return vs Nifty]]-AVERAGE(Table2[1W Return vs Nifty]))/_xlfn.STDEV.P(Table2[1W Return vs Nifty])</f>
        <v>0.22053850359892846</v>
      </c>
      <c r="O401">
        <v>1482.16</v>
      </c>
      <c r="P401">
        <v>1524.6481320129801</v>
      </c>
      <c r="Q401">
        <v>1441.2934328656199</v>
      </c>
      <c r="R401">
        <v>46.732506993537498</v>
      </c>
      <c r="S401" s="1">
        <f>(Table2[[#This Row],[Close Price]]-Table2[[#This Row],[20D EMA]])/Table2[[#This Row],[20D EMA]]</f>
        <v>-1.1915042910347116E-2</v>
      </c>
      <c r="T401" s="1">
        <f>(Table2[[#This Row],[Close Price]]-Table2[[#This Row],[50D EMA]])/Table2[[#This Row],[50D EMA]]</f>
        <v>-3.9450500577839581E-2</v>
      </c>
      <c r="U401" s="1">
        <f>(Table2[[#This Row],[Close Price]]-Table2[[#This Row],[200D EMA]])/Table2[[#This Row],[200D EMA]]</f>
        <v>1.6101209236928333E-2</v>
      </c>
      <c r="V401">
        <v>0.87560647369961497</v>
      </c>
      <c r="W401">
        <v>1439.4</v>
      </c>
      <c r="X401">
        <v>1471.15</v>
      </c>
      <c r="Y401">
        <v>1387.6</v>
      </c>
      <c r="Z401">
        <v>1485.6</v>
      </c>
      <c r="AA401">
        <v>1387.6</v>
      </c>
      <c r="AB401">
        <v>1505.75</v>
      </c>
      <c r="AC401" s="1">
        <f>(Table2[[#This Row],[Close Price]]/Table2[[#This Row],[Day Low]])-1</f>
        <v>1.7437821314436608E-2</v>
      </c>
      <c r="AD401" s="1">
        <f>(Table2[[#This Row],[Day High]]/Table2[[#This Row],[Close Price]])-1</f>
        <v>4.5407989074770505E-3</v>
      </c>
      <c r="AE401" s="1">
        <f>(Table2[[#This Row],[Close Price]]/Table2[[#This Row],[Current Week Low]])-1</f>
        <v>5.5419429230325834E-2</v>
      </c>
      <c r="AF401" s="1">
        <f>(Table2[[#This Row],[Current Week High]]/Table2[[#This Row],[Close Price]])-1</f>
        <v>1.4407647661317746E-2</v>
      </c>
      <c r="AG401" s="1">
        <f>(Table2[[#This Row],[Close Price]]/Table2[[#This Row],[Current Month Low]])-1</f>
        <v>5.5419429230325834E-2</v>
      </c>
      <c r="AH401" s="1">
        <f>(Table2[[#This Row],[Current Month High]]/Table2[[#This Row],[Close Price]])-1</f>
        <v>2.8166609764424644E-2</v>
      </c>
      <c r="AI401">
        <v>25.718675315807399</v>
      </c>
      <c r="AJ401">
        <v>42.794461778471103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-0.13</v>
      </c>
      <c r="AM401" t="s">
        <v>3172</v>
      </c>
      <c r="AN401">
        <v>-2.5299999999999998</v>
      </c>
      <c r="AO401" t="s">
        <v>3172</v>
      </c>
      <c r="AP401">
        <v>5.2671903335878997E-2</v>
      </c>
      <c r="AQ401">
        <f>(Table2[[#This Row],[Sharpe Ratio]]-AVERAGE(Table2[Sharpe Ratio]))/_xlfn.STDEV.P(Table2[Sharpe Ratio])</f>
        <v>-0.10611263870835505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448</v>
      </c>
      <c r="AT401">
        <f>_xlfn.RANK.AVG(Table2[[#This Row],[6M Return vs Nifty Z-Score]],Table2[6M Return vs Nifty Z-Score])</f>
        <v>364</v>
      </c>
      <c r="AU401">
        <f>_xlfn.RANK.AVG(Table2[[#This Row],[Sharpe Ratio Z-Score]],Table2[Sharpe Ratio Z-Score])</f>
        <v>366</v>
      </c>
      <c r="AV401">
        <f>(Table2[[#This Row],[Rank 1Y]]+Table2[[#This Row],[Rank 6M]]+Table2[[#This Row],[Rank Sharpe]])/3</f>
        <v>392.66666666666669</v>
      </c>
    </row>
    <row r="402" spans="1:48" x14ac:dyDescent="0.3">
      <c r="A402" t="s">
        <v>1519</v>
      </c>
      <c r="B402" t="s">
        <v>1520</v>
      </c>
      <c r="C402" t="s">
        <v>3136</v>
      </c>
      <c r="D402" t="s">
        <v>135</v>
      </c>
      <c r="E402">
        <v>6694.4007996</v>
      </c>
      <c r="F402">
        <v>950.1</v>
      </c>
      <c r="G402">
        <v>13.6382348266858</v>
      </c>
      <c r="H402">
        <f>(Table2[[#This Row],[1Y Return vs Nifty]]-AVERAGE(Table2[1Y Return vs Nifty]))/_xlfn.STDEV.P(Table2[1Y Return vs Nifty])</f>
        <v>-0.20912473741885851</v>
      </c>
      <c r="I402">
        <v>-6.60847454622645</v>
      </c>
      <c r="J402">
        <f>(Table2[[#This Row],[1M Return vs Nifty]]-AVERAGE(Table2[1M Return vs Nifty]))/_xlfn.STDEV.P(Table2[1M Return vs Nifty])</f>
        <v>-0.64173809105397872</v>
      </c>
      <c r="K402">
        <v>3.7426114612813199</v>
      </c>
      <c r="L402">
        <f>(Table2[[#This Row],[6M Return vs Nifty]]-AVERAGE(Table2[6M Return vs Nifty]))/_xlfn.STDEV.P(Table2[6M Return vs Nifty])</f>
        <v>-0.18918401240839003</v>
      </c>
      <c r="M402">
        <v>-1.9105637238609501</v>
      </c>
      <c r="N402">
        <f>(Table2[[#This Row],[1W Return vs Nifty]]-AVERAGE(Table2[1W Return vs Nifty]))/_xlfn.STDEV.P(Table2[1W Return vs Nifty])</f>
        <v>-0.38307399684304549</v>
      </c>
      <c r="O402">
        <v>940.61</v>
      </c>
      <c r="P402">
        <v>937.46206199919595</v>
      </c>
      <c r="Q402">
        <v>877.31892986296396</v>
      </c>
      <c r="R402">
        <v>56.904080110161203</v>
      </c>
      <c r="S402" s="1">
        <f>(Table2[[#This Row],[Close Price]]-Table2[[#This Row],[20D EMA]])/Table2[[#This Row],[20D EMA]]</f>
        <v>1.0089197435706625E-2</v>
      </c>
      <c r="T402" s="1">
        <f>(Table2[[#This Row],[Close Price]]-Table2[[#This Row],[50D EMA]])/Table2[[#This Row],[50D EMA]]</f>
        <v>1.3481012739707976E-2</v>
      </c>
      <c r="U402" s="1">
        <f>(Table2[[#This Row],[Close Price]]-Table2[[#This Row],[200D EMA]])/Table2[[#This Row],[200D EMA]]</f>
        <v>8.2958508769900102E-2</v>
      </c>
      <c r="V402">
        <v>0.68746635429368796</v>
      </c>
      <c r="W402">
        <v>909.35</v>
      </c>
      <c r="X402">
        <v>958.85</v>
      </c>
      <c r="Y402">
        <v>892</v>
      </c>
      <c r="Z402">
        <v>958.85</v>
      </c>
      <c r="AA402">
        <v>892</v>
      </c>
      <c r="AB402">
        <v>958.85</v>
      </c>
      <c r="AC402" s="1">
        <f>(Table2[[#This Row],[Close Price]]/Table2[[#This Row],[Day Low]])-1</f>
        <v>4.481222851487332E-2</v>
      </c>
      <c r="AD402" s="1">
        <f>(Table2[[#This Row],[Day High]]/Table2[[#This Row],[Close Price]])-1</f>
        <v>9.2095568887484713E-3</v>
      </c>
      <c r="AE402" s="1">
        <f>(Table2[[#This Row],[Close Price]]/Table2[[#This Row],[Current Week Low]])-1</f>
        <v>6.5134529147982123E-2</v>
      </c>
      <c r="AF402" s="1">
        <f>(Table2[[#This Row],[Current Week High]]/Table2[[#This Row],[Close Price]])-1</f>
        <v>9.2095568887484713E-3</v>
      </c>
      <c r="AG402" s="1">
        <f>(Table2[[#This Row],[Close Price]]/Table2[[#This Row],[Current Month Low]])-1</f>
        <v>6.5134529147982123E-2</v>
      </c>
      <c r="AH402" s="1">
        <f>(Table2[[#This Row],[Current Month High]]/Table2[[#This Row],[Close Price]])-1</f>
        <v>9.2095568887484713E-3</v>
      </c>
      <c r="AI402">
        <v>8.3991158825386698</v>
      </c>
      <c r="AJ402">
        <v>54.224494765035303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0.06</v>
      </c>
      <c r="AM402" t="s">
        <v>3173</v>
      </c>
      <c r="AN402">
        <v>-2.4</v>
      </c>
      <c r="AO402" t="s">
        <v>3172</v>
      </c>
      <c r="AP402">
        <v>2.7413254193634998E-2</v>
      </c>
      <c r="AQ402">
        <f>(Table2[[#This Row],[Sharpe Ratio]]-AVERAGE(Table2[Sharpe Ratio]))/_xlfn.STDEV.P(Table2[Sharpe Ratio])</f>
        <v>-0.39928354659434107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-1.8224043843186137</v>
      </c>
      <c r="AS402">
        <f>_xlfn.RANK.AVG(Table2[[#This Row],[1Y Return vs Nifty Z-Score]],Table2[1Y Return vs Nifty Z-Score])</f>
        <v>365</v>
      </c>
      <c r="AT402">
        <f>_xlfn.RANK.AVG(Table2[[#This Row],[6M Return vs Nifty Z-Score]],Table2[6M Return vs Nifty Z-Score])</f>
        <v>378</v>
      </c>
      <c r="AU402">
        <f>_xlfn.RANK.AVG(Table2[[#This Row],[Sharpe Ratio Z-Score]],Table2[Sharpe Ratio Z-Score])</f>
        <v>436</v>
      </c>
      <c r="AV402">
        <f>(Table2[[#This Row],[Rank 1Y]]+Table2[[#This Row],[Rank 6M]]+Table2[[#This Row],[Rank Sharpe]])/3</f>
        <v>393</v>
      </c>
    </row>
    <row r="403" spans="1:48" x14ac:dyDescent="0.3">
      <c r="A403" t="s">
        <v>1107</v>
      </c>
      <c r="B403" t="s">
        <v>1108</v>
      </c>
      <c r="C403" t="s">
        <v>3131</v>
      </c>
      <c r="D403" t="s">
        <v>278</v>
      </c>
      <c r="E403">
        <v>11578.302280694999</v>
      </c>
      <c r="F403">
        <v>2259.5500000000002</v>
      </c>
      <c r="G403">
        <v>26.436728316230798</v>
      </c>
      <c r="H403">
        <f>(Table2[[#This Row],[1Y Return vs Nifty]]-AVERAGE(Table2[1Y Return vs Nifty]))/_xlfn.STDEV.P(Table2[1Y Return vs Nifty])</f>
        <v>8.6375687770108654E-3</v>
      </c>
      <c r="I403">
        <v>5.39100964910239</v>
      </c>
      <c r="J403">
        <f>(Table2[[#This Row],[1M Return vs Nifty]]-AVERAGE(Table2[1M Return vs Nifty]))/_xlfn.STDEV.P(Table2[1M Return vs Nifty])</f>
        <v>0.64435588582725722</v>
      </c>
      <c r="K403">
        <v>15.6168114590089</v>
      </c>
      <c r="L403">
        <f>(Table2[[#This Row],[6M Return vs Nifty]]-AVERAGE(Table2[6M Return vs Nifty]))/_xlfn.STDEV.P(Table2[6M Return vs Nifty])</f>
        <v>0.19294077327268136</v>
      </c>
      <c r="M403">
        <v>2.9433076680741999</v>
      </c>
      <c r="N403">
        <f>(Table2[[#This Row],[1W Return vs Nifty]]-AVERAGE(Table2[1W Return vs Nifty]))/_xlfn.STDEV.P(Table2[1W Return vs Nifty])</f>
        <v>0.77088368352876213</v>
      </c>
      <c r="O403">
        <v>2204.2800000000002</v>
      </c>
      <c r="P403">
        <v>2143.5126336231901</v>
      </c>
      <c r="Q403">
        <v>1919.89756661039</v>
      </c>
      <c r="R403">
        <v>60.655282293538903</v>
      </c>
      <c r="S403" s="1">
        <f>(Table2[[#This Row],[Close Price]]-Table2[[#This Row],[20D EMA]])/Table2[[#This Row],[20D EMA]]</f>
        <v>2.5073947048469332E-2</v>
      </c>
      <c r="T403" s="1">
        <f>(Table2[[#This Row],[Close Price]]-Table2[[#This Row],[50D EMA]])/Table2[[#This Row],[50D EMA]]</f>
        <v>5.413421155380433E-2</v>
      </c>
      <c r="U403" s="1">
        <f>(Table2[[#This Row],[Close Price]]-Table2[[#This Row],[200D EMA]])/Table2[[#This Row],[200D EMA]]</f>
        <v>0.17691174742685467</v>
      </c>
      <c r="V403">
        <v>1.1117797641126399</v>
      </c>
      <c r="W403">
        <v>2226</v>
      </c>
      <c r="X403">
        <v>2318.3000000000002</v>
      </c>
      <c r="Y403">
        <v>2172.6</v>
      </c>
      <c r="Z403">
        <v>2318.3000000000002</v>
      </c>
      <c r="AA403">
        <v>2172.6</v>
      </c>
      <c r="AB403">
        <v>2318.3000000000002</v>
      </c>
      <c r="AC403" s="1">
        <f>(Table2[[#This Row],[Close Price]]/Table2[[#This Row],[Day Low]])-1</f>
        <v>1.5071877807727008E-2</v>
      </c>
      <c r="AD403" s="1">
        <f>(Table2[[#This Row],[Day High]]/Table2[[#This Row],[Close Price]])-1</f>
        <v>2.60007523621959E-2</v>
      </c>
      <c r="AE403" s="1">
        <f>(Table2[[#This Row],[Close Price]]/Table2[[#This Row],[Current Week Low]])-1</f>
        <v>4.0021172788364368E-2</v>
      </c>
      <c r="AF403" s="1">
        <f>(Table2[[#This Row],[Current Week High]]/Table2[[#This Row],[Close Price]])-1</f>
        <v>2.60007523621959E-2</v>
      </c>
      <c r="AG403" s="1">
        <f>(Table2[[#This Row],[Close Price]]/Table2[[#This Row],[Current Month Low]])-1</f>
        <v>4.0021172788364368E-2</v>
      </c>
      <c r="AH403" s="1">
        <f>(Table2[[#This Row],[Current Month High]]/Table2[[#This Row],[Close Price]])-1</f>
        <v>2.60007523621959E-2</v>
      </c>
      <c r="AI403">
        <v>2.60007523621959</v>
      </c>
      <c r="AJ403">
        <v>66.137274364912997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-0.01</v>
      </c>
      <c r="AM403" t="s">
        <v>3172</v>
      </c>
      <c r="AN403">
        <v>3.86</v>
      </c>
      <c r="AO403" t="s">
        <v>3173</v>
      </c>
      <c r="AP403">
        <v>-3.6349725004668001E-2</v>
      </c>
      <c r="AQ403">
        <f>(Table2[[#This Row],[Sharpe Ratio]]-AVERAGE(Table2[Sharpe Ratio]))/_xlfn.STDEV.P(Table2[Sharpe Ratio])</f>
        <v>-1.1393647122896891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0.47745319911602246</v>
      </c>
      <c r="AS403">
        <f>_xlfn.RANK.AVG(Table2[[#This Row],[1Y Return vs Nifty Z-Score]],Table2[1Y Return vs Nifty Z-Score])</f>
        <v>288</v>
      </c>
      <c r="AT403">
        <f>_xlfn.RANK.AVG(Table2[[#This Row],[6M Return vs Nifty Z-Score]],Table2[6M Return vs Nifty Z-Score])</f>
        <v>254</v>
      </c>
      <c r="AU403">
        <f>_xlfn.RANK.AVG(Table2[[#This Row],[Sharpe Ratio Z-Score]],Table2[Sharpe Ratio Z-Score])</f>
        <v>639</v>
      </c>
      <c r="AV403">
        <f>(Table2[[#This Row],[Rank 1Y]]+Table2[[#This Row],[Rank 6M]]+Table2[[#This Row],[Rank Sharpe]])/3</f>
        <v>393.66666666666669</v>
      </c>
    </row>
    <row r="404" spans="1:48" x14ac:dyDescent="0.3">
      <c r="A404" t="s">
        <v>592</v>
      </c>
      <c r="B404" t="s">
        <v>593</v>
      </c>
      <c r="C404" t="s">
        <v>3137</v>
      </c>
      <c r="D404" t="s">
        <v>594</v>
      </c>
      <c r="E404">
        <v>32906.69625465</v>
      </c>
      <c r="F404">
        <v>1210.05</v>
      </c>
      <c r="G404">
        <v>-22.763217562246801</v>
      </c>
      <c r="H404">
        <f>(Table2[[#This Row],[1Y Return vs Nifty]]-AVERAGE(Table2[1Y Return vs Nifty]))/_xlfn.STDEV.P(Table2[1Y Return vs Nifty])</f>
        <v>-0.82848390086793977</v>
      </c>
      <c r="I404">
        <v>-0.64009852070594198</v>
      </c>
      <c r="J404">
        <f>(Table2[[#This Row],[1M Return vs Nifty]]-AVERAGE(Table2[1M Return vs Nifty]))/_xlfn.STDEV.P(Table2[1M Return vs Nifty])</f>
        <v>-2.0528901540627842E-3</v>
      </c>
      <c r="K404">
        <v>4.3014851599037298</v>
      </c>
      <c r="L404">
        <f>(Table2[[#This Row],[6M Return vs Nifty]]-AVERAGE(Table2[6M Return vs Nifty]))/_xlfn.STDEV.P(Table2[6M Return vs Nifty])</f>
        <v>-0.17119884352545511</v>
      </c>
      <c r="M404">
        <v>-1.5389275120010499</v>
      </c>
      <c r="N404">
        <f>(Table2[[#This Row],[1W Return vs Nifty]]-AVERAGE(Table2[1W Return vs Nifty]))/_xlfn.STDEV.P(Table2[1W Return vs Nifty])</f>
        <v>-0.29472133432863135</v>
      </c>
      <c r="O404">
        <v>1248.3399999999999</v>
      </c>
      <c r="P404">
        <v>1262.3776046037301</v>
      </c>
      <c r="Q404">
        <v>1205.55180763201</v>
      </c>
      <c r="R404">
        <v>34.907009427397199</v>
      </c>
      <c r="S404" s="1">
        <f>(Table2[[#This Row],[Close Price]]-Table2[[#This Row],[20D EMA]])/Table2[[#This Row],[20D EMA]]</f>
        <v>-3.0672733389941816E-2</v>
      </c>
      <c r="T404" s="1">
        <f>(Table2[[#This Row],[Close Price]]-Table2[[#This Row],[50D EMA]])/Table2[[#This Row],[50D EMA]]</f>
        <v>-4.145162621144264E-2</v>
      </c>
      <c r="U404" s="1">
        <f>(Table2[[#This Row],[Close Price]]-Table2[[#This Row],[200D EMA]])/Table2[[#This Row],[200D EMA]]</f>
        <v>3.7312310756893183E-3</v>
      </c>
      <c r="V404">
        <v>0.67766353869969198</v>
      </c>
      <c r="W404">
        <v>1205.05</v>
      </c>
      <c r="X404">
        <v>1242.1500000000001</v>
      </c>
      <c r="Y404">
        <v>1204.3499999999999</v>
      </c>
      <c r="Z404">
        <v>1273.7</v>
      </c>
      <c r="AA404">
        <v>1204.3499999999999</v>
      </c>
      <c r="AB404">
        <v>1300.05</v>
      </c>
      <c r="AC404" s="1">
        <f>(Table2[[#This Row],[Close Price]]/Table2[[#This Row],[Day Low]])-1</f>
        <v>4.1492054271607959E-3</v>
      </c>
      <c r="AD404" s="1">
        <f>(Table2[[#This Row],[Day High]]/Table2[[#This Row],[Close Price]])-1</f>
        <v>2.6527829428536043E-2</v>
      </c>
      <c r="AE404" s="1">
        <f>(Table2[[#This Row],[Close Price]]/Table2[[#This Row],[Current Week Low]])-1</f>
        <v>4.7328434425208954E-3</v>
      </c>
      <c r="AF404" s="1">
        <f>(Table2[[#This Row],[Current Week High]]/Table2[[#This Row],[Close Price]])-1</f>
        <v>5.260113218462048E-2</v>
      </c>
      <c r="AG404" s="1">
        <f>(Table2[[#This Row],[Close Price]]/Table2[[#This Row],[Current Month Low]])-1</f>
        <v>4.7328434425208954E-3</v>
      </c>
      <c r="AH404" s="1">
        <f>(Table2[[#This Row],[Current Month High]]/Table2[[#This Row],[Close Price]])-1</f>
        <v>7.437709185570851E-2</v>
      </c>
      <c r="AI404">
        <v>19.102516424941101</v>
      </c>
      <c r="AJ404">
        <v>22.2210999444472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-0.15</v>
      </c>
      <c r="AM404" t="s">
        <v>3172</v>
      </c>
      <c r="AN404">
        <v>-1.61</v>
      </c>
      <c r="AO404" t="s">
        <v>3172</v>
      </c>
      <c r="AP404">
        <v>0.105154939820332</v>
      </c>
      <c r="AQ404">
        <f>(Table2[[#This Row],[Sharpe Ratio]]-AVERAGE(Table2[Sharpe Ratio]))/_xlfn.STDEV.P(Table2[Sharpe Ratio])</f>
        <v>0.50304501529409762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602</v>
      </c>
      <c r="AT404">
        <f>_xlfn.RANK.AVG(Table2[[#This Row],[6M Return vs Nifty Z-Score]],Table2[6M Return vs Nifty Z-Score])</f>
        <v>370</v>
      </c>
      <c r="AU404">
        <f>_xlfn.RANK.AVG(Table2[[#This Row],[Sharpe Ratio Z-Score]],Table2[Sharpe Ratio Z-Score])</f>
        <v>212</v>
      </c>
      <c r="AV404">
        <f>(Table2[[#This Row],[Rank 1Y]]+Table2[[#This Row],[Rank 6M]]+Table2[[#This Row],[Rank Sharpe]])/3</f>
        <v>394.66666666666669</v>
      </c>
    </row>
    <row r="405" spans="1:48" x14ac:dyDescent="0.3">
      <c r="A405" t="s">
        <v>1022</v>
      </c>
      <c r="B405" t="s">
        <v>1023</v>
      </c>
      <c r="C405" t="s">
        <v>3133</v>
      </c>
      <c r="D405" t="s">
        <v>217</v>
      </c>
      <c r="E405">
        <v>13819.112881319999</v>
      </c>
      <c r="F405">
        <v>1683.6</v>
      </c>
      <c r="G405">
        <v>16.3605999106654</v>
      </c>
      <c r="H405">
        <f>(Table2[[#This Row],[1Y Return vs Nifty]]-AVERAGE(Table2[1Y Return vs Nifty]))/_xlfn.STDEV.P(Table2[1Y Return vs Nifty])</f>
        <v>-0.1628045592292312</v>
      </c>
      <c r="I405">
        <v>7.9460653166089603</v>
      </c>
      <c r="J405">
        <f>(Table2[[#This Row],[1M Return vs Nifty]]-AVERAGE(Table2[1M Return vs Nifty]))/_xlfn.STDEV.P(Table2[1M Return vs Nifty])</f>
        <v>0.91820446557334789</v>
      </c>
      <c r="K405">
        <v>-18.884129639777399</v>
      </c>
      <c r="L405">
        <f>(Table2[[#This Row],[6M Return vs Nifty]]-AVERAGE(Table2[6M Return vs Nifty]))/_xlfn.STDEV.P(Table2[6M Return vs Nifty])</f>
        <v>-0.9173373697341739</v>
      </c>
      <c r="M405">
        <v>-1.8190082152154501</v>
      </c>
      <c r="N405">
        <f>(Table2[[#This Row],[1W Return vs Nifty]]-AVERAGE(Table2[1W Return vs Nifty]))/_xlfn.STDEV.P(Table2[1W Return vs Nifty])</f>
        <v>-0.36130762236568198</v>
      </c>
      <c r="O405">
        <v>1653.98</v>
      </c>
      <c r="P405">
        <v>1652.9376446379299</v>
      </c>
      <c r="Q405">
        <v>1612.0454907370599</v>
      </c>
      <c r="R405">
        <v>54.535271581940798</v>
      </c>
      <c r="S405" s="1">
        <f>(Table2[[#This Row],[Close Price]]-Table2[[#This Row],[20D EMA]])/Table2[[#This Row],[20D EMA]]</f>
        <v>1.7908318117510424E-2</v>
      </c>
      <c r="T405" s="1">
        <f>(Table2[[#This Row],[Close Price]]-Table2[[#This Row],[50D EMA]])/Table2[[#This Row],[50D EMA]]</f>
        <v>1.8550219036717795E-2</v>
      </c>
      <c r="U405" s="1">
        <f>(Table2[[#This Row],[Close Price]]-Table2[[#This Row],[200D EMA]])/Table2[[#This Row],[200D EMA]]</f>
        <v>4.4387400773798137E-2</v>
      </c>
      <c r="V405">
        <v>1.1846646085022901</v>
      </c>
      <c r="W405">
        <v>1667.2</v>
      </c>
      <c r="X405">
        <v>1746.95</v>
      </c>
      <c r="Y405">
        <v>1552.7</v>
      </c>
      <c r="Z405">
        <v>1746.95</v>
      </c>
      <c r="AA405">
        <v>1552.7</v>
      </c>
      <c r="AB405">
        <v>1770</v>
      </c>
      <c r="AC405" s="1">
        <f>(Table2[[#This Row],[Close Price]]/Table2[[#This Row],[Day Low]])-1</f>
        <v>9.8368522072935782E-3</v>
      </c>
      <c r="AD405" s="1">
        <f>(Table2[[#This Row],[Day High]]/Table2[[#This Row],[Close Price]])-1</f>
        <v>3.7627702542171626E-2</v>
      </c>
      <c r="AE405" s="1">
        <f>(Table2[[#This Row],[Close Price]]/Table2[[#This Row],[Current Week Low]])-1</f>
        <v>8.4304759451278244E-2</v>
      </c>
      <c r="AF405" s="1">
        <f>(Table2[[#This Row],[Current Week High]]/Table2[[#This Row],[Close Price]])-1</f>
        <v>3.7627702542171626E-2</v>
      </c>
      <c r="AG405" s="1">
        <f>(Table2[[#This Row],[Close Price]]/Table2[[#This Row],[Current Month Low]])-1</f>
        <v>8.4304759451278244E-2</v>
      </c>
      <c r="AH405" s="1">
        <f>(Table2[[#This Row],[Current Month High]]/Table2[[#This Row],[Close Price]])-1</f>
        <v>5.1318602993585261E-2</v>
      </c>
      <c r="AI405">
        <v>31.976122594440401</v>
      </c>
      <c r="AJ405">
        <v>65.383104125736693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-0.06</v>
      </c>
      <c r="AM405" t="s">
        <v>3172</v>
      </c>
      <c r="AN405">
        <v>-1.1000000000000001</v>
      </c>
      <c r="AO405" t="s">
        <v>3172</v>
      </c>
      <c r="AP405">
        <v>0.108305773118704</v>
      </c>
      <c r="AQ405">
        <f>(Table2[[#This Row],[Sharpe Ratio]]-AVERAGE(Table2[Sharpe Ratio]))/_xlfn.STDEV.P(Table2[Sharpe Ratio])</f>
        <v>0.53961595990317457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1.6370874147435377E-2</v>
      </c>
      <c r="AS405">
        <f>_xlfn.RANK.AVG(Table2[[#This Row],[1Y Return vs Nifty Z-Score]],Table2[1Y Return vs Nifty Z-Score])</f>
        <v>352</v>
      </c>
      <c r="AT405">
        <f>_xlfn.RANK.AVG(Table2[[#This Row],[6M Return vs Nifty Z-Score]],Table2[6M Return vs Nifty Z-Score])</f>
        <v>630</v>
      </c>
      <c r="AU405">
        <f>_xlfn.RANK.AVG(Table2[[#This Row],[Sharpe Ratio Z-Score]],Table2[Sharpe Ratio Z-Score])</f>
        <v>203</v>
      </c>
      <c r="AV405">
        <f>(Table2[[#This Row],[Rank 1Y]]+Table2[[#This Row],[Rank 6M]]+Table2[[#This Row],[Rank Sharpe]])/3</f>
        <v>395</v>
      </c>
    </row>
    <row r="406" spans="1:48" x14ac:dyDescent="0.3">
      <c r="A406" t="s">
        <v>616</v>
      </c>
      <c r="B406" t="s">
        <v>617</v>
      </c>
      <c r="C406" t="s">
        <v>3138</v>
      </c>
      <c r="D406" t="s">
        <v>609</v>
      </c>
      <c r="E406">
        <v>31480.924233599999</v>
      </c>
      <c r="F406">
        <v>1296</v>
      </c>
      <c r="G406">
        <v>-23.1575570760114</v>
      </c>
      <c r="H406">
        <f>(Table2[[#This Row],[1Y Return vs Nifty]]-AVERAGE(Table2[1Y Return vs Nifty]))/_xlfn.STDEV.P(Table2[1Y Return vs Nifty])</f>
        <v>-0.83519346258406546</v>
      </c>
      <c r="I406">
        <v>6.5042394312701202</v>
      </c>
      <c r="J406">
        <f>(Table2[[#This Row],[1M Return vs Nifty]]-AVERAGE(Table2[1M Return vs Nifty]))/_xlfn.STDEV.P(Table2[1M Return vs Nifty])</f>
        <v>0.76367085757313169</v>
      </c>
      <c r="K406">
        <v>32.038043524734</v>
      </c>
      <c r="L406">
        <f>(Table2[[#This Row],[6M Return vs Nifty]]-AVERAGE(Table2[6M Return vs Nifty]))/_xlfn.STDEV.P(Table2[6M Return vs Nifty])</f>
        <v>0.72139404043469713</v>
      </c>
      <c r="M406">
        <v>0.64460934407512405</v>
      </c>
      <c r="N406">
        <f>(Table2[[#This Row],[1W Return vs Nifty]]-AVERAGE(Table2[1W Return vs Nifty]))/_xlfn.STDEV.P(Table2[1W Return vs Nifty])</f>
        <v>0.2243919511264762</v>
      </c>
      <c r="O406">
        <v>1300.23</v>
      </c>
      <c r="P406">
        <v>1243.2654725392499</v>
      </c>
      <c r="Q406">
        <v>1152.9128326330199</v>
      </c>
      <c r="R406">
        <v>45.9234093412947</v>
      </c>
      <c r="S406" s="1">
        <f>(Table2[[#This Row],[Close Price]]-Table2[[#This Row],[20D EMA]])/Table2[[#This Row],[20D EMA]]</f>
        <v>-3.2532705752059392E-3</v>
      </c>
      <c r="T406" s="1">
        <f>(Table2[[#This Row],[Close Price]]-Table2[[#This Row],[50D EMA]])/Table2[[#This Row],[50D EMA]]</f>
        <v>4.2416144118476079E-2</v>
      </c>
      <c r="U406" s="1">
        <f>(Table2[[#This Row],[Close Price]]-Table2[[#This Row],[200D EMA]])/Table2[[#This Row],[200D EMA]]</f>
        <v>0.12410926768869242</v>
      </c>
      <c r="V406">
        <v>1.4274983271025401</v>
      </c>
      <c r="W406">
        <v>1290</v>
      </c>
      <c r="X406">
        <v>1339.4</v>
      </c>
      <c r="Y406">
        <v>1246.25</v>
      </c>
      <c r="Z406">
        <v>1343</v>
      </c>
      <c r="AA406">
        <v>1242.9000000000001</v>
      </c>
      <c r="AB406">
        <v>1370</v>
      </c>
      <c r="AC406" s="1">
        <f>(Table2[[#This Row],[Close Price]]/Table2[[#This Row],[Day Low]])-1</f>
        <v>4.6511627906977715E-3</v>
      </c>
      <c r="AD406" s="1">
        <f>(Table2[[#This Row],[Day High]]/Table2[[#This Row],[Close Price]])-1</f>
        <v>3.3487654320987659E-2</v>
      </c>
      <c r="AE406" s="1">
        <f>(Table2[[#This Row],[Close Price]]/Table2[[#This Row],[Current Week Low]])-1</f>
        <v>3.9919759277833533E-2</v>
      </c>
      <c r="AF406" s="1">
        <f>(Table2[[#This Row],[Current Week High]]/Table2[[#This Row],[Close Price]])-1</f>
        <v>3.6265432098765427E-2</v>
      </c>
      <c r="AG406" s="1">
        <f>(Table2[[#This Row],[Close Price]]/Table2[[#This Row],[Current Month Low]])-1</f>
        <v>4.2722664735698634E-2</v>
      </c>
      <c r="AH406" s="1">
        <f>(Table2[[#This Row],[Current Month High]]/Table2[[#This Row],[Close Price]])-1</f>
        <v>5.7098765432098686E-2</v>
      </c>
      <c r="AI406">
        <v>14.8070987654321</v>
      </c>
      <c r="AJ406">
        <v>46.267140680548501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0.15</v>
      </c>
      <c r="AM406" t="s">
        <v>3173</v>
      </c>
      <c r="AN406">
        <v>-4.42</v>
      </c>
      <c r="AO406" t="s">
        <v>3172</v>
      </c>
      <c r="AP406">
        <v>2.1187937997378E-2</v>
      </c>
      <c r="AQ406">
        <f>(Table2[[#This Row],[Sharpe Ratio]]-AVERAGE(Table2[Sharpe Ratio]))/_xlfn.STDEV.P(Table2[Sharpe Ratio])</f>
        <v>-0.47153925555391601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0.40272413099632348</v>
      </c>
      <c r="AS406">
        <f>_xlfn.RANK.AVG(Table2[[#This Row],[1Y Return vs Nifty Z-Score]],Table2[1Y Return vs Nifty Z-Score])</f>
        <v>609</v>
      </c>
      <c r="AT406">
        <f>_xlfn.RANK.AVG(Table2[[#This Row],[6M Return vs Nifty Z-Score]],Table2[6M Return vs Nifty Z-Score])</f>
        <v>123</v>
      </c>
      <c r="AU406">
        <f>_xlfn.RANK.AVG(Table2[[#This Row],[Sharpe Ratio Z-Score]],Table2[Sharpe Ratio Z-Score])</f>
        <v>454</v>
      </c>
      <c r="AV406">
        <f>(Table2[[#This Row],[Rank 1Y]]+Table2[[#This Row],[Rank 6M]]+Table2[[#This Row],[Rank Sharpe]])/3</f>
        <v>395.33333333333331</v>
      </c>
    </row>
    <row r="407" spans="1:48" x14ac:dyDescent="0.3">
      <c r="A407" t="s">
        <v>1309</v>
      </c>
      <c r="B407" t="s">
        <v>1310</v>
      </c>
      <c r="C407" t="s">
        <v>3126</v>
      </c>
      <c r="D407" t="s">
        <v>284</v>
      </c>
      <c r="E407">
        <v>8733.4279781000005</v>
      </c>
      <c r="F407">
        <v>740.95</v>
      </c>
      <c r="G407">
        <v>-1.8428959368734601</v>
      </c>
      <c r="H407">
        <f>(Table2[[#This Row],[1Y Return vs Nifty]]-AVERAGE(Table2[1Y Return vs Nifty]))/_xlfn.STDEV.P(Table2[1Y Return vs Nifty])</f>
        <v>-0.47253126572208426</v>
      </c>
      <c r="I407">
        <v>0.58354313442583206</v>
      </c>
      <c r="J407">
        <f>(Table2[[#This Row],[1M Return vs Nifty]]-AVERAGE(Table2[1M Return vs Nifty]))/_xlfn.STDEV.P(Table2[1M Return vs Nifty])</f>
        <v>0.12909592732082317</v>
      </c>
      <c r="K407">
        <v>-1.5310030957949701</v>
      </c>
      <c r="L407">
        <f>(Table2[[#This Row],[6M Return vs Nifty]]-AVERAGE(Table2[6M Return vs Nifty]))/_xlfn.STDEV.P(Table2[6M Return vs Nifty])</f>
        <v>-0.35889471567875852</v>
      </c>
      <c r="M407">
        <v>2.6702698836819501</v>
      </c>
      <c r="N407">
        <f>(Table2[[#This Row],[1W Return vs Nifty]]-AVERAGE(Table2[1W Return vs Nifty]))/_xlfn.STDEV.P(Table2[1W Return vs Nifty])</f>
        <v>0.70597177653949927</v>
      </c>
      <c r="O407">
        <v>739.62</v>
      </c>
      <c r="P407">
        <v>746.80505277741702</v>
      </c>
      <c r="Q407">
        <v>720.84899312722496</v>
      </c>
      <c r="R407">
        <v>53.262570715320599</v>
      </c>
      <c r="S407" s="1">
        <f>(Table2[[#This Row],[Close Price]]-Table2[[#This Row],[20D EMA]])/Table2[[#This Row],[20D EMA]]</f>
        <v>1.798220707931155E-3</v>
      </c>
      <c r="T407" s="1">
        <f>(Table2[[#This Row],[Close Price]]-Table2[[#This Row],[50D EMA]])/Table2[[#This Row],[50D EMA]]</f>
        <v>-7.8401354619142532E-3</v>
      </c>
      <c r="U407" s="1">
        <f>(Table2[[#This Row],[Close Price]]-Table2[[#This Row],[200D EMA]])/Table2[[#This Row],[200D EMA]]</f>
        <v>2.7885184087685057E-2</v>
      </c>
      <c r="V407">
        <v>0.73638662524033405</v>
      </c>
      <c r="W407">
        <v>734.8</v>
      </c>
      <c r="X407">
        <v>749</v>
      </c>
      <c r="Y407">
        <v>711.7</v>
      </c>
      <c r="Z407">
        <v>749</v>
      </c>
      <c r="AA407">
        <v>711.7</v>
      </c>
      <c r="AB407">
        <v>749</v>
      </c>
      <c r="AC407" s="1">
        <f>(Table2[[#This Row],[Close Price]]/Table2[[#This Row],[Day Low]])-1</f>
        <v>8.3696243875885923E-3</v>
      </c>
      <c r="AD407" s="1">
        <f>(Table2[[#This Row],[Day High]]/Table2[[#This Row],[Close Price]])-1</f>
        <v>1.0864430798299463E-2</v>
      </c>
      <c r="AE407" s="1">
        <f>(Table2[[#This Row],[Close Price]]/Table2[[#This Row],[Current Week Low]])-1</f>
        <v>4.1098777574820833E-2</v>
      </c>
      <c r="AF407" s="1">
        <f>(Table2[[#This Row],[Current Week High]]/Table2[[#This Row],[Close Price]])-1</f>
        <v>1.0864430798299463E-2</v>
      </c>
      <c r="AG407" s="1">
        <f>(Table2[[#This Row],[Close Price]]/Table2[[#This Row],[Current Month Low]])-1</f>
        <v>4.1098777574820833E-2</v>
      </c>
      <c r="AH407" s="1">
        <f>(Table2[[#This Row],[Current Month High]]/Table2[[#This Row],[Close Price]])-1</f>
        <v>1.0864430798299463E-2</v>
      </c>
      <c r="AI407">
        <v>24.394358593697199</v>
      </c>
      <c r="AJ407">
        <v>28.0923156711902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-0.14000000000000001</v>
      </c>
      <c r="AM407" t="s">
        <v>3172</v>
      </c>
      <c r="AN407">
        <v>-2.19</v>
      </c>
      <c r="AO407" t="s">
        <v>3172</v>
      </c>
      <c r="AP407">
        <v>8.0732946709475006E-2</v>
      </c>
      <c r="AQ407">
        <f>(Table2[[#This Row],[Sharpe Ratio]]-AVERAGE(Table2[Sharpe Ratio]))/_xlfn.STDEV.P(Table2[Sharpe Ratio])</f>
        <v>0.2195849675150279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466</v>
      </c>
      <c r="AT407">
        <f>_xlfn.RANK.AVG(Table2[[#This Row],[6M Return vs Nifty Z-Score]],Table2[6M Return vs Nifty Z-Score])</f>
        <v>440</v>
      </c>
      <c r="AU407">
        <f>_xlfn.RANK.AVG(Table2[[#This Row],[Sharpe Ratio Z-Score]],Table2[Sharpe Ratio Z-Score])</f>
        <v>284</v>
      </c>
      <c r="AV407">
        <f>(Table2[[#This Row],[Rank 1Y]]+Table2[[#This Row],[Rank 6M]]+Table2[[#This Row],[Rank Sharpe]])/3</f>
        <v>396.66666666666669</v>
      </c>
    </row>
    <row r="408" spans="1:48" x14ac:dyDescent="0.3">
      <c r="A408" t="s">
        <v>1396</v>
      </c>
      <c r="B408" t="s">
        <v>1397</v>
      </c>
      <c r="C408" t="s">
        <v>3133</v>
      </c>
      <c r="D408" t="s">
        <v>184</v>
      </c>
      <c r="E408">
        <v>7875.8468700000003</v>
      </c>
      <c r="F408">
        <v>399.5</v>
      </c>
      <c r="G408">
        <v>1.8683106212184299</v>
      </c>
      <c r="H408">
        <f>(Table2[[#This Row],[1Y Return vs Nifty]]-AVERAGE(Table2[1Y Return vs Nifty]))/_xlfn.STDEV.P(Table2[1Y Return vs Nifty])</f>
        <v>-0.40938626357636249</v>
      </c>
      <c r="I408">
        <v>-9.4722587834890195</v>
      </c>
      <c r="J408">
        <f>(Table2[[#This Row],[1M Return vs Nifty]]-AVERAGE(Table2[1M Return vs Nifty]))/_xlfn.STDEV.P(Table2[1M Return vs Nifty])</f>
        <v>-0.94867592260381917</v>
      </c>
      <c r="K408">
        <v>18.344296983287599</v>
      </c>
      <c r="L408">
        <f>(Table2[[#This Row],[6M Return vs Nifty]]-AVERAGE(Table2[6M Return vs Nifty]))/_xlfn.STDEV.P(Table2[6M Return vs Nifty])</f>
        <v>0.28071425035852127</v>
      </c>
      <c r="M408">
        <v>-2.86547193040637</v>
      </c>
      <c r="N408">
        <f>(Table2[[#This Row],[1W Return vs Nifty]]-AVERAGE(Table2[1W Return vs Nifty]))/_xlfn.STDEV.P(Table2[1W Return vs Nifty])</f>
        <v>-0.61009353856885928</v>
      </c>
      <c r="O408">
        <v>429.37</v>
      </c>
      <c r="P408">
        <v>425.39913664408698</v>
      </c>
      <c r="Q408">
        <v>350.42354678943599</v>
      </c>
      <c r="R408">
        <v>29.186792778492102</v>
      </c>
      <c r="S408" s="1">
        <f>(Table2[[#This Row],[Close Price]]-Table2[[#This Row],[20D EMA]])/Table2[[#This Row],[20D EMA]]</f>
        <v>-6.9567040081980586E-2</v>
      </c>
      <c r="T408" s="1">
        <f>(Table2[[#This Row],[Close Price]]-Table2[[#This Row],[50D EMA]])/Table2[[#This Row],[50D EMA]]</f>
        <v>-6.0881968046295462E-2</v>
      </c>
      <c r="U408" s="1">
        <f>(Table2[[#This Row],[Close Price]]-Table2[[#This Row],[200D EMA]])/Table2[[#This Row],[200D EMA]]</f>
        <v>0.14004895978081427</v>
      </c>
      <c r="V408">
        <v>2.01675711084085</v>
      </c>
      <c r="W408">
        <v>397.85</v>
      </c>
      <c r="X408">
        <v>412.15</v>
      </c>
      <c r="Y408">
        <v>382.9</v>
      </c>
      <c r="Z408">
        <v>415.5</v>
      </c>
      <c r="AA408">
        <v>382.9</v>
      </c>
      <c r="AB408">
        <v>441.5</v>
      </c>
      <c r="AC408" s="1">
        <f>(Table2[[#This Row],[Close Price]]/Table2[[#This Row],[Day Low]])-1</f>
        <v>4.1472916928491088E-3</v>
      </c>
      <c r="AD408" s="1">
        <f>(Table2[[#This Row],[Day High]]/Table2[[#This Row],[Close Price]])-1</f>
        <v>3.1664580725907276E-2</v>
      </c>
      <c r="AE408" s="1">
        <f>(Table2[[#This Row],[Close Price]]/Table2[[#This Row],[Current Week Low]])-1</f>
        <v>4.3353355967615581E-2</v>
      </c>
      <c r="AF408" s="1">
        <f>(Table2[[#This Row],[Current Week High]]/Table2[[#This Row],[Close Price]])-1</f>
        <v>4.0050062578222745E-2</v>
      </c>
      <c r="AG408" s="1">
        <f>(Table2[[#This Row],[Close Price]]/Table2[[#This Row],[Current Month Low]])-1</f>
        <v>4.3353355967615581E-2</v>
      </c>
      <c r="AH408" s="1">
        <f>(Table2[[#This Row],[Current Month High]]/Table2[[#This Row],[Close Price]])-1</f>
        <v>0.10513141426783479</v>
      </c>
      <c r="AI408">
        <v>21.476846057571901</v>
      </c>
      <c r="AJ408">
        <v>66.389004581424402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0.03</v>
      </c>
      <c r="AM408" t="s">
        <v>3173</v>
      </c>
      <c r="AN408">
        <v>-14.86</v>
      </c>
      <c r="AO408" t="s">
        <v>3172</v>
      </c>
      <c r="AQ408">
        <f>(Table2[[#This Row],[Sharpe Ratio]]-AVERAGE(Table2[Sharpe Ratio]))/_xlfn.STDEV.P(Table2[Sharpe Ratio])</f>
        <v>-0.71746242365139401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-2.4049038980419137</v>
      </c>
      <c r="AS408">
        <f>_xlfn.RANK.AVG(Table2[[#This Row],[1Y Return vs Nifty Z-Score]],Table2[1Y Return vs Nifty Z-Score])</f>
        <v>434</v>
      </c>
      <c r="AT408">
        <f>_xlfn.RANK.AVG(Table2[[#This Row],[6M Return vs Nifty Z-Score]],Table2[6M Return vs Nifty Z-Score])</f>
        <v>226</v>
      </c>
      <c r="AU408">
        <f>_xlfn.RANK.AVG(Table2[[#This Row],[Sharpe Ratio Z-Score]],Table2[Sharpe Ratio Z-Score])</f>
        <v>531</v>
      </c>
      <c r="AV408">
        <f>(Table2[[#This Row],[Rank 1Y]]+Table2[[#This Row],[Rank 6M]]+Table2[[#This Row],[Rank Sharpe]])/3</f>
        <v>397</v>
      </c>
    </row>
    <row r="409" spans="1:48" x14ac:dyDescent="0.3">
      <c r="A409" t="s">
        <v>358</v>
      </c>
      <c r="B409" t="s">
        <v>359</v>
      </c>
      <c r="C409" t="s">
        <v>3141</v>
      </c>
      <c r="D409" t="s">
        <v>167</v>
      </c>
      <c r="E409">
        <v>69203.699700490004</v>
      </c>
      <c r="F409">
        <v>4561.8500000000004</v>
      </c>
      <c r="G409">
        <v>4.8518946711130502</v>
      </c>
      <c r="H409">
        <f>(Table2[[#This Row],[1Y Return vs Nifty]]-AVERAGE(Table2[1Y Return vs Nifty]))/_xlfn.STDEV.P(Table2[1Y Return vs Nifty])</f>
        <v>-0.35862152755762639</v>
      </c>
      <c r="I409">
        <v>6.6199648163651495E-2</v>
      </c>
      <c r="J409">
        <f>(Table2[[#This Row],[1M Return vs Nifty]]-AVERAGE(Table2[1M Return vs Nifty]))/_xlfn.STDEV.P(Table2[1M Return vs Nifty])</f>
        <v>7.3647515469958874E-2</v>
      </c>
      <c r="K409">
        <v>8.3008597549693395</v>
      </c>
      <c r="L409">
        <f>(Table2[[#This Row],[6M Return vs Nifty]]-AVERAGE(Table2[6M Return vs Nifty]))/_xlfn.STDEV.P(Table2[6M Return vs Nifty])</f>
        <v>-4.2494580476977073E-2</v>
      </c>
      <c r="M409">
        <v>-1.22424780632078</v>
      </c>
      <c r="N409">
        <f>(Table2[[#This Row],[1W Return vs Nifty]]-AVERAGE(Table2[1W Return vs Nifty]))/_xlfn.STDEV.P(Table2[1W Return vs Nifty])</f>
        <v>-0.21990949159414236</v>
      </c>
      <c r="O409">
        <v>4602.51</v>
      </c>
      <c r="P409">
        <v>4477.0327384421598</v>
      </c>
      <c r="Q409">
        <v>4009.6925445370598</v>
      </c>
      <c r="R409">
        <v>42.899269780907701</v>
      </c>
      <c r="S409" s="1">
        <f>(Table2[[#This Row],[Close Price]]-Table2[[#This Row],[20D EMA]])/Table2[[#This Row],[20D EMA]]</f>
        <v>-8.8343099743400568E-3</v>
      </c>
      <c r="T409" s="1">
        <f>(Table2[[#This Row],[Close Price]]-Table2[[#This Row],[50D EMA]])/Table2[[#This Row],[50D EMA]]</f>
        <v>1.8944972376358761E-2</v>
      </c>
      <c r="U409" s="1">
        <f>(Table2[[#This Row],[Close Price]]-Table2[[#This Row],[200D EMA]])/Table2[[#This Row],[200D EMA]]</f>
        <v>0.13770568424634413</v>
      </c>
      <c r="V409">
        <v>0.47782937731554997</v>
      </c>
      <c r="W409">
        <v>4525.05</v>
      </c>
      <c r="X409">
        <v>4657.6000000000004</v>
      </c>
      <c r="Y409">
        <v>4472.8</v>
      </c>
      <c r="Z409">
        <v>4657.6000000000004</v>
      </c>
      <c r="AA409">
        <v>4472.8</v>
      </c>
      <c r="AB409">
        <v>4759</v>
      </c>
      <c r="AC409" s="1">
        <f>(Table2[[#This Row],[Close Price]]/Table2[[#This Row],[Day Low]])-1</f>
        <v>8.1325068231290487E-3</v>
      </c>
      <c r="AD409" s="1">
        <f>(Table2[[#This Row],[Day High]]/Table2[[#This Row],[Close Price]])-1</f>
        <v>2.0989291625108208E-2</v>
      </c>
      <c r="AE409" s="1">
        <f>(Table2[[#This Row],[Close Price]]/Table2[[#This Row],[Current Week Low]])-1</f>
        <v>1.990922911822568E-2</v>
      </c>
      <c r="AF409" s="1">
        <f>(Table2[[#This Row],[Current Week High]]/Table2[[#This Row],[Close Price]])-1</f>
        <v>2.0989291625108208E-2</v>
      </c>
      <c r="AG409" s="1">
        <f>(Table2[[#This Row],[Close Price]]/Table2[[#This Row],[Current Month Low]])-1</f>
        <v>1.990922911822568E-2</v>
      </c>
      <c r="AH409" s="1">
        <f>(Table2[[#This Row],[Current Month High]]/Table2[[#This Row],[Close Price]])-1</f>
        <v>4.3217115863081856E-2</v>
      </c>
      <c r="AI409">
        <v>5.3092495369203103</v>
      </c>
      <c r="AJ409">
        <v>41.672360248447198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0.11</v>
      </c>
      <c r="AM409" t="s">
        <v>3173</v>
      </c>
      <c r="AN409">
        <v>-2.73</v>
      </c>
      <c r="AO409" t="s">
        <v>3172</v>
      </c>
      <c r="AP409">
        <v>2.2992192077163E-2</v>
      </c>
      <c r="AQ409">
        <f>(Table2[[#This Row],[Sharpe Ratio]]-AVERAGE(Table2[Sharpe Ratio]))/_xlfn.STDEV.P(Table2[Sharpe Ratio])</f>
        <v>-0.45059772365928635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-0.99797580781807338</v>
      </c>
      <c r="AS409">
        <f>_xlfn.RANK.AVG(Table2[[#This Row],[1Y Return vs Nifty Z-Score]],Table2[1Y Return vs Nifty Z-Score])</f>
        <v>415</v>
      </c>
      <c r="AT409">
        <f>_xlfn.RANK.AVG(Table2[[#This Row],[6M Return vs Nifty Z-Score]],Table2[6M Return vs Nifty Z-Score])</f>
        <v>328</v>
      </c>
      <c r="AU409">
        <f>_xlfn.RANK.AVG(Table2[[#This Row],[Sharpe Ratio Z-Score]],Table2[Sharpe Ratio Z-Score])</f>
        <v>449</v>
      </c>
      <c r="AV409">
        <f>(Table2[[#This Row],[Rank 1Y]]+Table2[[#This Row],[Rank 6M]]+Table2[[#This Row],[Rank Sharpe]])/3</f>
        <v>397.33333333333331</v>
      </c>
    </row>
    <row r="410" spans="1:48" x14ac:dyDescent="0.3">
      <c r="A410" t="s">
        <v>1703</v>
      </c>
      <c r="B410" t="s">
        <v>1704</v>
      </c>
      <c r="C410" t="s">
        <v>3137</v>
      </c>
      <c r="D410" t="s">
        <v>1587</v>
      </c>
      <c r="E410">
        <v>4987.99186758</v>
      </c>
      <c r="F410">
        <v>417.7</v>
      </c>
      <c r="G410">
        <v>1.24373159210369</v>
      </c>
      <c r="H410">
        <f>(Table2[[#This Row],[1Y Return vs Nifty]]-AVERAGE(Table2[1Y Return vs Nifty]))/_xlfn.STDEV.P(Table2[1Y Return vs Nifty])</f>
        <v>-0.42001327759896667</v>
      </c>
      <c r="I410">
        <v>0.65091593289428595</v>
      </c>
      <c r="J410">
        <f>(Table2[[#This Row],[1M Return vs Nifty]]-AVERAGE(Table2[1M Return vs Nifty]))/_xlfn.STDEV.P(Table2[1M Return vs Nifty])</f>
        <v>0.13631688356406255</v>
      </c>
      <c r="K410">
        <v>1.93912288702962</v>
      </c>
      <c r="L410">
        <f>(Table2[[#This Row],[6M Return vs Nifty]]-AVERAGE(Table2[6M Return vs Nifty]))/_xlfn.STDEV.P(Table2[6M Return vs Nifty])</f>
        <v>-0.24722225372536963</v>
      </c>
      <c r="M410">
        <v>4.5631931838102</v>
      </c>
      <c r="N410">
        <f>(Table2[[#This Row],[1W Return vs Nifty]]-AVERAGE(Table2[1W Return vs Nifty]))/_xlfn.STDEV.P(Table2[1W Return vs Nifty])</f>
        <v>1.155994697247104</v>
      </c>
      <c r="O410">
        <v>411.3</v>
      </c>
      <c r="P410">
        <v>404.10536467959201</v>
      </c>
      <c r="Q410">
        <v>373.86688840623299</v>
      </c>
      <c r="R410">
        <v>58.392819686156997</v>
      </c>
      <c r="S410" s="1">
        <f>(Table2[[#This Row],[Close Price]]-Table2[[#This Row],[20D EMA]])/Table2[[#This Row],[20D EMA]]</f>
        <v>1.5560418186238699E-2</v>
      </c>
      <c r="T410" s="1">
        <f>(Table2[[#This Row],[Close Price]]-Table2[[#This Row],[50D EMA]])/Table2[[#This Row],[50D EMA]]</f>
        <v>3.3641313648946285E-2</v>
      </c>
      <c r="U410" s="1">
        <f>(Table2[[#This Row],[Close Price]]-Table2[[#This Row],[200D EMA]])/Table2[[#This Row],[200D EMA]]</f>
        <v>0.11724256133145229</v>
      </c>
      <c r="V410">
        <v>0.460633463086909</v>
      </c>
      <c r="W410">
        <v>414.15</v>
      </c>
      <c r="X410">
        <v>422.3</v>
      </c>
      <c r="Y410">
        <v>390.1</v>
      </c>
      <c r="Z410">
        <v>422.3</v>
      </c>
      <c r="AA410">
        <v>390.1</v>
      </c>
      <c r="AB410">
        <v>422.3</v>
      </c>
      <c r="AC410" s="1">
        <f>(Table2[[#This Row],[Close Price]]/Table2[[#This Row],[Day Low]])-1</f>
        <v>8.5717735120125482E-3</v>
      </c>
      <c r="AD410" s="1">
        <f>(Table2[[#This Row],[Day High]]/Table2[[#This Row],[Close Price]])-1</f>
        <v>1.101268853243953E-2</v>
      </c>
      <c r="AE410" s="1">
        <f>(Table2[[#This Row],[Close Price]]/Table2[[#This Row],[Current Week Low]])-1</f>
        <v>7.0751089464239802E-2</v>
      </c>
      <c r="AF410" s="1">
        <f>(Table2[[#This Row],[Current Week High]]/Table2[[#This Row],[Close Price]])-1</f>
        <v>1.101268853243953E-2</v>
      </c>
      <c r="AG410" s="1">
        <f>(Table2[[#This Row],[Close Price]]/Table2[[#This Row],[Current Month Low]])-1</f>
        <v>7.0751089464239802E-2</v>
      </c>
      <c r="AH410" s="1">
        <f>(Table2[[#This Row],[Current Month High]]/Table2[[#This Row],[Close Price]])-1</f>
        <v>1.101268853243953E-2</v>
      </c>
      <c r="AI410">
        <v>7.6729710318410298</v>
      </c>
      <c r="AJ410">
        <v>46.432953549517897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0.1</v>
      </c>
      <c r="AM410" t="s">
        <v>3173</v>
      </c>
      <c r="AN410">
        <v>0.83</v>
      </c>
      <c r="AO410" t="s">
        <v>3173</v>
      </c>
      <c r="AP410">
        <v>5.9868963617581997E-2</v>
      </c>
      <c r="AQ410">
        <f>(Table2[[#This Row],[Sharpe Ratio]]-AVERAGE(Table2[Sharpe Ratio]))/_xlfn.STDEV.P(Table2[Sharpe Ratio])</f>
        <v>-2.2578135932107706E-2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0.60249791355472249</v>
      </c>
      <c r="AS410">
        <f>_xlfn.RANK.AVG(Table2[[#This Row],[1Y Return vs Nifty Z-Score]],Table2[1Y Return vs Nifty Z-Score])</f>
        <v>443</v>
      </c>
      <c r="AT410">
        <f>_xlfn.RANK.AVG(Table2[[#This Row],[6M Return vs Nifty Z-Score]],Table2[6M Return vs Nifty Z-Score])</f>
        <v>401</v>
      </c>
      <c r="AU410">
        <f>_xlfn.RANK.AVG(Table2[[#This Row],[Sharpe Ratio Z-Score]],Table2[Sharpe Ratio Z-Score])</f>
        <v>348</v>
      </c>
      <c r="AV410">
        <f>(Table2[[#This Row],[Rank 1Y]]+Table2[[#This Row],[Rank 6M]]+Table2[[#This Row],[Rank Sharpe]])/3</f>
        <v>397.33333333333331</v>
      </c>
    </row>
    <row r="411" spans="1:48" x14ac:dyDescent="0.3">
      <c r="A411" t="s">
        <v>1459</v>
      </c>
      <c r="B411" t="s">
        <v>1460</v>
      </c>
      <c r="C411" t="s">
        <v>3129</v>
      </c>
      <c r="D411" t="s">
        <v>122</v>
      </c>
      <c r="E411">
        <v>7198.0709022250003</v>
      </c>
      <c r="F411">
        <v>628.25</v>
      </c>
      <c r="G411">
        <v>-10.0556284613037</v>
      </c>
      <c r="H411">
        <f>(Table2[[#This Row],[1Y Return vs Nifty]]-AVERAGE(Table2[1Y Return vs Nifty]))/_xlfn.STDEV.P(Table2[1Y Return vs Nifty])</f>
        <v>-0.61226830400324639</v>
      </c>
      <c r="I411">
        <v>11.251187497661601</v>
      </c>
      <c r="J411">
        <f>(Table2[[#This Row],[1M Return vs Nifty]]-AVERAGE(Table2[1M Return vs Nifty]))/_xlfn.STDEV.P(Table2[1M Return vs Nifty])</f>
        <v>1.2724445029545455</v>
      </c>
      <c r="K411">
        <v>12.362680823689599</v>
      </c>
      <c r="L411">
        <f>(Table2[[#This Row],[6M Return vs Nifty]]-AVERAGE(Table2[6M Return vs Nifty]))/_xlfn.STDEV.P(Table2[6M Return vs Nifty])</f>
        <v>8.8219278617246225E-2</v>
      </c>
      <c r="M411">
        <v>-1.3876295429413099</v>
      </c>
      <c r="N411">
        <f>(Table2[[#This Row],[1W Return vs Nifty]]-AVERAGE(Table2[1W Return vs Nifty]))/_xlfn.STDEV.P(Table2[1W Return vs Nifty])</f>
        <v>-0.25875180828984257</v>
      </c>
      <c r="O411">
        <v>627.4</v>
      </c>
      <c r="P411">
        <v>602.85101820753698</v>
      </c>
      <c r="Q411">
        <v>557.36226829459395</v>
      </c>
      <c r="R411">
        <v>47.386175198383697</v>
      </c>
      <c r="S411" s="1">
        <f>(Table2[[#This Row],[Close Price]]-Table2[[#This Row],[20D EMA]])/Table2[[#This Row],[20D EMA]]</f>
        <v>1.3547975773031923E-3</v>
      </c>
      <c r="T411" s="1">
        <f>(Table2[[#This Row],[Close Price]]-Table2[[#This Row],[50D EMA]])/Table2[[#This Row],[50D EMA]]</f>
        <v>4.213144048090367E-2</v>
      </c>
      <c r="U411" s="1">
        <f>(Table2[[#This Row],[Close Price]]-Table2[[#This Row],[200D EMA]])/Table2[[#This Row],[200D EMA]]</f>
        <v>0.12718430316839877</v>
      </c>
      <c r="V411">
        <v>0.73032659522835397</v>
      </c>
      <c r="W411">
        <v>622</v>
      </c>
      <c r="X411">
        <v>637.5</v>
      </c>
      <c r="Y411">
        <v>595.5</v>
      </c>
      <c r="Z411">
        <v>639.95000000000005</v>
      </c>
      <c r="AA411">
        <v>595.5</v>
      </c>
      <c r="AB411">
        <v>677.05</v>
      </c>
      <c r="AC411" s="1">
        <f>(Table2[[#This Row],[Close Price]]/Table2[[#This Row],[Day Low]])-1</f>
        <v>1.0048231511254002E-2</v>
      </c>
      <c r="AD411" s="1">
        <f>(Table2[[#This Row],[Day High]]/Table2[[#This Row],[Close Price]])-1</f>
        <v>1.4723438121766907E-2</v>
      </c>
      <c r="AE411" s="1">
        <f>(Table2[[#This Row],[Close Price]]/Table2[[#This Row],[Current Week Low]])-1</f>
        <v>5.499580184718722E-2</v>
      </c>
      <c r="AF411" s="1">
        <f>(Table2[[#This Row],[Current Week High]]/Table2[[#This Row],[Close Price]])-1</f>
        <v>1.862315957023486E-2</v>
      </c>
      <c r="AG411" s="1">
        <f>(Table2[[#This Row],[Close Price]]/Table2[[#This Row],[Current Month Low]])-1</f>
        <v>5.499580184718722E-2</v>
      </c>
      <c r="AH411" s="1">
        <f>(Table2[[#This Row],[Current Month High]]/Table2[[#This Row],[Close Price]])-1</f>
        <v>7.7676084361321118E-2</v>
      </c>
      <c r="AI411">
        <v>9.2558694787107108</v>
      </c>
      <c r="AJ411">
        <v>34.528907922912197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7.0000000000000007E-2</v>
      </c>
      <c r="AM411" t="s">
        <v>3173</v>
      </c>
      <c r="AN411">
        <v>-5.18</v>
      </c>
      <c r="AO411" t="s">
        <v>3172</v>
      </c>
      <c r="AP411">
        <v>4.582775762941E-2</v>
      </c>
      <c r="AQ411">
        <f>(Table2[[#This Row],[Sharpe Ratio]]-AVERAGE(Table2[Sharpe Ratio]))/_xlfn.STDEV.P(Table2[Sharpe Ratio])</f>
        <v>-0.18555094909343806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0.30409272018526468</v>
      </c>
      <c r="AS411">
        <f>_xlfn.RANK.AVG(Table2[[#This Row],[1Y Return vs Nifty Z-Score]],Table2[1Y Return vs Nifty Z-Score])</f>
        <v>519</v>
      </c>
      <c r="AT411">
        <f>_xlfn.RANK.AVG(Table2[[#This Row],[6M Return vs Nifty Z-Score]],Table2[6M Return vs Nifty Z-Score])</f>
        <v>283</v>
      </c>
      <c r="AU411">
        <f>_xlfn.RANK.AVG(Table2[[#This Row],[Sharpe Ratio Z-Score]],Table2[Sharpe Ratio Z-Score])</f>
        <v>392</v>
      </c>
      <c r="AV411">
        <f>(Table2[[#This Row],[Rank 1Y]]+Table2[[#This Row],[Rank 6M]]+Table2[[#This Row],[Rank Sharpe]])/3</f>
        <v>398</v>
      </c>
    </row>
    <row r="412" spans="1:48" x14ac:dyDescent="0.3">
      <c r="A412" t="s">
        <v>291</v>
      </c>
      <c r="B412" t="s">
        <v>292</v>
      </c>
      <c r="C412" t="s">
        <v>3127</v>
      </c>
      <c r="D412" t="s">
        <v>34</v>
      </c>
      <c r="E412">
        <v>94452.691570380004</v>
      </c>
      <c r="F412">
        <v>104.13</v>
      </c>
      <c r="G412">
        <v>12.810712833970699</v>
      </c>
      <c r="H412">
        <f>(Table2[[#This Row],[1Y Return vs Nifty]]-AVERAGE(Table2[1Y Return vs Nifty]))/_xlfn.STDEV.P(Table2[1Y Return vs Nifty])</f>
        <v>-0.22320476158019034</v>
      </c>
      <c r="I412">
        <v>-3.0425632683158101E-2</v>
      </c>
      <c r="J412">
        <f>(Table2[[#This Row],[1M Return vs Nifty]]-AVERAGE(Table2[1M Return vs Nifty]))/_xlfn.STDEV.P(Table2[1M Return vs Nifty])</f>
        <v>6.3291304345491101E-2</v>
      </c>
      <c r="K412">
        <v>-24.916340642796399</v>
      </c>
      <c r="L412">
        <f>(Table2[[#This Row],[6M Return vs Nifty]]-AVERAGE(Table2[6M Return vs Nifty]))/_xlfn.STDEV.P(Table2[6M Return vs Nifty])</f>
        <v>-1.1114605390552874</v>
      </c>
      <c r="M412">
        <v>-2.1573591519566202</v>
      </c>
      <c r="N412">
        <f>(Table2[[#This Row],[1W Return vs Nifty]]-AVERAGE(Table2[1W Return vs Nifty]))/_xlfn.STDEV.P(Table2[1W Return vs Nifty])</f>
        <v>-0.44174705526087588</v>
      </c>
      <c r="O412">
        <v>107.07</v>
      </c>
      <c r="P412">
        <v>108.78373713509301</v>
      </c>
      <c r="Q412">
        <v>105.78194515295399</v>
      </c>
      <c r="R412">
        <v>35.987735053855303</v>
      </c>
      <c r="S412" s="1">
        <f>(Table2[[#This Row],[Close Price]]-Table2[[#This Row],[20D EMA]])/Table2[[#This Row],[20D EMA]]</f>
        <v>-2.7458671896889865E-2</v>
      </c>
      <c r="T412" s="1">
        <f>(Table2[[#This Row],[Close Price]]-Table2[[#This Row],[50D EMA]])/Table2[[#This Row],[50D EMA]]</f>
        <v>-4.2779713748147576E-2</v>
      </c>
      <c r="U412" s="1">
        <f>(Table2[[#This Row],[Close Price]]-Table2[[#This Row],[200D EMA]])/Table2[[#This Row],[200D EMA]]</f>
        <v>-1.5616513295963608E-2</v>
      </c>
      <c r="V412">
        <v>1.2197015205159001</v>
      </c>
      <c r="W412">
        <v>103.9</v>
      </c>
      <c r="X412">
        <v>106.59</v>
      </c>
      <c r="Y412">
        <v>102.34</v>
      </c>
      <c r="Z412">
        <v>109.05</v>
      </c>
      <c r="AA412">
        <v>102.34</v>
      </c>
      <c r="AB412">
        <v>112.46</v>
      </c>
      <c r="AC412" s="1">
        <f>(Table2[[#This Row],[Close Price]]/Table2[[#This Row],[Day Low]])-1</f>
        <v>2.2136669874879278E-3</v>
      </c>
      <c r="AD412" s="1">
        <f>(Table2[[#This Row],[Day High]]/Table2[[#This Row],[Close Price]])-1</f>
        <v>2.3624315759147363E-2</v>
      </c>
      <c r="AE412" s="1">
        <f>(Table2[[#This Row],[Close Price]]/Table2[[#This Row],[Current Week Low]])-1</f>
        <v>1.7490717217119256E-2</v>
      </c>
      <c r="AF412" s="1">
        <f>(Table2[[#This Row],[Current Week High]]/Table2[[#This Row],[Close Price]])-1</f>
        <v>4.7248631518294504E-2</v>
      </c>
      <c r="AG412" s="1">
        <f>(Table2[[#This Row],[Close Price]]/Table2[[#This Row],[Current Month Low]])-1</f>
        <v>1.7490717217119256E-2</v>
      </c>
      <c r="AH412" s="1">
        <f>(Table2[[#This Row],[Current Month High]]/Table2[[#This Row],[Close Price]])-1</f>
        <v>7.9996158647843929E-2</v>
      </c>
      <c r="AI412">
        <v>23.7875732257754</v>
      </c>
      <c r="AJ412">
        <v>52.192341420637199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-7.0000000000000007E-2</v>
      </c>
      <c r="AM412" t="s">
        <v>3172</v>
      </c>
      <c r="AN412">
        <v>-4.7300000000000004</v>
      </c>
      <c r="AO412" t="s">
        <v>3172</v>
      </c>
      <c r="AP412">
        <v>0.130680361291242</v>
      </c>
      <c r="AQ412">
        <f>(Table2[[#This Row],[Sharpe Ratio]]-AVERAGE(Table2[Sharpe Ratio]))/_xlfn.STDEV.P(Table2[Sharpe Ratio])</f>
        <v>0.79931228377139774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374</v>
      </c>
      <c r="AT412">
        <f>_xlfn.RANK.AVG(Table2[[#This Row],[6M Return vs Nifty Z-Score]],Table2[6M Return vs Nifty Z-Score])</f>
        <v>671</v>
      </c>
      <c r="AU412">
        <f>_xlfn.RANK.AVG(Table2[[#This Row],[Sharpe Ratio Z-Score]],Table2[Sharpe Ratio Z-Score])</f>
        <v>152</v>
      </c>
      <c r="AV412">
        <f>(Table2[[#This Row],[Rank 1Y]]+Table2[[#This Row],[Rank 6M]]+Table2[[#This Row],[Rank Sharpe]])/3</f>
        <v>399</v>
      </c>
    </row>
    <row r="413" spans="1:48" x14ac:dyDescent="0.3">
      <c r="A413" t="s">
        <v>226</v>
      </c>
      <c r="B413" t="s">
        <v>227</v>
      </c>
      <c r="C413" t="s">
        <v>3140</v>
      </c>
      <c r="D413" t="s">
        <v>135</v>
      </c>
      <c r="E413">
        <v>117816.564826139</v>
      </c>
      <c r="F413">
        <v>1183.8</v>
      </c>
      <c r="G413">
        <v>20.949190001887601</v>
      </c>
      <c r="H413">
        <f>(Table2[[#This Row],[1Y Return vs Nifty]]-AVERAGE(Table2[1Y Return vs Nifty]))/_xlfn.STDEV.P(Table2[1Y Return vs Nifty])</f>
        <v>-8.4731154631391734E-2</v>
      </c>
      <c r="I413">
        <v>1.19392559242589</v>
      </c>
      <c r="J413">
        <f>(Table2[[#This Row],[1M Return vs Nifty]]-AVERAGE(Table2[1M Return vs Nifty]))/_xlfn.STDEV.P(Table2[1M Return vs Nifty])</f>
        <v>0.19451617289549772</v>
      </c>
      <c r="K413">
        <v>-13.393590407681501</v>
      </c>
      <c r="L413">
        <f>(Table2[[#This Row],[6M Return vs Nifty]]-AVERAGE(Table2[6M Return vs Nifty]))/_xlfn.STDEV.P(Table2[6M Return vs Nifty])</f>
        <v>-0.7406457923866745</v>
      </c>
      <c r="M413">
        <v>1.0504220778026201</v>
      </c>
      <c r="N413">
        <f>(Table2[[#This Row],[1W Return vs Nifty]]-AVERAGE(Table2[1W Return vs Nifty]))/_xlfn.STDEV.P(Table2[1W Return vs Nifty])</f>
        <v>0.32086972794924123</v>
      </c>
      <c r="O413">
        <v>1242.98</v>
      </c>
      <c r="P413">
        <v>1271.4067576288901</v>
      </c>
      <c r="Q413">
        <v>1198.0618127185101</v>
      </c>
      <c r="R413">
        <v>36.867707691064602</v>
      </c>
      <c r="S413" s="1">
        <f>(Table2[[#This Row],[Close Price]]-Table2[[#This Row],[20D EMA]])/Table2[[#This Row],[20D EMA]]</f>
        <v>-4.7611385541199425E-2</v>
      </c>
      <c r="T413" s="1">
        <f>(Table2[[#This Row],[Close Price]]-Table2[[#This Row],[50D EMA]])/Table2[[#This Row],[50D EMA]]</f>
        <v>-6.8905373597567113E-2</v>
      </c>
      <c r="U413" s="1">
        <f>(Table2[[#This Row],[Close Price]]-Table2[[#This Row],[200D EMA]])/Table2[[#This Row],[200D EMA]]</f>
        <v>-1.1904070864381165E-2</v>
      </c>
      <c r="V413">
        <v>1.39944145820121</v>
      </c>
      <c r="W413">
        <v>1181.55</v>
      </c>
      <c r="X413">
        <v>1224.8499999999999</v>
      </c>
      <c r="Y413">
        <v>1147.75</v>
      </c>
      <c r="Z413">
        <v>1225</v>
      </c>
      <c r="AA413">
        <v>1123</v>
      </c>
      <c r="AB413">
        <v>1252</v>
      </c>
      <c r="AC413" s="1">
        <f>(Table2[[#This Row],[Close Price]]/Table2[[#This Row],[Day Low]])-1</f>
        <v>1.9042782785323453E-3</v>
      </c>
      <c r="AD413" s="1">
        <f>(Table2[[#This Row],[Day High]]/Table2[[#This Row],[Close Price]])-1</f>
        <v>3.4676465619192465E-2</v>
      </c>
      <c r="AE413" s="1">
        <f>(Table2[[#This Row],[Close Price]]/Table2[[#This Row],[Current Week Low]])-1</f>
        <v>3.1409279024177783E-2</v>
      </c>
      <c r="AF413" s="1">
        <f>(Table2[[#This Row],[Current Week High]]/Table2[[#This Row],[Close Price]])-1</f>
        <v>3.4803176212198084E-2</v>
      </c>
      <c r="AG413" s="1">
        <f>(Table2[[#This Row],[Close Price]]/Table2[[#This Row],[Current Month Low]])-1</f>
        <v>5.4140694568121095E-2</v>
      </c>
      <c r="AH413" s="1">
        <f>(Table2[[#This Row],[Current Month High]]/Table2[[#This Row],[Close Price]])-1</f>
        <v>5.7611082953201498E-2</v>
      </c>
      <c r="AI413">
        <v>39.377428619699202</v>
      </c>
      <c r="AJ413">
        <v>68.7045746045318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-0.12</v>
      </c>
      <c r="AM413" t="s">
        <v>3172</v>
      </c>
      <c r="AN413">
        <v>-16.920000000000002</v>
      </c>
      <c r="AO413" t="s">
        <v>3172</v>
      </c>
      <c r="AP413">
        <v>7.3229794652967001E-2</v>
      </c>
      <c r="AQ413">
        <f>(Table2[[#This Row],[Sharpe Ratio]]-AVERAGE(Table2[Sharpe Ratio]))/_xlfn.STDEV.P(Table2[Sharpe Ratio])</f>
        <v>0.13249773303841678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319</v>
      </c>
      <c r="AT413">
        <f>_xlfn.RANK.AVG(Table2[[#This Row],[6M Return vs Nifty Z-Score]],Table2[6M Return vs Nifty Z-Score])</f>
        <v>575</v>
      </c>
      <c r="AU413">
        <f>_xlfn.RANK.AVG(Table2[[#This Row],[Sharpe Ratio Z-Score]],Table2[Sharpe Ratio Z-Score])</f>
        <v>304</v>
      </c>
      <c r="AV413">
        <f>(Table2[[#This Row],[Rank 1Y]]+Table2[[#This Row],[Rank 6M]]+Table2[[#This Row],[Rank Sharpe]])/3</f>
        <v>399.33333333333331</v>
      </c>
    </row>
    <row r="414" spans="1:48" x14ac:dyDescent="0.3">
      <c r="A414" t="s">
        <v>1135</v>
      </c>
      <c r="B414" t="s">
        <v>1136</v>
      </c>
      <c r="C414" t="s">
        <v>3130</v>
      </c>
      <c r="D414" t="s">
        <v>48</v>
      </c>
      <c r="E414">
        <v>11250.964222713999</v>
      </c>
      <c r="F414">
        <v>200.18</v>
      </c>
      <c r="G414">
        <v>16.382975225327801</v>
      </c>
      <c r="H414">
        <f>(Table2[[#This Row],[1Y Return vs Nifty]]-AVERAGE(Table2[1Y Return vs Nifty]))/_xlfn.STDEV.P(Table2[1Y Return vs Nifty])</f>
        <v>-0.16242385034918036</v>
      </c>
      <c r="I414">
        <v>-2.4335447403695398</v>
      </c>
      <c r="J414">
        <f>(Table2[[#This Row],[1M Return vs Nifty]]-AVERAGE(Table2[1M Return vs Nifty]))/_xlfn.STDEV.P(Table2[1M Return vs Nifty])</f>
        <v>-0.19427285089768087</v>
      </c>
      <c r="K414">
        <v>-20.098129491956499</v>
      </c>
      <c r="L414">
        <f>(Table2[[#This Row],[6M Return vs Nifty]]-AVERAGE(Table2[6M Return vs Nifty]))/_xlfn.STDEV.P(Table2[6M Return vs Nifty])</f>
        <v>-0.95640521711922466</v>
      </c>
      <c r="M414">
        <v>-0.83421217879817999</v>
      </c>
      <c r="N414">
        <f>(Table2[[#This Row],[1W Return vs Nifty]]-AVERAGE(Table2[1W Return vs Nifty]))/_xlfn.STDEV.P(Table2[1W Return vs Nifty])</f>
        <v>-0.12718255846069126</v>
      </c>
      <c r="O414">
        <v>208.12</v>
      </c>
      <c r="P414">
        <v>218.88059272408401</v>
      </c>
      <c r="Q414">
        <v>215.38639488282499</v>
      </c>
      <c r="R414">
        <v>41.4971510588326</v>
      </c>
      <c r="S414" s="1">
        <f>(Table2[[#This Row],[Close Price]]-Table2[[#This Row],[20D EMA]])/Table2[[#This Row],[20D EMA]]</f>
        <v>-3.8151066692292894E-2</v>
      </c>
      <c r="T414" s="1">
        <f>(Table2[[#This Row],[Close Price]]-Table2[[#This Row],[50D EMA]])/Table2[[#This Row],[50D EMA]]</f>
        <v>-8.543741814358824E-2</v>
      </c>
      <c r="U414" s="1">
        <f>(Table2[[#This Row],[Close Price]]-Table2[[#This Row],[200D EMA]])/Table2[[#This Row],[200D EMA]]</f>
        <v>-7.0600535800311809E-2</v>
      </c>
      <c r="V414">
        <v>0.57474295087930105</v>
      </c>
      <c r="W414">
        <v>198.12</v>
      </c>
      <c r="X414">
        <v>206.03</v>
      </c>
      <c r="Y414">
        <v>187.47</v>
      </c>
      <c r="Z414">
        <v>206.4</v>
      </c>
      <c r="AA414">
        <v>187.47</v>
      </c>
      <c r="AB414">
        <v>213.2</v>
      </c>
      <c r="AC414" s="1">
        <f>(Table2[[#This Row],[Close Price]]/Table2[[#This Row],[Day Low]])-1</f>
        <v>1.0397738744195362E-2</v>
      </c>
      <c r="AD414" s="1">
        <f>(Table2[[#This Row],[Day High]]/Table2[[#This Row],[Close Price]])-1</f>
        <v>2.9223698671195786E-2</v>
      </c>
      <c r="AE414" s="1">
        <f>(Table2[[#This Row],[Close Price]]/Table2[[#This Row],[Current Week Low]])-1</f>
        <v>6.7797514268949755E-2</v>
      </c>
      <c r="AF414" s="1">
        <f>(Table2[[#This Row],[Current Week High]]/Table2[[#This Row],[Close Price]])-1</f>
        <v>3.1072035168348444E-2</v>
      </c>
      <c r="AG414" s="1">
        <f>(Table2[[#This Row],[Close Price]]/Table2[[#This Row],[Current Month Low]])-1</f>
        <v>6.7797514268949755E-2</v>
      </c>
      <c r="AH414" s="1">
        <f>(Table2[[#This Row],[Current Month High]]/Table2[[#This Row],[Close Price]])-1</f>
        <v>6.5041462683584683E-2</v>
      </c>
      <c r="AI414">
        <v>51.813367968827997</v>
      </c>
      <c r="AJ414">
        <v>71.902103907256304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-0.24</v>
      </c>
      <c r="AM414" t="s">
        <v>3172</v>
      </c>
      <c r="AN414">
        <v>-8.75</v>
      </c>
      <c r="AO414" t="s">
        <v>3172</v>
      </c>
      <c r="AP414">
        <v>0.10436384029003901</v>
      </c>
      <c r="AQ414">
        <f>(Table2[[#This Row],[Sharpe Ratio]]-AVERAGE(Table2[Sharpe Ratio]))/_xlfn.STDEV.P(Table2[Sharpe Ratio])</f>
        <v>0.49386291825406686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350</v>
      </c>
      <c r="AT414">
        <f>_xlfn.RANK.AVG(Table2[[#This Row],[6M Return vs Nifty Z-Score]],Table2[6M Return vs Nifty Z-Score])</f>
        <v>634</v>
      </c>
      <c r="AU414">
        <f>_xlfn.RANK.AVG(Table2[[#This Row],[Sharpe Ratio Z-Score]],Table2[Sharpe Ratio Z-Score])</f>
        <v>216</v>
      </c>
      <c r="AV414">
        <f>(Table2[[#This Row],[Rank 1Y]]+Table2[[#This Row],[Rank 6M]]+Table2[[#This Row],[Rank Sharpe]])/3</f>
        <v>400</v>
      </c>
    </row>
    <row r="415" spans="1:48" x14ac:dyDescent="0.3">
      <c r="A415" t="s">
        <v>1121</v>
      </c>
      <c r="B415" t="s">
        <v>1122</v>
      </c>
      <c r="C415" t="s">
        <v>3138</v>
      </c>
      <c r="D415" t="s">
        <v>529</v>
      </c>
      <c r="E415">
        <v>11432.133722774999</v>
      </c>
      <c r="F415">
        <v>357.45</v>
      </c>
      <c r="G415">
        <v>0.11867891043043199</v>
      </c>
      <c r="H415">
        <f>(Table2[[#This Row],[1Y Return vs Nifty]]-AVERAGE(Table2[1Y Return vs Nifty]))/_xlfn.STDEV.P(Table2[1Y Return vs Nifty])</f>
        <v>-0.43915569203650573</v>
      </c>
      <c r="I415">
        <v>6.4118600751451904</v>
      </c>
      <c r="J415">
        <f>(Table2[[#This Row],[1M Return vs Nifty]]-AVERAGE(Table2[1M Return vs Nifty]))/_xlfn.STDEV.P(Table2[1M Return vs Nifty])</f>
        <v>0.7537697208603813</v>
      </c>
      <c r="K415">
        <v>8.1520908146249091</v>
      </c>
      <c r="L415">
        <f>(Table2[[#This Row],[6M Return vs Nifty]]-AVERAGE(Table2[6M Return vs Nifty]))/_xlfn.STDEV.P(Table2[6M Return vs Nifty])</f>
        <v>-4.7282128223856433E-2</v>
      </c>
      <c r="M415">
        <v>0.50360252939021</v>
      </c>
      <c r="N415">
        <f>(Table2[[#This Row],[1W Return vs Nifty]]-AVERAGE(Table2[1W Return vs Nifty]))/_xlfn.STDEV.P(Table2[1W Return vs Nifty])</f>
        <v>0.1908690405152107</v>
      </c>
      <c r="O415">
        <v>350.53</v>
      </c>
      <c r="P415">
        <v>338.12346109573599</v>
      </c>
      <c r="Q415">
        <v>309.82917652818003</v>
      </c>
      <c r="R415">
        <v>56.3974439076827</v>
      </c>
      <c r="S415" s="1">
        <f>(Table2[[#This Row],[Close Price]]-Table2[[#This Row],[20D EMA]])/Table2[[#This Row],[20D EMA]]</f>
        <v>1.9741534248138581E-2</v>
      </c>
      <c r="T415" s="1">
        <f>(Table2[[#This Row],[Close Price]]-Table2[[#This Row],[50D EMA]])/Table2[[#This Row],[50D EMA]]</f>
        <v>5.7158231024944758E-2</v>
      </c>
      <c r="U415" s="1">
        <f>(Table2[[#This Row],[Close Price]]-Table2[[#This Row],[200D EMA]])/Table2[[#This Row],[200D EMA]]</f>
        <v>0.15370025510650603</v>
      </c>
      <c r="V415">
        <v>0.95316388119223505</v>
      </c>
      <c r="W415">
        <v>346.1</v>
      </c>
      <c r="X415">
        <v>360.1</v>
      </c>
      <c r="Y415">
        <v>343.2</v>
      </c>
      <c r="Z415">
        <v>360.1</v>
      </c>
      <c r="AA415">
        <v>343.2</v>
      </c>
      <c r="AB415">
        <v>371.75</v>
      </c>
      <c r="AC415" s="1">
        <f>(Table2[[#This Row],[Close Price]]/Table2[[#This Row],[Day Low]])-1</f>
        <v>3.279399017624951E-2</v>
      </c>
      <c r="AD415" s="1">
        <f>(Table2[[#This Row],[Day High]]/Table2[[#This Row],[Close Price]])-1</f>
        <v>7.4136242831166488E-3</v>
      </c>
      <c r="AE415" s="1">
        <f>(Table2[[#This Row],[Close Price]]/Table2[[#This Row],[Current Week Low]])-1</f>
        <v>4.1520979020978954E-2</v>
      </c>
      <c r="AF415" s="1">
        <f>(Table2[[#This Row],[Current Week High]]/Table2[[#This Row],[Close Price]])-1</f>
        <v>7.4136242831166488E-3</v>
      </c>
      <c r="AG415" s="1">
        <f>(Table2[[#This Row],[Close Price]]/Table2[[#This Row],[Current Month Low]])-1</f>
        <v>4.1520979020978954E-2</v>
      </c>
      <c r="AH415" s="1">
        <f>(Table2[[#This Row],[Current Month High]]/Table2[[#This Row],[Close Price]])-1</f>
        <v>4.0005595188138177E-2</v>
      </c>
      <c r="AI415">
        <v>12.1835221709329</v>
      </c>
      <c r="AJ415">
        <v>47.341302555647097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0.15</v>
      </c>
      <c r="AM415" t="s">
        <v>3173</v>
      </c>
      <c r="AN415">
        <v>1.4</v>
      </c>
      <c r="AO415" t="s">
        <v>3173</v>
      </c>
      <c r="AP415">
        <v>3.2801627317160999E-2</v>
      </c>
      <c r="AQ415">
        <f>(Table2[[#This Row],[Sharpe Ratio]]-AVERAGE(Table2[Sharpe Ratio]))/_xlfn.STDEV.P(Table2[Sharpe Ratio])</f>
        <v>-0.33674202935973335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0.12145891175549653</v>
      </c>
      <c r="AS415">
        <f>_xlfn.RANK.AVG(Table2[[#This Row],[1Y Return vs Nifty Z-Score]],Table2[1Y Return vs Nifty Z-Score])</f>
        <v>450</v>
      </c>
      <c r="AT415">
        <f>_xlfn.RANK.AVG(Table2[[#This Row],[6M Return vs Nifty Z-Score]],Table2[6M Return vs Nifty Z-Score])</f>
        <v>331</v>
      </c>
      <c r="AU415">
        <f>_xlfn.RANK.AVG(Table2[[#This Row],[Sharpe Ratio Z-Score]],Table2[Sharpe Ratio Z-Score])</f>
        <v>421</v>
      </c>
      <c r="AV415">
        <f>(Table2[[#This Row],[Rank 1Y]]+Table2[[#This Row],[Rank 6M]]+Table2[[#This Row],[Rank Sharpe]])/3</f>
        <v>400.66666666666669</v>
      </c>
    </row>
    <row r="416" spans="1:48" x14ac:dyDescent="0.3">
      <c r="A416" t="s">
        <v>73</v>
      </c>
      <c r="B416" t="s">
        <v>74</v>
      </c>
      <c r="C416" t="s">
        <v>3133</v>
      </c>
      <c r="D416" t="s">
        <v>60</v>
      </c>
      <c r="E416">
        <v>341770.09054200002</v>
      </c>
      <c r="F416">
        <v>928.5</v>
      </c>
      <c r="G416">
        <v>20.2912994529818</v>
      </c>
      <c r="H416">
        <f>(Table2[[#This Row],[1Y Return vs Nifty]]-AVERAGE(Table2[1Y Return vs Nifty]))/_xlfn.STDEV.P(Table2[1Y Return vs Nifty])</f>
        <v>-9.5924953594623205E-2</v>
      </c>
      <c r="I416">
        <v>-10.100544191805399</v>
      </c>
      <c r="J416">
        <f>(Table2[[#This Row],[1M Return vs Nifty]]-AVERAGE(Table2[1M Return vs Nifty]))/_xlfn.STDEV.P(Table2[1M Return vs Nifty])</f>
        <v>-1.0160149903708</v>
      </c>
      <c r="K416">
        <v>-18.251724125834102</v>
      </c>
      <c r="L416">
        <f>(Table2[[#This Row],[6M Return vs Nifty]]-AVERAGE(Table2[6M Return vs Nifty]))/_xlfn.STDEV.P(Table2[6M Return vs Nifty])</f>
        <v>-0.8969858663465472</v>
      </c>
      <c r="M416">
        <v>0.47232085073166902</v>
      </c>
      <c r="N416">
        <f>(Table2[[#This Row],[1W Return vs Nifty]]-AVERAGE(Table2[1W Return vs Nifty]))/_xlfn.STDEV.P(Table2[1W Return vs Nifty])</f>
        <v>0.18343214521491005</v>
      </c>
      <c r="O416">
        <v>966.44</v>
      </c>
      <c r="P416">
        <v>999.59904086963297</v>
      </c>
      <c r="Q416">
        <v>939.36857731425698</v>
      </c>
      <c r="R416">
        <v>34.693521823339097</v>
      </c>
      <c r="S416" s="1">
        <f>(Table2[[#This Row],[Close Price]]-Table2[[#This Row],[20D EMA]])/Table2[[#This Row],[20D EMA]]</f>
        <v>-3.9257481064525528E-2</v>
      </c>
      <c r="T416" s="1">
        <f>(Table2[[#This Row],[Close Price]]-Table2[[#This Row],[50D EMA]])/Table2[[#This Row],[50D EMA]]</f>
        <v>-7.1127560114281521E-2</v>
      </c>
      <c r="U416" s="1">
        <f>(Table2[[#This Row],[Close Price]]-Table2[[#This Row],[200D EMA]])/Table2[[#This Row],[200D EMA]]</f>
        <v>-1.1570088223869767E-2</v>
      </c>
      <c r="V416">
        <v>1.12443986078956</v>
      </c>
      <c r="W416">
        <v>912.35</v>
      </c>
      <c r="X416">
        <v>943.6</v>
      </c>
      <c r="Y416">
        <v>893.85</v>
      </c>
      <c r="Z416">
        <v>948.45</v>
      </c>
      <c r="AA416">
        <v>893.85</v>
      </c>
      <c r="AB416">
        <v>984.5</v>
      </c>
      <c r="AC416" s="1">
        <f>(Table2[[#This Row],[Close Price]]/Table2[[#This Row],[Day Low]])-1</f>
        <v>1.7701539979174674E-2</v>
      </c>
      <c r="AD416" s="1">
        <f>(Table2[[#This Row],[Day High]]/Table2[[#This Row],[Close Price]])-1</f>
        <v>1.6262789445341985E-2</v>
      </c>
      <c r="AE416" s="1">
        <f>(Table2[[#This Row],[Close Price]]/Table2[[#This Row],[Current Week Low]])-1</f>
        <v>3.8764893438496317E-2</v>
      </c>
      <c r="AF416" s="1">
        <f>(Table2[[#This Row],[Current Week High]]/Table2[[#This Row],[Close Price]])-1</f>
        <v>2.1486268174474965E-2</v>
      </c>
      <c r="AG416" s="1">
        <f>(Table2[[#This Row],[Close Price]]/Table2[[#This Row],[Current Month Low]])-1</f>
        <v>3.8764893438496317E-2</v>
      </c>
      <c r="AH416" s="1">
        <f>(Table2[[#This Row],[Current Month High]]/Table2[[#This Row],[Close Price]])-1</f>
        <v>6.0312331717824463E-2</v>
      </c>
      <c r="AI416">
        <v>26.978998384491099</v>
      </c>
      <c r="AJ416">
        <v>50.340025906735697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-0.12</v>
      </c>
      <c r="AM416" t="s">
        <v>3172</v>
      </c>
      <c r="AN416">
        <v>-4.46</v>
      </c>
      <c r="AO416" t="s">
        <v>3172</v>
      </c>
      <c r="AP416">
        <v>8.7460102961087E-2</v>
      </c>
      <c r="AQ416">
        <f>(Table2[[#This Row],[Sharpe Ratio]]-AVERAGE(Table2[Sharpe Ratio]))/_xlfn.STDEV.P(Table2[Sharpe Ratio])</f>
        <v>0.29766541016536524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323</v>
      </c>
      <c r="AT416">
        <f>_xlfn.RANK.AVG(Table2[[#This Row],[6M Return vs Nifty Z-Score]],Table2[6M Return vs Nifty Z-Score])</f>
        <v>619</v>
      </c>
      <c r="AU416">
        <f>_xlfn.RANK.AVG(Table2[[#This Row],[Sharpe Ratio Z-Score]],Table2[Sharpe Ratio Z-Score])</f>
        <v>263</v>
      </c>
      <c r="AV416">
        <f>(Table2[[#This Row],[Rank 1Y]]+Table2[[#This Row],[Rank 6M]]+Table2[[#This Row],[Rank Sharpe]])/3</f>
        <v>401.66666666666669</v>
      </c>
    </row>
    <row r="417" spans="1:48" x14ac:dyDescent="0.3">
      <c r="A417" t="s">
        <v>635</v>
      </c>
      <c r="B417" t="s">
        <v>636</v>
      </c>
      <c r="C417" t="s">
        <v>3141</v>
      </c>
      <c r="D417" t="s">
        <v>395</v>
      </c>
      <c r="E417">
        <v>30256.139886699999</v>
      </c>
      <c r="F417">
        <v>6732.25</v>
      </c>
      <c r="G417">
        <v>-0.65246885256989196</v>
      </c>
      <c r="H417">
        <f>(Table2[[#This Row],[1Y Return vs Nifty]]-AVERAGE(Table2[1Y Return vs Nifty]))/_xlfn.STDEV.P(Table2[1Y Return vs Nifty])</f>
        <v>-0.45227652656487538</v>
      </c>
      <c r="I417">
        <v>6.1184887599503099</v>
      </c>
      <c r="J417">
        <f>(Table2[[#This Row],[1M Return vs Nifty]]-AVERAGE(Table2[1M Return vs Nifty]))/_xlfn.STDEV.P(Table2[1M Return vs Nifty])</f>
        <v>0.72232644585621575</v>
      </c>
      <c r="K417">
        <v>14.8710285733947</v>
      </c>
      <c r="L417">
        <f>(Table2[[#This Row],[6M Return vs Nifty]]-AVERAGE(Table2[6M Return vs Nifty]))/_xlfn.STDEV.P(Table2[6M Return vs Nifty])</f>
        <v>0.1689406616538375</v>
      </c>
      <c r="M417">
        <v>3.0776903223785501</v>
      </c>
      <c r="N417">
        <f>(Table2[[#This Row],[1W Return vs Nifty]]-AVERAGE(Table2[1W Return vs Nifty]))/_xlfn.STDEV.P(Table2[1W Return vs Nifty])</f>
        <v>0.80283176857710337</v>
      </c>
      <c r="O417">
        <v>6503.5</v>
      </c>
      <c r="P417">
        <v>6435.3430476823596</v>
      </c>
      <c r="Q417">
        <v>5981.72850827604</v>
      </c>
      <c r="R417">
        <v>71.165441563965999</v>
      </c>
      <c r="S417" s="1">
        <f>(Table2[[#This Row],[Close Price]]-Table2[[#This Row],[20D EMA]])/Table2[[#This Row],[20D EMA]]</f>
        <v>3.5173368186361187E-2</v>
      </c>
      <c r="T417" s="1">
        <f>(Table2[[#This Row],[Close Price]]-Table2[[#This Row],[50D EMA]])/Table2[[#This Row],[50D EMA]]</f>
        <v>4.6136926985511549E-2</v>
      </c>
      <c r="U417" s="1">
        <f>(Table2[[#This Row],[Close Price]]-Table2[[#This Row],[200D EMA]])/Table2[[#This Row],[200D EMA]]</f>
        <v>0.12546899958524924</v>
      </c>
      <c r="V417">
        <v>1.51890421843739</v>
      </c>
      <c r="W417">
        <v>6573.7</v>
      </c>
      <c r="X417">
        <v>6848</v>
      </c>
      <c r="Y417">
        <v>6542.15</v>
      </c>
      <c r="Z417">
        <v>6919.6</v>
      </c>
      <c r="AA417">
        <v>6300.05</v>
      </c>
      <c r="AB417">
        <v>6919.6</v>
      </c>
      <c r="AC417" s="1">
        <f>(Table2[[#This Row],[Close Price]]/Table2[[#This Row],[Day Low]])-1</f>
        <v>2.4118837184538444E-2</v>
      </c>
      <c r="AD417" s="1">
        <f>(Table2[[#This Row],[Day High]]/Table2[[#This Row],[Close Price]])-1</f>
        <v>1.7193360317872886E-2</v>
      </c>
      <c r="AE417" s="1">
        <f>(Table2[[#This Row],[Close Price]]/Table2[[#This Row],[Current Week Low]])-1</f>
        <v>2.9057725671224333E-2</v>
      </c>
      <c r="AF417" s="1">
        <f>(Table2[[#This Row],[Current Week High]]/Table2[[#This Row],[Close Price]])-1</f>
        <v>2.7828734821196521E-2</v>
      </c>
      <c r="AG417" s="1">
        <f>(Table2[[#This Row],[Close Price]]/Table2[[#This Row],[Current Month Low]])-1</f>
        <v>6.8602630137855947E-2</v>
      </c>
      <c r="AH417" s="1">
        <f>(Table2[[#This Row],[Current Month High]]/Table2[[#This Row],[Close Price]])-1</f>
        <v>2.7828734821196521E-2</v>
      </c>
      <c r="AI417">
        <v>6.9011103271566103</v>
      </c>
      <c r="AJ417">
        <v>39.879282760913298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-0.01</v>
      </c>
      <c r="AM417" t="s">
        <v>3172</v>
      </c>
      <c r="AN417">
        <v>7.92</v>
      </c>
      <c r="AO417" t="s">
        <v>3173</v>
      </c>
      <c r="AP417">
        <v>4.9476931661909997E-3</v>
      </c>
      <c r="AQ417">
        <f>(Table2[[#This Row],[Sharpe Ratio]]-AVERAGE(Table2[Sharpe Ratio]))/_xlfn.STDEV.P(Table2[Sharpe Ratio])</f>
        <v>-0.660035769941415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0.58178657958086621</v>
      </c>
      <c r="AS417">
        <f>_xlfn.RANK.AVG(Table2[[#This Row],[1Y Return vs Nifty Z-Score]],Table2[1Y Return vs Nifty Z-Score])</f>
        <v>455</v>
      </c>
      <c r="AT417">
        <f>_xlfn.RANK.AVG(Table2[[#This Row],[6M Return vs Nifty Z-Score]],Table2[6M Return vs Nifty Z-Score])</f>
        <v>259</v>
      </c>
      <c r="AU417">
        <f>_xlfn.RANK.AVG(Table2[[#This Row],[Sharpe Ratio Z-Score]],Table2[Sharpe Ratio Z-Score])</f>
        <v>497</v>
      </c>
      <c r="AV417">
        <f>(Table2[[#This Row],[Rank 1Y]]+Table2[[#This Row],[Rank 6M]]+Table2[[#This Row],[Rank Sharpe]])/3</f>
        <v>403.66666666666669</v>
      </c>
    </row>
    <row r="418" spans="1:48" x14ac:dyDescent="0.3">
      <c r="A418" t="s">
        <v>1490</v>
      </c>
      <c r="B418" t="s">
        <v>1491</v>
      </c>
      <c r="C418" t="s">
        <v>3133</v>
      </c>
      <c r="D418" t="s">
        <v>184</v>
      </c>
      <c r="E418">
        <v>6937.7669217749999</v>
      </c>
      <c r="F418">
        <v>506.15</v>
      </c>
      <c r="G418">
        <v>2.3897824298969201</v>
      </c>
      <c r="H418">
        <f>(Table2[[#This Row],[1Y Return vs Nifty]]-AVERAGE(Table2[1Y Return vs Nifty]))/_xlfn.STDEV.P(Table2[1Y Return vs Nifty])</f>
        <v>-0.40051358619705035</v>
      </c>
      <c r="I418">
        <v>-2.8440340730556701</v>
      </c>
      <c r="J418">
        <f>(Table2[[#This Row],[1M Return vs Nifty]]-AVERAGE(Table2[1M Return vs Nifty]))/_xlfn.STDEV.P(Table2[1M Return vs Nifty])</f>
        <v>-0.23826873019948799</v>
      </c>
      <c r="K418">
        <v>8.3115661553465205</v>
      </c>
      <c r="L418">
        <f>(Table2[[#This Row],[6M Return vs Nifty]]-AVERAGE(Table2[6M Return vs Nifty]))/_xlfn.STDEV.P(Table2[6M Return vs Nifty])</f>
        <v>-4.215003676453085E-2</v>
      </c>
      <c r="M418">
        <v>-0.20243442873956499</v>
      </c>
      <c r="N418">
        <f>(Table2[[#This Row],[1W Return vs Nifty]]-AVERAGE(Table2[1W Return vs Nifty]))/_xlfn.STDEV.P(Table2[1W Return vs Nifty])</f>
        <v>2.3016062001212294E-2</v>
      </c>
      <c r="O418">
        <v>517.86</v>
      </c>
      <c r="P418">
        <v>521.08332294765398</v>
      </c>
      <c r="Q418">
        <v>473.339447526833</v>
      </c>
      <c r="R418">
        <v>34.711840325656702</v>
      </c>
      <c r="S418" s="1">
        <f>(Table2[[#This Row],[Close Price]]-Table2[[#This Row],[20D EMA]])/Table2[[#This Row],[20D EMA]]</f>
        <v>-2.2612289035646771E-2</v>
      </c>
      <c r="T418" s="1">
        <f>(Table2[[#This Row],[Close Price]]-Table2[[#This Row],[50D EMA]])/Table2[[#This Row],[50D EMA]]</f>
        <v>-2.8658224683107254E-2</v>
      </c>
      <c r="U418" s="1">
        <f>(Table2[[#This Row],[Close Price]]-Table2[[#This Row],[200D EMA]])/Table2[[#This Row],[200D EMA]]</f>
        <v>6.9317173213853028E-2</v>
      </c>
      <c r="V418">
        <v>0.24766043338524599</v>
      </c>
      <c r="W418">
        <v>504.15</v>
      </c>
      <c r="X418">
        <v>512.95000000000005</v>
      </c>
      <c r="Y418">
        <v>486</v>
      </c>
      <c r="Z418">
        <v>512.95000000000005</v>
      </c>
      <c r="AA418">
        <v>486</v>
      </c>
      <c r="AB418">
        <v>528.54999999999995</v>
      </c>
      <c r="AC418" s="1">
        <f>(Table2[[#This Row],[Close Price]]/Table2[[#This Row],[Day Low]])-1</f>
        <v>3.9670732916790019E-3</v>
      </c>
      <c r="AD418" s="1">
        <f>(Table2[[#This Row],[Day High]]/Table2[[#This Row],[Close Price]])-1</f>
        <v>1.3434752543712403E-2</v>
      </c>
      <c r="AE418" s="1">
        <f>(Table2[[#This Row],[Close Price]]/Table2[[#This Row],[Current Week Low]])-1</f>
        <v>4.1460905349794297E-2</v>
      </c>
      <c r="AF418" s="1">
        <f>(Table2[[#This Row],[Current Week High]]/Table2[[#This Row],[Close Price]])-1</f>
        <v>1.3434752543712403E-2</v>
      </c>
      <c r="AG418" s="1">
        <f>(Table2[[#This Row],[Close Price]]/Table2[[#This Row],[Current Month Low]])-1</f>
        <v>4.1460905349794297E-2</v>
      </c>
      <c r="AH418" s="1">
        <f>(Table2[[#This Row],[Current Month High]]/Table2[[#This Row],[Close Price]])-1</f>
        <v>4.4255655438111274E-2</v>
      </c>
      <c r="AI418">
        <v>26.365701867035401</v>
      </c>
      <c r="AJ418">
        <v>43.081272084805597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-0.08</v>
      </c>
      <c r="AM418" t="s">
        <v>3172</v>
      </c>
      <c r="AN418">
        <v>-4.3099999999999996</v>
      </c>
      <c r="AO418" t="s">
        <v>3172</v>
      </c>
      <c r="AP418">
        <v>2.2192426231567999E-2</v>
      </c>
      <c r="AQ418">
        <f>(Table2[[#This Row],[Sharpe Ratio]]-AVERAGE(Table2[Sharpe Ratio]))/_xlfn.STDEV.P(Table2[Sharpe Ratio])</f>
        <v>-0.45988040848256745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432</v>
      </c>
      <c r="AT418">
        <f>_xlfn.RANK.AVG(Table2[[#This Row],[6M Return vs Nifty Z-Score]],Table2[6M Return vs Nifty Z-Score])</f>
        <v>327</v>
      </c>
      <c r="AU418">
        <f>_xlfn.RANK.AVG(Table2[[#This Row],[Sharpe Ratio Z-Score]],Table2[Sharpe Ratio Z-Score])</f>
        <v>452</v>
      </c>
      <c r="AV418">
        <f>(Table2[[#This Row],[Rank 1Y]]+Table2[[#This Row],[Rank 6M]]+Table2[[#This Row],[Rank Sharpe]])/3</f>
        <v>403.66666666666669</v>
      </c>
    </row>
    <row r="419" spans="1:48" x14ac:dyDescent="0.3">
      <c r="A419" t="s">
        <v>1579</v>
      </c>
      <c r="B419" t="s">
        <v>1580</v>
      </c>
      <c r="C419" t="s">
        <v>3141</v>
      </c>
      <c r="D419" t="s">
        <v>266</v>
      </c>
      <c r="E419">
        <v>6184.8016277400002</v>
      </c>
      <c r="F419">
        <v>645.9</v>
      </c>
      <c r="G419">
        <v>-20.2272316104428</v>
      </c>
      <c r="H419">
        <f>(Table2[[#This Row],[1Y Return vs Nifty]]-AVERAGE(Table2[1Y Return vs Nifty]))/_xlfn.STDEV.P(Table2[1Y Return vs Nifty])</f>
        <v>-0.7853349044804907</v>
      </c>
      <c r="I419">
        <v>-3.3595307523386801</v>
      </c>
      <c r="J419">
        <f>(Table2[[#This Row],[1M Return vs Nifty]]-AVERAGE(Table2[1M Return vs Nifty]))/_xlfn.STDEV.P(Table2[1M Return vs Nifty])</f>
        <v>-0.29351920293116102</v>
      </c>
      <c r="K419">
        <v>18.251686319320999</v>
      </c>
      <c r="L419">
        <f>(Table2[[#This Row],[6M Return vs Nifty]]-AVERAGE(Table2[6M Return vs Nifty]))/_xlfn.STDEV.P(Table2[6M Return vs Nifty])</f>
        <v>0.27773393756887726</v>
      </c>
      <c r="M419">
        <v>-1.75669910336157</v>
      </c>
      <c r="N419">
        <f>(Table2[[#This Row],[1W Return vs Nifty]]-AVERAGE(Table2[1W Return vs Nifty]))/_xlfn.STDEV.P(Table2[1W Return vs Nifty])</f>
        <v>-0.34649427599222876</v>
      </c>
      <c r="O419">
        <v>656.81</v>
      </c>
      <c r="P419">
        <v>642.19775091194003</v>
      </c>
      <c r="Q419">
        <v>580.18798396083503</v>
      </c>
      <c r="R419">
        <v>42.696151209429303</v>
      </c>
      <c r="S419" s="1">
        <f>(Table2[[#This Row],[Close Price]]-Table2[[#This Row],[20D EMA]])/Table2[[#This Row],[20D EMA]]</f>
        <v>-1.6610587536730514E-2</v>
      </c>
      <c r="T419" s="1">
        <f>(Table2[[#This Row],[Close Price]]-Table2[[#This Row],[50D EMA]])/Table2[[#This Row],[50D EMA]]</f>
        <v>5.7649673839602197E-3</v>
      </c>
      <c r="U419" s="1">
        <f>(Table2[[#This Row],[Close Price]]-Table2[[#This Row],[200D EMA]])/Table2[[#This Row],[200D EMA]]</f>
        <v>0.11325987068977418</v>
      </c>
      <c r="V419">
        <v>0.42134578513607102</v>
      </c>
      <c r="W419">
        <v>640</v>
      </c>
      <c r="X419">
        <v>660.35</v>
      </c>
      <c r="Y419">
        <v>621.9</v>
      </c>
      <c r="Z419">
        <v>674.9</v>
      </c>
      <c r="AA419">
        <v>621.9</v>
      </c>
      <c r="AB419">
        <v>688.2</v>
      </c>
      <c r="AC419" s="1">
        <f>(Table2[[#This Row],[Close Price]]/Table2[[#This Row],[Day Low]])-1</f>
        <v>9.2187500000000533E-3</v>
      </c>
      <c r="AD419" s="1">
        <f>(Table2[[#This Row],[Day High]]/Table2[[#This Row],[Close Price]])-1</f>
        <v>2.23718841925995E-2</v>
      </c>
      <c r="AE419" s="1">
        <f>(Table2[[#This Row],[Close Price]]/Table2[[#This Row],[Current Week Low]])-1</f>
        <v>3.8591413410516084E-2</v>
      </c>
      <c r="AF419" s="1">
        <f>(Table2[[#This Row],[Current Week High]]/Table2[[#This Row],[Close Price]])-1</f>
        <v>4.4898591113175401E-2</v>
      </c>
      <c r="AG419" s="1">
        <f>(Table2[[#This Row],[Close Price]]/Table2[[#This Row],[Current Month Low]])-1</f>
        <v>3.8591413410516084E-2</v>
      </c>
      <c r="AH419" s="1">
        <f>(Table2[[#This Row],[Current Month High]]/Table2[[#This Row],[Close Price]])-1</f>
        <v>6.5490013934045521E-2</v>
      </c>
      <c r="AI419">
        <v>12.525158693296101</v>
      </c>
      <c r="AJ419">
        <v>48.499827566386898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0.19</v>
      </c>
      <c r="AM419" t="s">
        <v>3173</v>
      </c>
      <c r="AN419">
        <v>2.72</v>
      </c>
      <c r="AO419" t="s">
        <v>3173</v>
      </c>
      <c r="AP419">
        <v>4.0572551925491002E-2</v>
      </c>
      <c r="AQ419">
        <f>(Table2[[#This Row],[Sharpe Ratio]]-AVERAGE(Table2[Sharpe Ratio]))/_xlfn.STDEV.P(Table2[Sharpe Ratio])</f>
        <v>-0.2465468249484471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-1.3941612707834503</v>
      </c>
      <c r="AS419">
        <f>_xlfn.RANK.AVG(Table2[[#This Row],[1Y Return vs Nifty Z-Score]],Table2[1Y Return vs Nifty Z-Score])</f>
        <v>581</v>
      </c>
      <c r="AT419">
        <f>_xlfn.RANK.AVG(Table2[[#This Row],[6M Return vs Nifty Z-Score]],Table2[6M Return vs Nifty Z-Score])</f>
        <v>228</v>
      </c>
      <c r="AU419">
        <f>_xlfn.RANK.AVG(Table2[[#This Row],[Sharpe Ratio Z-Score]],Table2[Sharpe Ratio Z-Score])</f>
        <v>403</v>
      </c>
      <c r="AV419">
        <f>(Table2[[#This Row],[Rank 1Y]]+Table2[[#This Row],[Rank 6M]]+Table2[[#This Row],[Rank Sharpe]])/3</f>
        <v>404</v>
      </c>
    </row>
    <row r="420" spans="1:48" x14ac:dyDescent="0.3">
      <c r="A420" t="s">
        <v>117</v>
      </c>
      <c r="B420" t="s">
        <v>118</v>
      </c>
      <c r="C420" t="s">
        <v>3134</v>
      </c>
      <c r="D420" t="s">
        <v>119</v>
      </c>
      <c r="E420">
        <v>245519.38315343999</v>
      </c>
      <c r="F420">
        <v>1007.4</v>
      </c>
      <c r="G420">
        <v>3.5480340608571002</v>
      </c>
      <c r="H420">
        <f>(Table2[[#This Row],[1Y Return vs Nifty]]-AVERAGE(Table2[1Y Return vs Nifty]))/_xlfn.STDEV.P(Table2[1Y Return vs Nifty])</f>
        <v>-0.3808063021702971</v>
      </c>
      <c r="I420">
        <v>6.5908657403184101</v>
      </c>
      <c r="J420">
        <f>(Table2[[#This Row],[1M Return vs Nifty]]-AVERAGE(Table2[1M Return vs Nifty]))/_xlfn.STDEV.P(Table2[1M Return vs Nifty])</f>
        <v>0.77295538784901041</v>
      </c>
      <c r="K420">
        <v>4.10077640764767</v>
      </c>
      <c r="L420">
        <f>(Table2[[#This Row],[6M Return vs Nifty]]-AVERAGE(Table2[6M Return vs Nifty]))/_xlfn.STDEV.P(Table2[6M Return vs Nifty])</f>
        <v>-0.17765787141405726</v>
      </c>
      <c r="M420">
        <v>-4.1354889520021798</v>
      </c>
      <c r="N420">
        <f>(Table2[[#This Row],[1W Return vs Nifty]]-AVERAGE(Table2[1W Return vs Nifty]))/_xlfn.STDEV.P(Table2[1W Return vs Nifty])</f>
        <v>-0.91202693934014067</v>
      </c>
      <c r="O420">
        <v>992.89</v>
      </c>
      <c r="P420">
        <v>962.67822033006803</v>
      </c>
      <c r="Q420">
        <v>893.93534752756295</v>
      </c>
      <c r="R420">
        <v>54.001798423248196</v>
      </c>
      <c r="S420" s="1">
        <f>(Table2[[#This Row],[Close Price]]-Table2[[#This Row],[20D EMA]])/Table2[[#This Row],[20D EMA]]</f>
        <v>1.4613904863580045E-2</v>
      </c>
      <c r="T420" s="1">
        <f>(Table2[[#This Row],[Close Price]]-Table2[[#This Row],[50D EMA]])/Table2[[#This Row],[50D EMA]]</f>
        <v>4.6455584769123003E-2</v>
      </c>
      <c r="U420" s="1">
        <f>(Table2[[#This Row],[Close Price]]-Table2[[#This Row],[200D EMA]])/Table2[[#This Row],[200D EMA]]</f>
        <v>0.12692713492788529</v>
      </c>
      <c r="V420">
        <v>1.42040461145918</v>
      </c>
      <c r="W420">
        <v>996.75</v>
      </c>
      <c r="X420">
        <v>1012.95</v>
      </c>
      <c r="Y420">
        <v>984</v>
      </c>
      <c r="Z420">
        <v>1044.0999999999999</v>
      </c>
      <c r="AA420">
        <v>984</v>
      </c>
      <c r="AB420">
        <v>1063</v>
      </c>
      <c r="AC420" s="1">
        <f>(Table2[[#This Row],[Close Price]]/Table2[[#This Row],[Day Low]])-1</f>
        <v>1.0684725357411606E-2</v>
      </c>
      <c r="AD420" s="1">
        <f>(Table2[[#This Row],[Day High]]/Table2[[#This Row],[Close Price]])-1</f>
        <v>5.5092316855271939E-3</v>
      </c>
      <c r="AE420" s="1">
        <f>(Table2[[#This Row],[Close Price]]/Table2[[#This Row],[Current Week Low]])-1</f>
        <v>2.3780487804877959E-2</v>
      </c>
      <c r="AF420" s="1">
        <f>(Table2[[#This Row],[Current Week High]]/Table2[[#This Row],[Close Price]])-1</f>
        <v>3.6430414929521371E-2</v>
      </c>
      <c r="AG420" s="1">
        <f>(Table2[[#This Row],[Close Price]]/Table2[[#This Row],[Current Month Low]])-1</f>
        <v>2.3780487804877959E-2</v>
      </c>
      <c r="AH420" s="1">
        <f>(Table2[[#This Row],[Current Month High]]/Table2[[#This Row],[Close Price]])-1</f>
        <v>5.5191582291046259E-2</v>
      </c>
      <c r="AI420">
        <v>5.5191582291046197</v>
      </c>
      <c r="AJ420">
        <v>39.3360995850622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0.06</v>
      </c>
      <c r="AM420" t="s">
        <v>3173</v>
      </c>
      <c r="AN420">
        <v>2.58</v>
      </c>
      <c r="AO420" t="s">
        <v>3173</v>
      </c>
      <c r="AP420">
        <v>3.4557452134878999E-2</v>
      </c>
      <c r="AQ420">
        <f>(Table2[[#This Row],[Sharpe Ratio]]-AVERAGE(Table2[Sharpe Ratio]))/_xlfn.STDEV.P(Table2[Sharpe Ratio])</f>
        <v>-0.31636260395973348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-1.0138983290352181</v>
      </c>
      <c r="AS420">
        <f>_xlfn.RANK.AVG(Table2[[#This Row],[1Y Return vs Nifty Z-Score]],Table2[1Y Return vs Nifty Z-Score])</f>
        <v>425</v>
      </c>
      <c r="AT420">
        <f>_xlfn.RANK.AVG(Table2[[#This Row],[6M Return vs Nifty Z-Score]],Table2[6M Return vs Nifty Z-Score])</f>
        <v>373</v>
      </c>
      <c r="AU420">
        <f>_xlfn.RANK.AVG(Table2[[#This Row],[Sharpe Ratio Z-Score]],Table2[Sharpe Ratio Z-Score])</f>
        <v>415</v>
      </c>
      <c r="AV420">
        <f>(Table2[[#This Row],[Rank 1Y]]+Table2[[#This Row],[Rank 6M]]+Table2[[#This Row],[Rank Sharpe]])/3</f>
        <v>404.33333333333331</v>
      </c>
    </row>
    <row r="421" spans="1:48" x14ac:dyDescent="0.3">
      <c r="A421" t="s">
        <v>1828</v>
      </c>
      <c r="B421" t="s">
        <v>1829</v>
      </c>
      <c r="C421" t="s">
        <v>3138</v>
      </c>
      <c r="D421" t="s">
        <v>125</v>
      </c>
      <c r="E421">
        <v>4319.6802626250001</v>
      </c>
      <c r="F421">
        <v>913.25</v>
      </c>
      <c r="G421">
        <v>18.345185558525301</v>
      </c>
      <c r="H421">
        <f>(Table2[[#This Row],[1Y Return vs Nifty]]-AVERAGE(Table2[1Y Return vs Nifty]))/_xlfn.STDEV.P(Table2[1Y Return vs Nifty])</f>
        <v>-0.12903746407274028</v>
      </c>
      <c r="I421">
        <v>1.3805903253404299</v>
      </c>
      <c r="J421">
        <f>(Table2[[#This Row],[1M Return vs Nifty]]-AVERAGE(Table2[1M Return vs Nifty]))/_xlfn.STDEV.P(Table2[1M Return vs Nifty])</f>
        <v>0.21452273191000837</v>
      </c>
      <c r="K421">
        <v>17.461648996821701</v>
      </c>
      <c r="L421">
        <f>(Table2[[#This Row],[6M Return vs Nifty]]-AVERAGE(Table2[6M Return vs Nifty]))/_xlfn.STDEV.P(Table2[6M Return vs Nifty])</f>
        <v>0.25230966960995233</v>
      </c>
      <c r="M421">
        <v>-5.9936514540993899</v>
      </c>
      <c r="N421">
        <f>(Table2[[#This Row],[1W Return vs Nifty]]-AVERAGE(Table2[1W Return vs Nifty]))/_xlfn.STDEV.P(Table2[1W Return vs Nifty])</f>
        <v>-1.3537858401294549</v>
      </c>
      <c r="O421">
        <v>929.75</v>
      </c>
      <c r="P421">
        <v>912.56277181115695</v>
      </c>
      <c r="Q421">
        <v>814.48067193503698</v>
      </c>
      <c r="R421">
        <v>46.381130466088301</v>
      </c>
      <c r="S421" s="1">
        <f>(Table2[[#This Row],[Close Price]]-Table2[[#This Row],[20D EMA]])/Table2[[#This Row],[20D EMA]]</f>
        <v>-1.7746706103791341E-2</v>
      </c>
      <c r="T421" s="1">
        <f>(Table2[[#This Row],[Close Price]]-Table2[[#This Row],[50D EMA]])/Table2[[#This Row],[50D EMA]]</f>
        <v>7.5307497749345365E-4</v>
      </c>
      <c r="U421" s="1">
        <f>(Table2[[#This Row],[Close Price]]-Table2[[#This Row],[200D EMA]])/Table2[[#This Row],[200D EMA]]</f>
        <v>0.12126663218453988</v>
      </c>
      <c r="V421">
        <v>0.56217441214848096</v>
      </c>
      <c r="W421">
        <v>893.8</v>
      </c>
      <c r="X421">
        <v>928.3</v>
      </c>
      <c r="Y421">
        <v>837.2</v>
      </c>
      <c r="Z421">
        <v>928.3</v>
      </c>
      <c r="AA421">
        <v>837.2</v>
      </c>
      <c r="AB421">
        <v>997.65</v>
      </c>
      <c r="AC421" s="1">
        <f>(Table2[[#This Row],[Close Price]]/Table2[[#This Row],[Day Low]])-1</f>
        <v>2.1761020362497163E-2</v>
      </c>
      <c r="AD421" s="1">
        <f>(Table2[[#This Row],[Day High]]/Table2[[#This Row],[Close Price]])-1</f>
        <v>1.6479605803449093E-2</v>
      </c>
      <c r="AE421" s="1">
        <f>(Table2[[#This Row],[Close Price]]/Table2[[#This Row],[Current Week Low]])-1</f>
        <v>9.0838509316770066E-2</v>
      </c>
      <c r="AF421" s="1">
        <f>(Table2[[#This Row],[Current Week High]]/Table2[[#This Row],[Close Price]])-1</f>
        <v>1.6479605803449093E-2</v>
      </c>
      <c r="AG421" s="1">
        <f>(Table2[[#This Row],[Close Price]]/Table2[[#This Row],[Current Month Low]])-1</f>
        <v>9.0838509316770066E-2</v>
      </c>
      <c r="AH421" s="1">
        <f>(Table2[[#This Row],[Current Month High]]/Table2[[#This Row],[Close Price]])-1</f>
        <v>9.2417191349575711E-2</v>
      </c>
      <c r="AI421">
        <v>13.254859019983501</v>
      </c>
      <c r="AJ421">
        <v>50.403491436100097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0.02</v>
      </c>
      <c r="AM421" t="s">
        <v>3173</v>
      </c>
      <c r="AN421">
        <v>-6.37</v>
      </c>
      <c r="AO421" t="s">
        <v>3172</v>
      </c>
      <c r="AP421">
        <v>-3.5578049728514999E-2</v>
      </c>
      <c r="AQ421">
        <f>(Table2[[#This Row],[Sharpe Ratio]]-AVERAGE(Table2[Sharpe Ratio]))/_xlfn.STDEV.P(Table2[Sharpe Ratio])</f>
        <v>-1.1304080677744213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-2.146398970456656</v>
      </c>
      <c r="AS421">
        <f>_xlfn.RANK.AVG(Table2[[#This Row],[1Y Return vs Nifty Z-Score]],Table2[1Y Return vs Nifty Z-Score])</f>
        <v>340</v>
      </c>
      <c r="AT421">
        <f>_xlfn.RANK.AVG(Table2[[#This Row],[6M Return vs Nifty Z-Score]],Table2[6M Return vs Nifty Z-Score])</f>
        <v>237</v>
      </c>
      <c r="AU421">
        <f>_xlfn.RANK.AVG(Table2[[#This Row],[Sharpe Ratio Z-Score]],Table2[Sharpe Ratio Z-Score])</f>
        <v>636</v>
      </c>
      <c r="AV421">
        <f>(Table2[[#This Row],[Rank 1Y]]+Table2[[#This Row],[Rank 6M]]+Table2[[#This Row],[Rank Sharpe]])/3</f>
        <v>404.33333333333331</v>
      </c>
    </row>
    <row r="422" spans="1:48" x14ac:dyDescent="0.3">
      <c r="A422" t="s">
        <v>246</v>
      </c>
      <c r="B422" t="s">
        <v>247</v>
      </c>
      <c r="C422" t="s">
        <v>3131</v>
      </c>
      <c r="D422" t="s">
        <v>51</v>
      </c>
      <c r="E422">
        <v>107532.88663920001</v>
      </c>
      <c r="F422">
        <v>2684</v>
      </c>
      <c r="G422">
        <v>24.6216528501215</v>
      </c>
      <c r="H422">
        <f>(Table2[[#This Row],[1Y Return vs Nifty]]-AVERAGE(Table2[1Y Return vs Nifty]))/_xlfn.STDEV.P(Table2[1Y Return vs Nifty])</f>
        <v>-2.2245364416836097E-2</v>
      </c>
      <c r="I422">
        <v>9.61227518741266</v>
      </c>
      <c r="J422">
        <f>(Table2[[#This Row],[1M Return vs Nifty]]-AVERAGE(Table2[1M Return vs Nifty]))/_xlfn.STDEV.P(Table2[1M Return vs Nifty])</f>
        <v>1.0967873483188322</v>
      </c>
      <c r="K422">
        <v>3.44376148855625</v>
      </c>
      <c r="L422">
        <f>(Table2[[#This Row],[6M Return vs Nifty]]-AVERAGE(Table2[6M Return vs Nifty]))/_xlfn.STDEV.P(Table2[6M Return vs Nifty])</f>
        <v>-0.19880133246365406</v>
      </c>
      <c r="M422">
        <v>5.1765444119364101</v>
      </c>
      <c r="N422">
        <f>(Table2[[#This Row],[1W Return vs Nifty]]-AVERAGE(Table2[1W Return vs Nifty]))/_xlfn.STDEV.P(Table2[1W Return vs Nifty])</f>
        <v>1.3018126028549288</v>
      </c>
      <c r="O422">
        <v>2566.65</v>
      </c>
      <c r="P422">
        <v>2441.6001796935402</v>
      </c>
      <c r="Q422">
        <v>2198.6514487241702</v>
      </c>
      <c r="R422">
        <v>63.308610908955899</v>
      </c>
      <c r="S422" s="1">
        <f>(Table2[[#This Row],[Close Price]]-Table2[[#This Row],[20D EMA]])/Table2[[#This Row],[20D EMA]]</f>
        <v>4.5721076110883802E-2</v>
      </c>
      <c r="T422" s="1">
        <f>(Table2[[#This Row],[Close Price]]-Table2[[#This Row],[50D EMA]])/Table2[[#This Row],[50D EMA]]</f>
        <v>9.927908030252719E-2</v>
      </c>
      <c r="U422" s="1">
        <f>(Table2[[#This Row],[Close Price]]-Table2[[#This Row],[200D EMA]])/Table2[[#This Row],[200D EMA]]</f>
        <v>0.22074829166645174</v>
      </c>
      <c r="V422">
        <v>0.52870724580665296</v>
      </c>
      <c r="W422">
        <v>2663.1</v>
      </c>
      <c r="X422">
        <v>2745</v>
      </c>
      <c r="Y422">
        <v>2475</v>
      </c>
      <c r="Z422">
        <v>2745</v>
      </c>
      <c r="AA422">
        <v>2475</v>
      </c>
      <c r="AB422">
        <v>2745</v>
      </c>
      <c r="AC422" s="1">
        <f>(Table2[[#This Row],[Close Price]]/Table2[[#This Row],[Day Low]])-1</f>
        <v>7.8479966955804503E-3</v>
      </c>
      <c r="AD422" s="1">
        <f>(Table2[[#This Row],[Day High]]/Table2[[#This Row],[Close Price]])-1</f>
        <v>2.2727272727272707E-2</v>
      </c>
      <c r="AE422" s="1">
        <f>(Table2[[#This Row],[Close Price]]/Table2[[#This Row],[Current Week Low]])-1</f>
        <v>8.4444444444444544E-2</v>
      </c>
      <c r="AF422" s="1">
        <f>(Table2[[#This Row],[Current Week High]]/Table2[[#This Row],[Close Price]])-1</f>
        <v>2.2727272727272707E-2</v>
      </c>
      <c r="AG422" s="1">
        <f>(Table2[[#This Row],[Close Price]]/Table2[[#This Row],[Current Month Low]])-1</f>
        <v>8.4444444444444544E-2</v>
      </c>
      <c r="AH422" s="1">
        <f>(Table2[[#This Row],[Current Month High]]/Table2[[#This Row],[Close Price]])-1</f>
        <v>2.2727272727272707E-2</v>
      </c>
      <c r="AI422">
        <v>3.57675111773472</v>
      </c>
      <c r="AJ422">
        <v>59.472386441282197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0.15</v>
      </c>
      <c r="AM422" t="s">
        <v>3173</v>
      </c>
      <c r="AN422">
        <v>1.27</v>
      </c>
      <c r="AO422" t="s">
        <v>3173</v>
      </c>
      <c r="AQ422">
        <f>(Table2[[#This Row],[Sharpe Ratio]]-AVERAGE(Table2[Sharpe Ratio]))/_xlfn.STDEV.P(Table2[Sharpe Ratio])</f>
        <v>-0.71746242365139401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1.4600908306418767</v>
      </c>
      <c r="AS422">
        <f>_xlfn.RANK.AVG(Table2[[#This Row],[1Y Return vs Nifty Z-Score]],Table2[1Y Return vs Nifty Z-Score])</f>
        <v>300</v>
      </c>
      <c r="AT422">
        <f>_xlfn.RANK.AVG(Table2[[#This Row],[6M Return vs Nifty Z-Score]],Table2[6M Return vs Nifty Z-Score])</f>
        <v>384</v>
      </c>
      <c r="AU422">
        <f>_xlfn.RANK.AVG(Table2[[#This Row],[Sharpe Ratio Z-Score]],Table2[Sharpe Ratio Z-Score])</f>
        <v>531</v>
      </c>
      <c r="AV422">
        <f>(Table2[[#This Row],[Rank 1Y]]+Table2[[#This Row],[Rank 6M]]+Table2[[#This Row],[Rank Sharpe]])/3</f>
        <v>405</v>
      </c>
    </row>
    <row r="423" spans="1:48" x14ac:dyDescent="0.3">
      <c r="A423" t="s">
        <v>1281</v>
      </c>
      <c r="B423" t="s">
        <v>1282</v>
      </c>
      <c r="C423" t="s">
        <v>3127</v>
      </c>
      <c r="D423" t="s">
        <v>556</v>
      </c>
      <c r="E423">
        <v>9149.1760150999999</v>
      </c>
      <c r="F423">
        <v>277</v>
      </c>
      <c r="G423">
        <v>-8.7870378131190403</v>
      </c>
      <c r="H423">
        <f>(Table2[[#This Row],[1Y Return vs Nifty]]-AVERAGE(Table2[1Y Return vs Nifty]))/_xlfn.STDEV.P(Table2[1Y Return vs Nifty])</f>
        <v>-0.59068363660525358</v>
      </c>
      <c r="I423">
        <v>-4.6686704325278097</v>
      </c>
      <c r="J423">
        <f>(Table2[[#This Row],[1M Return vs Nifty]]-AVERAGE(Table2[1M Return vs Nifty]))/_xlfn.STDEV.P(Table2[1M Return vs Nifty])</f>
        <v>-0.43383162221355726</v>
      </c>
      <c r="K423">
        <v>8.9172155995371192</v>
      </c>
      <c r="L423">
        <f>(Table2[[#This Row],[6M Return vs Nifty]]-AVERAGE(Table2[6M Return vs Nifty]))/_xlfn.STDEV.P(Table2[6M Return vs Nifty])</f>
        <v>-2.2659573061419646E-2</v>
      </c>
      <c r="M423">
        <v>-3.6764304406131698</v>
      </c>
      <c r="N423">
        <f>(Table2[[#This Row],[1W Return vs Nifty]]-AVERAGE(Table2[1W Return vs Nifty]))/_xlfn.STDEV.P(Table2[1W Return vs Nifty])</f>
        <v>-0.80289053003239386</v>
      </c>
      <c r="O423">
        <v>277.02999999999997</v>
      </c>
      <c r="P423">
        <v>268.64873683337999</v>
      </c>
      <c r="Q423">
        <v>240.99945419541601</v>
      </c>
      <c r="R423">
        <v>49.583398019429097</v>
      </c>
      <c r="S423" s="1">
        <f>(Table2[[#This Row],[Close Price]]-Table2[[#This Row],[20D EMA]])/Table2[[#This Row],[20D EMA]]</f>
        <v>-1.0829152077382493E-4</v>
      </c>
      <c r="T423" s="1">
        <f>(Table2[[#This Row],[Close Price]]-Table2[[#This Row],[50D EMA]])/Table2[[#This Row],[50D EMA]]</f>
        <v>3.1086180657531232E-2</v>
      </c>
      <c r="U423" s="1">
        <f>(Table2[[#This Row],[Close Price]]-Table2[[#This Row],[200D EMA]])/Table2[[#This Row],[200D EMA]]</f>
        <v>0.14938019641900396</v>
      </c>
      <c r="V423">
        <v>0.78902692371027505</v>
      </c>
      <c r="W423">
        <v>272.5</v>
      </c>
      <c r="X423">
        <v>278</v>
      </c>
      <c r="Y423">
        <v>260.2</v>
      </c>
      <c r="Z423">
        <v>282.05</v>
      </c>
      <c r="AA423">
        <v>260.2</v>
      </c>
      <c r="AB423">
        <v>297.60000000000002</v>
      </c>
      <c r="AC423" s="1">
        <f>(Table2[[#This Row],[Close Price]]/Table2[[#This Row],[Day Low]])-1</f>
        <v>1.6513761467889854E-2</v>
      </c>
      <c r="AD423" s="1">
        <f>(Table2[[#This Row],[Day High]]/Table2[[#This Row],[Close Price]])-1</f>
        <v>3.6101083032491488E-3</v>
      </c>
      <c r="AE423" s="1">
        <f>(Table2[[#This Row],[Close Price]]/Table2[[#This Row],[Current Week Low]])-1</f>
        <v>6.4565718677940032E-2</v>
      </c>
      <c r="AF423" s="1">
        <f>(Table2[[#This Row],[Current Week High]]/Table2[[#This Row],[Close Price]])-1</f>
        <v>1.8231046931407979E-2</v>
      </c>
      <c r="AG423" s="1">
        <f>(Table2[[#This Row],[Close Price]]/Table2[[#This Row],[Current Month Low]])-1</f>
        <v>6.4565718677940032E-2</v>
      </c>
      <c r="AH423" s="1">
        <f>(Table2[[#This Row],[Current Month High]]/Table2[[#This Row],[Close Price]])-1</f>
        <v>7.4368231046931577E-2</v>
      </c>
      <c r="AI423">
        <v>7.4368231046931497</v>
      </c>
      <c r="AJ423">
        <v>37.400793650793602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0.15</v>
      </c>
      <c r="AM423" t="s">
        <v>3173</v>
      </c>
      <c r="AN423">
        <v>-0.73</v>
      </c>
      <c r="AO423" t="s">
        <v>3172</v>
      </c>
      <c r="AP423">
        <v>4.7089477389480001E-2</v>
      </c>
      <c r="AQ423">
        <f>(Table2[[#This Row],[Sharpe Ratio]]-AVERAGE(Table2[Sharpe Ratio]))/_xlfn.STDEV.P(Table2[Sharpe Ratio])</f>
        <v>-0.17090647917446802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-2.0209718410870923</v>
      </c>
      <c r="AS423">
        <f>_xlfn.RANK.AVG(Table2[[#This Row],[1Y Return vs Nifty Z-Score]],Table2[1Y Return vs Nifty Z-Score])</f>
        <v>508</v>
      </c>
      <c r="AT423">
        <f>_xlfn.RANK.AVG(Table2[[#This Row],[6M Return vs Nifty Z-Score]],Table2[6M Return vs Nifty Z-Score])</f>
        <v>320</v>
      </c>
      <c r="AU423">
        <f>_xlfn.RANK.AVG(Table2[[#This Row],[Sharpe Ratio Z-Score]],Table2[Sharpe Ratio Z-Score])</f>
        <v>387</v>
      </c>
      <c r="AV423">
        <f>(Table2[[#This Row],[Rank 1Y]]+Table2[[#This Row],[Rank 6M]]+Table2[[#This Row],[Rank Sharpe]])/3</f>
        <v>405</v>
      </c>
    </row>
    <row r="424" spans="1:48" x14ac:dyDescent="0.3">
      <c r="A424" t="s">
        <v>168</v>
      </c>
      <c r="B424" t="s">
        <v>169</v>
      </c>
      <c r="C424" t="s">
        <v>3126</v>
      </c>
      <c r="D424" t="s">
        <v>21</v>
      </c>
      <c r="E424">
        <v>158463.27628955999</v>
      </c>
      <c r="F424">
        <v>1619.7</v>
      </c>
      <c r="G424">
        <v>4.9631524333361199</v>
      </c>
      <c r="H424">
        <f>(Table2[[#This Row],[1Y Return vs Nifty]]-AVERAGE(Table2[1Y Return vs Nifty]))/_xlfn.STDEV.P(Table2[1Y Return vs Nifty])</f>
        <v>-0.35672851203172262</v>
      </c>
      <c r="I424">
        <v>4.3892123383524098</v>
      </c>
      <c r="J424">
        <f>(Table2[[#This Row],[1M Return vs Nifty]]-AVERAGE(Table2[1M Return vs Nifty]))/_xlfn.STDEV.P(Table2[1M Return vs Nifty])</f>
        <v>0.53698414663925775</v>
      </c>
      <c r="K424">
        <v>18.043133018892998</v>
      </c>
      <c r="L424">
        <f>(Table2[[#This Row],[6M Return vs Nifty]]-AVERAGE(Table2[6M Return vs Nifty]))/_xlfn.STDEV.P(Table2[6M Return vs Nifty])</f>
        <v>0.27102246351215081</v>
      </c>
      <c r="M424">
        <v>3.87113745299194</v>
      </c>
      <c r="N424">
        <f>(Table2[[#This Row],[1W Return vs Nifty]]-AVERAGE(Table2[1W Return vs Nifty]))/_xlfn.STDEV.P(Table2[1W Return vs Nifty])</f>
        <v>0.9914656108048967</v>
      </c>
      <c r="O424">
        <v>1618.42</v>
      </c>
      <c r="P424">
        <v>1585.8128961997299</v>
      </c>
      <c r="Q424">
        <v>1423.22056730854</v>
      </c>
      <c r="R424">
        <v>49.531305875571803</v>
      </c>
      <c r="S424" s="1">
        <f>(Table2[[#This Row],[Close Price]]-Table2[[#This Row],[20D EMA]])/Table2[[#This Row],[20D EMA]]</f>
        <v>7.9089482334620967E-4</v>
      </c>
      <c r="T424" s="1">
        <f>(Table2[[#This Row],[Close Price]]-Table2[[#This Row],[50D EMA]])/Table2[[#This Row],[50D EMA]]</f>
        <v>2.1368916775413891E-2</v>
      </c>
      <c r="U424" s="1">
        <f>(Table2[[#This Row],[Close Price]]-Table2[[#This Row],[200D EMA]])/Table2[[#This Row],[200D EMA]]</f>
        <v>0.13805269345075818</v>
      </c>
      <c r="V424">
        <v>1.17199592189896</v>
      </c>
      <c r="W424">
        <v>1611.35</v>
      </c>
      <c r="X424">
        <v>1675.95</v>
      </c>
      <c r="Y424">
        <v>1600.2</v>
      </c>
      <c r="Z424">
        <v>1675.95</v>
      </c>
      <c r="AA424">
        <v>1580</v>
      </c>
      <c r="AB424">
        <v>1675.95</v>
      </c>
      <c r="AC424" s="1">
        <f>(Table2[[#This Row],[Close Price]]/Table2[[#This Row],[Day Low]])-1</f>
        <v>5.1819902566172527E-3</v>
      </c>
      <c r="AD424" s="1">
        <f>(Table2[[#This Row],[Day High]]/Table2[[#This Row],[Close Price]])-1</f>
        <v>3.4728653454343394E-2</v>
      </c>
      <c r="AE424" s="1">
        <f>(Table2[[#This Row],[Close Price]]/Table2[[#This Row],[Current Week Low]])-1</f>
        <v>1.2185976752905781E-2</v>
      </c>
      <c r="AF424" s="1">
        <f>(Table2[[#This Row],[Current Week High]]/Table2[[#This Row],[Close Price]])-1</f>
        <v>3.4728653454343394E-2</v>
      </c>
      <c r="AG424" s="1">
        <f>(Table2[[#This Row],[Close Price]]/Table2[[#This Row],[Current Month Low]])-1</f>
        <v>2.5126582278480969E-2</v>
      </c>
      <c r="AH424" s="1">
        <f>(Table2[[#This Row],[Current Month High]]/Table2[[#This Row],[Close Price]])-1</f>
        <v>3.4728653454343394E-2</v>
      </c>
      <c r="AI424">
        <v>3.4728653454343301</v>
      </c>
      <c r="AJ424">
        <v>47.493511815325697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0.03</v>
      </c>
      <c r="AM424" t="s">
        <v>3173</v>
      </c>
      <c r="AN424">
        <v>0.78</v>
      </c>
      <c r="AO424" t="s">
        <v>3173</v>
      </c>
      <c r="AP424">
        <v>-4.9308984205090004E-3</v>
      </c>
      <c r="AQ424">
        <f>(Table2[[#This Row],[Sharpe Ratio]]-AVERAGE(Table2[Sharpe Ratio]))/_xlfn.STDEV.P(Table2[Sharpe Ratio])</f>
        <v>-0.77469414489243615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0.66804956403214644</v>
      </c>
      <c r="AS424">
        <f>_xlfn.RANK.AVG(Table2[[#This Row],[1Y Return vs Nifty Z-Score]],Table2[1Y Return vs Nifty Z-Score])</f>
        <v>413</v>
      </c>
      <c r="AT424">
        <f>_xlfn.RANK.AVG(Table2[[#This Row],[6M Return vs Nifty Z-Score]],Table2[6M Return vs Nifty Z-Score])</f>
        <v>229</v>
      </c>
      <c r="AU424">
        <f>_xlfn.RANK.AVG(Table2[[#This Row],[Sharpe Ratio Z-Score]],Table2[Sharpe Ratio Z-Score])</f>
        <v>576</v>
      </c>
      <c r="AV424">
        <f>(Table2[[#This Row],[Rank 1Y]]+Table2[[#This Row],[Rank 6M]]+Table2[[#This Row],[Rank Sharpe]])/3</f>
        <v>406</v>
      </c>
    </row>
    <row r="425" spans="1:48" x14ac:dyDescent="0.3">
      <c r="A425" t="s">
        <v>684</v>
      </c>
      <c r="B425" t="s">
        <v>685</v>
      </c>
      <c r="C425" t="s">
        <v>3139</v>
      </c>
      <c r="D425" t="s">
        <v>256</v>
      </c>
      <c r="E425">
        <v>27133.596799999999</v>
      </c>
      <c r="F425">
        <v>2450.65</v>
      </c>
      <c r="G425">
        <v>-11.731288502472999</v>
      </c>
      <c r="H425">
        <f>(Table2[[#This Row],[1Y Return vs Nifty]]-AVERAGE(Table2[1Y Return vs Nifty]))/_xlfn.STDEV.P(Table2[1Y Return vs Nifty])</f>
        <v>-0.6407791279735342</v>
      </c>
      <c r="I425">
        <v>-1.4798178604793</v>
      </c>
      <c r="J425">
        <f>(Table2[[#This Row],[1M Return vs Nifty]]-AVERAGE(Table2[1M Return vs Nifty]))/_xlfn.STDEV.P(Table2[1M Return vs Nifty])</f>
        <v>-9.2053257467651972E-2</v>
      </c>
      <c r="K425">
        <v>8.3640200148737396</v>
      </c>
      <c r="L425">
        <f>(Table2[[#This Row],[6M Return vs Nifty]]-AVERAGE(Table2[6M Return vs Nifty]))/_xlfn.STDEV.P(Table2[6M Return vs Nifty])</f>
        <v>-4.0462014006465506E-2</v>
      </c>
      <c r="M425">
        <v>0.166754197645747</v>
      </c>
      <c r="N425">
        <f>(Table2[[#This Row],[1W Return vs Nifty]]-AVERAGE(Table2[1W Return vs Nifty]))/_xlfn.STDEV.P(Table2[1W Return vs Nifty])</f>
        <v>0.11078683640432209</v>
      </c>
      <c r="O425">
        <v>2413.5100000000002</v>
      </c>
      <c r="P425">
        <v>2446.14174940576</v>
      </c>
      <c r="Q425">
        <v>2370.9742708681702</v>
      </c>
      <c r="R425">
        <v>63.412308401340802</v>
      </c>
      <c r="S425" s="1">
        <f>(Table2[[#This Row],[Close Price]]-Table2[[#This Row],[20D EMA]])/Table2[[#This Row],[20D EMA]]</f>
        <v>1.5388376265273344E-2</v>
      </c>
      <c r="T425" s="1">
        <f>(Table2[[#This Row],[Close Price]]-Table2[[#This Row],[50D EMA]])/Table2[[#This Row],[50D EMA]]</f>
        <v>1.8430046399948981E-3</v>
      </c>
      <c r="U425" s="1">
        <f>(Table2[[#This Row],[Close Price]]-Table2[[#This Row],[200D EMA]])/Table2[[#This Row],[200D EMA]]</f>
        <v>3.3604636756625533E-2</v>
      </c>
      <c r="V425">
        <v>0.85798469529476895</v>
      </c>
      <c r="W425">
        <v>2392</v>
      </c>
      <c r="X425">
        <v>2469.5500000000002</v>
      </c>
      <c r="Y425">
        <v>2357.15</v>
      </c>
      <c r="Z425">
        <v>2469.5500000000002</v>
      </c>
      <c r="AA425">
        <v>2357.15</v>
      </c>
      <c r="AB425">
        <v>2477.9499999999998</v>
      </c>
      <c r="AC425" s="1">
        <f>(Table2[[#This Row],[Close Price]]/Table2[[#This Row],[Day Low]])-1</f>
        <v>2.4519230769230793E-2</v>
      </c>
      <c r="AD425" s="1">
        <f>(Table2[[#This Row],[Day High]]/Table2[[#This Row],[Close Price]])-1</f>
        <v>7.7122396098994184E-3</v>
      </c>
      <c r="AE425" s="1">
        <f>(Table2[[#This Row],[Close Price]]/Table2[[#This Row],[Current Week Low]])-1</f>
        <v>3.9666546465010777E-2</v>
      </c>
      <c r="AF425" s="1">
        <f>(Table2[[#This Row],[Current Week High]]/Table2[[#This Row],[Close Price]])-1</f>
        <v>7.7122396098994184E-3</v>
      </c>
      <c r="AG425" s="1">
        <f>(Table2[[#This Row],[Close Price]]/Table2[[#This Row],[Current Month Low]])-1</f>
        <v>3.9666546465010777E-2</v>
      </c>
      <c r="AH425" s="1">
        <f>(Table2[[#This Row],[Current Month High]]/Table2[[#This Row],[Close Price]])-1</f>
        <v>1.1139901658743456E-2</v>
      </c>
      <c r="AI425">
        <v>20.784281721176001</v>
      </c>
      <c r="AJ425">
        <v>30.6873933447098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-0.05</v>
      </c>
      <c r="AM425" t="s">
        <v>3172</v>
      </c>
      <c r="AN425">
        <v>4.2699999999999996</v>
      </c>
      <c r="AO425" t="s">
        <v>3173</v>
      </c>
      <c r="AP425">
        <v>5.3814205985039998E-2</v>
      </c>
      <c r="AQ425">
        <f>(Table2[[#This Row],[Sharpe Ratio]]-AVERAGE(Table2[Sharpe Ratio]))/_xlfn.STDEV.P(Table2[Sharpe Ratio])</f>
        <v>-9.2854213728888968E-2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530</v>
      </c>
      <c r="AT425">
        <f>_xlfn.RANK.AVG(Table2[[#This Row],[6M Return vs Nifty Z-Score]],Table2[6M Return vs Nifty Z-Score])</f>
        <v>326</v>
      </c>
      <c r="AU425">
        <f>_xlfn.RANK.AVG(Table2[[#This Row],[Sharpe Ratio Z-Score]],Table2[Sharpe Ratio Z-Score])</f>
        <v>362</v>
      </c>
      <c r="AV425">
        <f>(Table2[[#This Row],[Rank 1Y]]+Table2[[#This Row],[Rank 6M]]+Table2[[#This Row],[Rank Sharpe]])/3</f>
        <v>406</v>
      </c>
    </row>
    <row r="426" spans="1:48" x14ac:dyDescent="0.3">
      <c r="A426" t="s">
        <v>276</v>
      </c>
      <c r="B426" t="s">
        <v>277</v>
      </c>
      <c r="C426" t="s">
        <v>3131</v>
      </c>
      <c r="D426" t="s">
        <v>278</v>
      </c>
      <c r="E426">
        <v>100002.947866784</v>
      </c>
      <c r="F426">
        <v>6955.05</v>
      </c>
      <c r="G426">
        <v>10.3087213467194</v>
      </c>
      <c r="H426">
        <f>(Table2[[#This Row],[1Y Return vs Nifty]]-AVERAGE(Table2[1Y Return vs Nifty]))/_xlfn.STDEV.P(Table2[1Y Return vs Nifty])</f>
        <v>-0.26577535293856791</v>
      </c>
      <c r="I426">
        <v>1.75299750164769</v>
      </c>
      <c r="J426">
        <f>(Table2[[#This Row],[1M Return vs Nifty]]-AVERAGE(Table2[1M Return vs Nifty]))/_xlfn.STDEV.P(Table2[1M Return vs Nifty])</f>
        <v>0.2544369997735022</v>
      </c>
      <c r="K426">
        <v>-2.6968292691284201</v>
      </c>
      <c r="L426">
        <f>(Table2[[#This Row],[6M Return vs Nifty]]-AVERAGE(Table2[6M Return vs Nifty]))/_xlfn.STDEV.P(Table2[6M Return vs Nifty])</f>
        <v>-0.39641228121678918</v>
      </c>
      <c r="M426">
        <v>-1.65686093292267</v>
      </c>
      <c r="N426">
        <f>(Table2[[#This Row],[1W Return vs Nifty]]-AVERAGE(Table2[1W Return vs Nifty]))/_xlfn.STDEV.P(Table2[1W Return vs Nifty])</f>
        <v>-0.32275878440840527</v>
      </c>
      <c r="O426">
        <v>6982.4</v>
      </c>
      <c r="P426">
        <v>6852.0025718281104</v>
      </c>
      <c r="Q426">
        <v>6300.80502366786</v>
      </c>
      <c r="R426">
        <v>46.849034377031401</v>
      </c>
      <c r="S426" s="1">
        <f>(Table2[[#This Row],[Close Price]]-Table2[[#This Row],[20D EMA]])/Table2[[#This Row],[20D EMA]]</f>
        <v>-3.9169912923922223E-3</v>
      </c>
      <c r="T426" s="1">
        <f>(Table2[[#This Row],[Close Price]]-Table2[[#This Row],[50D EMA]])/Table2[[#This Row],[50D EMA]]</f>
        <v>1.5039023568900502E-2</v>
      </c>
      <c r="U426" s="1">
        <f>(Table2[[#This Row],[Close Price]]-Table2[[#This Row],[200D EMA]])/Table2[[#This Row],[200D EMA]]</f>
        <v>0.10383514072798389</v>
      </c>
      <c r="V426">
        <v>1.08415787826952</v>
      </c>
      <c r="W426">
        <v>6884.05</v>
      </c>
      <c r="X426">
        <v>7055.05</v>
      </c>
      <c r="Y426">
        <v>6743.15</v>
      </c>
      <c r="Z426">
        <v>7070</v>
      </c>
      <c r="AA426">
        <v>6727.35</v>
      </c>
      <c r="AB426">
        <v>7243.95</v>
      </c>
      <c r="AC426" s="1">
        <f>(Table2[[#This Row],[Close Price]]/Table2[[#This Row],[Day Low]])-1</f>
        <v>1.0313696152700835E-2</v>
      </c>
      <c r="AD426" s="1">
        <f>(Table2[[#This Row],[Day High]]/Table2[[#This Row],[Close Price]])-1</f>
        <v>1.4378041854479884E-2</v>
      </c>
      <c r="AE426" s="1">
        <f>(Table2[[#This Row],[Close Price]]/Table2[[#This Row],[Current Week Low]])-1</f>
        <v>3.1424482623106487E-2</v>
      </c>
      <c r="AF426" s="1">
        <f>(Table2[[#This Row],[Current Week High]]/Table2[[#This Row],[Close Price]])-1</f>
        <v>1.6527559111724655E-2</v>
      </c>
      <c r="AG426" s="1">
        <f>(Table2[[#This Row],[Close Price]]/Table2[[#This Row],[Current Month Low]])-1</f>
        <v>3.3846908515239971E-2</v>
      </c>
      <c r="AH426" s="1">
        <f>(Table2[[#This Row],[Current Month High]]/Table2[[#This Row],[Close Price]])-1</f>
        <v>4.1538162917592159E-2</v>
      </c>
      <c r="AI426">
        <v>5.2034133471362498</v>
      </c>
      <c r="AJ426">
        <v>47.165679221328801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-0.03</v>
      </c>
      <c r="AM426" t="s">
        <v>3172</v>
      </c>
      <c r="AN426">
        <v>-2.76</v>
      </c>
      <c r="AO426" t="s">
        <v>3172</v>
      </c>
      <c r="AP426">
        <v>4.7480726649713999E-2</v>
      </c>
      <c r="AQ426">
        <f>(Table2[[#This Row],[Sharpe Ratio]]-AVERAGE(Table2[Sharpe Ratio]))/_xlfn.STDEV.P(Table2[Sharpe Ratio])</f>
        <v>-0.16636534555379923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-0.89687476434405933</v>
      </c>
      <c r="AS426">
        <f>_xlfn.RANK.AVG(Table2[[#This Row],[1Y Return vs Nifty Z-Score]],Table2[1Y Return vs Nifty Z-Score])</f>
        <v>384</v>
      </c>
      <c r="AT426">
        <f>_xlfn.RANK.AVG(Table2[[#This Row],[6M Return vs Nifty Z-Score]],Table2[6M Return vs Nifty Z-Score])</f>
        <v>452</v>
      </c>
      <c r="AU426">
        <f>_xlfn.RANK.AVG(Table2[[#This Row],[Sharpe Ratio Z-Score]],Table2[Sharpe Ratio Z-Score])</f>
        <v>384</v>
      </c>
      <c r="AV426">
        <f>(Table2[[#This Row],[Rank 1Y]]+Table2[[#This Row],[Rank 6M]]+Table2[[#This Row],[Rank Sharpe]])/3</f>
        <v>406.66666666666669</v>
      </c>
    </row>
    <row r="427" spans="1:48" x14ac:dyDescent="0.3">
      <c r="A427" t="s">
        <v>1364</v>
      </c>
      <c r="B427" t="s">
        <v>1365</v>
      </c>
      <c r="C427" t="s">
        <v>3140</v>
      </c>
      <c r="D427" t="s">
        <v>135</v>
      </c>
      <c r="E427">
        <v>8253.7772785550005</v>
      </c>
      <c r="F427">
        <v>563.45000000000005</v>
      </c>
      <c r="G427">
        <v>-1.8889571821932101</v>
      </c>
      <c r="H427">
        <f>(Table2[[#This Row],[1Y Return vs Nifty]]-AVERAGE(Table2[1Y Return vs Nifty]))/_xlfn.STDEV.P(Table2[1Y Return vs Nifty])</f>
        <v>-0.47331498319752585</v>
      </c>
      <c r="I427">
        <v>-0.89627730055493704</v>
      </c>
      <c r="J427">
        <f>(Table2[[#This Row],[1M Return vs Nifty]]-AVERAGE(Table2[1M Return vs Nifty]))/_xlfn.STDEV.P(Table2[1M Return vs Nifty])</f>
        <v>-2.9509902506046445E-2</v>
      </c>
      <c r="K427">
        <v>16.214714243713299</v>
      </c>
      <c r="L427">
        <f>(Table2[[#This Row],[6M Return vs Nifty]]-AVERAGE(Table2[6M Return vs Nifty]))/_xlfn.STDEV.P(Table2[6M Return vs Nifty])</f>
        <v>0.21218194097299026</v>
      </c>
      <c r="M427">
        <v>0.26575005043437699</v>
      </c>
      <c r="N427">
        <f>(Table2[[#This Row],[1W Return vs Nifty]]-AVERAGE(Table2[1W Return vs Nifty]))/_xlfn.STDEV.P(Table2[1W Return vs Nifty])</f>
        <v>0.13432207568573457</v>
      </c>
      <c r="O427">
        <v>572.30999999999995</v>
      </c>
      <c r="P427">
        <v>572.69918089238899</v>
      </c>
      <c r="Q427">
        <v>516.25750307509804</v>
      </c>
      <c r="R427">
        <v>44.100984314279501</v>
      </c>
      <c r="S427" s="1">
        <f>(Table2[[#This Row],[Close Price]]-Table2[[#This Row],[20D EMA]])/Table2[[#This Row],[20D EMA]]</f>
        <v>-1.5481120371826284E-2</v>
      </c>
      <c r="T427" s="1">
        <f>(Table2[[#This Row],[Close Price]]-Table2[[#This Row],[50D EMA]])/Table2[[#This Row],[50D EMA]]</f>
        <v>-1.6150155615687677E-2</v>
      </c>
      <c r="U427" s="1">
        <f>(Table2[[#This Row],[Close Price]]-Table2[[#This Row],[200D EMA]])/Table2[[#This Row],[200D EMA]]</f>
        <v>9.1412709052747829E-2</v>
      </c>
      <c r="V427">
        <v>0.46872699684179597</v>
      </c>
      <c r="W427">
        <v>562.1</v>
      </c>
      <c r="X427">
        <v>574.9</v>
      </c>
      <c r="Y427">
        <v>540.1</v>
      </c>
      <c r="Z427">
        <v>577.25</v>
      </c>
      <c r="AA427">
        <v>540.1</v>
      </c>
      <c r="AB427">
        <v>590</v>
      </c>
      <c r="AC427" s="1">
        <f>(Table2[[#This Row],[Close Price]]/Table2[[#This Row],[Day Low]])-1</f>
        <v>2.401707881160009E-3</v>
      </c>
      <c r="AD427" s="1">
        <f>(Table2[[#This Row],[Day High]]/Table2[[#This Row],[Close Price]])-1</f>
        <v>2.0321235247138025E-2</v>
      </c>
      <c r="AE427" s="1">
        <f>(Table2[[#This Row],[Close Price]]/Table2[[#This Row],[Current Week Low]])-1</f>
        <v>4.3232734678763318E-2</v>
      </c>
      <c r="AF427" s="1">
        <f>(Table2[[#This Row],[Current Week High]]/Table2[[#This Row],[Close Price]])-1</f>
        <v>2.4491969118821455E-2</v>
      </c>
      <c r="AG427" s="1">
        <f>(Table2[[#This Row],[Close Price]]/Table2[[#This Row],[Current Month Low]])-1</f>
        <v>4.3232734678763318E-2</v>
      </c>
      <c r="AH427" s="1">
        <f>(Table2[[#This Row],[Current Month High]]/Table2[[#This Row],[Close Price]])-1</f>
        <v>4.7120418848167533E-2</v>
      </c>
      <c r="AI427">
        <v>24.057147927943898</v>
      </c>
      <c r="AJ427">
        <v>48.256808314695398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-0.02</v>
      </c>
      <c r="AM427" t="s">
        <v>3172</v>
      </c>
      <c r="AN427">
        <v>-3.1</v>
      </c>
      <c r="AO427" t="s">
        <v>3172</v>
      </c>
      <c r="AP427">
        <v>1.453090097493E-3</v>
      </c>
      <c r="AQ427">
        <f>(Table2[[#This Row],[Sharpe Ratio]]-AVERAGE(Table2[Sharpe Ratio]))/_xlfn.STDEV.P(Table2[Sharpe Ratio])</f>
        <v>-0.70059676544761917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468</v>
      </c>
      <c r="AT427">
        <f>_xlfn.RANK.AVG(Table2[[#This Row],[6M Return vs Nifty Z-Score]],Table2[6M Return vs Nifty Z-Score])</f>
        <v>249</v>
      </c>
      <c r="AU427">
        <f>_xlfn.RANK.AVG(Table2[[#This Row],[Sharpe Ratio Z-Score]],Table2[Sharpe Ratio Z-Score])</f>
        <v>503</v>
      </c>
      <c r="AV427">
        <f>(Table2[[#This Row],[Rank 1Y]]+Table2[[#This Row],[Rank 6M]]+Table2[[#This Row],[Rank Sharpe]])/3</f>
        <v>406.66666666666669</v>
      </c>
    </row>
    <row r="428" spans="1:48" x14ac:dyDescent="0.3">
      <c r="A428" t="s">
        <v>1394</v>
      </c>
      <c r="B428" t="s">
        <v>1395</v>
      </c>
      <c r="C428" t="s">
        <v>3127</v>
      </c>
      <c r="D428" t="s">
        <v>589</v>
      </c>
      <c r="E428">
        <v>7892.4954193649901</v>
      </c>
      <c r="F428">
        <v>734.85</v>
      </c>
      <c r="G428">
        <v>7.6726440983943798</v>
      </c>
      <c r="H428">
        <f>(Table2[[#This Row],[1Y Return vs Nifty]]-AVERAGE(Table2[1Y Return vs Nifty]))/_xlfn.STDEV.P(Table2[1Y Return vs Nifty])</f>
        <v>-0.31062737098074189</v>
      </c>
      <c r="I428">
        <v>-2.04968000607002</v>
      </c>
      <c r="J428">
        <f>(Table2[[#This Row],[1M Return vs Nifty]]-AVERAGE(Table2[1M Return vs Nifty]))/_xlfn.STDEV.P(Table2[1M Return vs Nifty])</f>
        <v>-0.15313057222274326</v>
      </c>
      <c r="K428">
        <v>11.367422590232399</v>
      </c>
      <c r="L428">
        <f>(Table2[[#This Row],[6M Return vs Nifty]]-AVERAGE(Table2[6M Return vs Nifty]))/_xlfn.STDEV.P(Table2[6M Return vs Nifty])</f>
        <v>5.61907765514282E-2</v>
      </c>
      <c r="M428">
        <v>-1.0862863661975699</v>
      </c>
      <c r="N428">
        <f>(Table2[[#This Row],[1W Return vs Nifty]]-AVERAGE(Table2[1W Return vs Nifty]))/_xlfn.STDEV.P(Table2[1W Return vs Nifty])</f>
        <v>-0.18711058726184965</v>
      </c>
      <c r="O428">
        <v>738.56</v>
      </c>
      <c r="P428">
        <v>733.86810897381804</v>
      </c>
      <c r="Q428">
        <v>650.21980472636801</v>
      </c>
      <c r="R428">
        <v>48.2013396023141</v>
      </c>
      <c r="S428" s="1">
        <f>(Table2[[#This Row],[Close Price]]-Table2[[#This Row],[20D EMA]])/Table2[[#This Row],[20D EMA]]</f>
        <v>-5.023288561525026E-3</v>
      </c>
      <c r="T428" s="1">
        <f>(Table2[[#This Row],[Close Price]]-Table2[[#This Row],[50D EMA]])/Table2[[#This Row],[50D EMA]]</f>
        <v>1.3379666103150074E-3</v>
      </c>
      <c r="U428" s="1">
        <f>(Table2[[#This Row],[Close Price]]-Table2[[#This Row],[200D EMA]])/Table2[[#This Row],[200D EMA]]</f>
        <v>0.13015628662563875</v>
      </c>
      <c r="V428">
        <v>0.38854192352394101</v>
      </c>
      <c r="W428">
        <v>720.1</v>
      </c>
      <c r="X428">
        <v>740</v>
      </c>
      <c r="Y428">
        <v>712</v>
      </c>
      <c r="Z428">
        <v>755</v>
      </c>
      <c r="AA428">
        <v>712</v>
      </c>
      <c r="AB428">
        <v>759.5</v>
      </c>
      <c r="AC428" s="1">
        <f>(Table2[[#This Row],[Close Price]]/Table2[[#This Row],[Day Low]])-1</f>
        <v>2.0483266213025875E-2</v>
      </c>
      <c r="AD428" s="1">
        <f>(Table2[[#This Row],[Day High]]/Table2[[#This Row],[Close Price]])-1</f>
        <v>7.0082329727154669E-3</v>
      </c>
      <c r="AE428" s="1">
        <f>(Table2[[#This Row],[Close Price]]/Table2[[#This Row],[Current Week Low]])-1</f>
        <v>3.2092696629213435E-2</v>
      </c>
      <c r="AF428" s="1">
        <f>(Table2[[#This Row],[Current Week High]]/Table2[[#This Row],[Close Price]])-1</f>
        <v>2.7420562019459638E-2</v>
      </c>
      <c r="AG428" s="1">
        <f>(Table2[[#This Row],[Close Price]]/Table2[[#This Row],[Current Month Low]])-1</f>
        <v>3.2092696629213435E-2</v>
      </c>
      <c r="AH428" s="1">
        <f>(Table2[[#This Row],[Current Month High]]/Table2[[#This Row],[Close Price]])-1</f>
        <v>3.3544260733483044E-2</v>
      </c>
      <c r="AI428">
        <v>8.7296727223242705</v>
      </c>
      <c r="AJ428">
        <v>41.548685351054601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</v>
      </c>
      <c r="AM428" t="s">
        <v>3174</v>
      </c>
      <c r="AN428">
        <v>0.66</v>
      </c>
      <c r="AO428" t="s">
        <v>3173</v>
      </c>
      <c r="AQ428">
        <f>(Table2[[#This Row],[Sharpe Ratio]]-AVERAGE(Table2[Sharpe Ratio]))/_xlfn.STDEV.P(Table2[Sharpe Ratio])</f>
        <v>-0.71746242365139401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-1.3121401775653005</v>
      </c>
      <c r="AS428">
        <f>_xlfn.RANK.AVG(Table2[[#This Row],[1Y Return vs Nifty Z-Score]],Table2[1Y Return vs Nifty Z-Score])</f>
        <v>399</v>
      </c>
      <c r="AT428">
        <f>_xlfn.RANK.AVG(Table2[[#This Row],[6M Return vs Nifty Z-Score]],Table2[6M Return vs Nifty Z-Score])</f>
        <v>292</v>
      </c>
      <c r="AU428">
        <f>_xlfn.RANK.AVG(Table2[[#This Row],[Sharpe Ratio Z-Score]],Table2[Sharpe Ratio Z-Score])</f>
        <v>531</v>
      </c>
      <c r="AV428">
        <f>(Table2[[#This Row],[Rank 1Y]]+Table2[[#This Row],[Rank 6M]]+Table2[[#This Row],[Rank Sharpe]])/3</f>
        <v>407.33333333333331</v>
      </c>
    </row>
    <row r="429" spans="1:48" x14ac:dyDescent="0.3">
      <c r="A429" t="s">
        <v>316</v>
      </c>
      <c r="B429" t="s">
        <v>317</v>
      </c>
      <c r="C429" t="s">
        <v>3129</v>
      </c>
      <c r="D429" t="s">
        <v>195</v>
      </c>
      <c r="E429">
        <v>88702.823952730003</v>
      </c>
      <c r="F429">
        <v>685.1</v>
      </c>
      <c r="G429">
        <v>0.641806322441134</v>
      </c>
      <c r="H429">
        <f>(Table2[[#This Row],[1Y Return vs Nifty]]-AVERAGE(Table2[1Y Return vs Nifty]))/_xlfn.STDEV.P(Table2[1Y Return vs Nifty])</f>
        <v>-0.43025484509176293</v>
      </c>
      <c r="I429">
        <v>2.8467905821652701</v>
      </c>
      <c r="J429">
        <f>(Table2[[#This Row],[1M Return vs Nifty]]-AVERAGE(Table2[1M Return vs Nifty]))/_xlfn.STDEV.P(Table2[1M Return vs Nifty])</f>
        <v>0.37166876323177156</v>
      </c>
      <c r="K429">
        <v>23.112538836595299</v>
      </c>
      <c r="L429">
        <f>(Table2[[#This Row],[6M Return vs Nifty]]-AVERAGE(Table2[6M Return vs Nifty]))/_xlfn.STDEV.P(Table2[6M Return vs Nifty])</f>
        <v>0.43416150546786891</v>
      </c>
      <c r="M429">
        <v>0.49075155457944197</v>
      </c>
      <c r="N429">
        <f>(Table2[[#This Row],[1W Return vs Nifty]]-AVERAGE(Table2[1W Return vs Nifty]))/_xlfn.STDEV.P(Table2[1W Return vs Nifty])</f>
        <v>0.18781385427608002</v>
      </c>
      <c r="O429">
        <v>689.29</v>
      </c>
      <c r="P429">
        <v>675.37175042473905</v>
      </c>
      <c r="Q429">
        <v>612.76921132230905</v>
      </c>
      <c r="R429">
        <v>44.029932290618802</v>
      </c>
      <c r="S429" s="1">
        <f>(Table2[[#This Row],[Close Price]]-Table2[[#This Row],[20D EMA]])/Table2[[#This Row],[20D EMA]]</f>
        <v>-6.0787186815417912E-3</v>
      </c>
      <c r="T429" s="1">
        <f>(Table2[[#This Row],[Close Price]]-Table2[[#This Row],[50D EMA]])/Table2[[#This Row],[50D EMA]]</f>
        <v>1.4404288555366598E-2</v>
      </c>
      <c r="U429" s="1">
        <f>(Table2[[#This Row],[Close Price]]-Table2[[#This Row],[200D EMA]])/Table2[[#This Row],[200D EMA]]</f>
        <v>0.11803920193967754</v>
      </c>
      <c r="V429">
        <v>1.2787065490696199</v>
      </c>
      <c r="W429">
        <v>683.35</v>
      </c>
      <c r="X429">
        <v>704.65</v>
      </c>
      <c r="Y429">
        <v>673.8</v>
      </c>
      <c r="Z429">
        <v>704.65</v>
      </c>
      <c r="AA429">
        <v>673.8</v>
      </c>
      <c r="AB429">
        <v>719.85</v>
      </c>
      <c r="AC429" s="1">
        <f>(Table2[[#This Row],[Close Price]]/Table2[[#This Row],[Day Low]])-1</f>
        <v>2.5609131484598535E-3</v>
      </c>
      <c r="AD429" s="1">
        <f>(Table2[[#This Row],[Day High]]/Table2[[#This Row],[Close Price]])-1</f>
        <v>2.8535980148883366E-2</v>
      </c>
      <c r="AE429" s="1">
        <f>(Table2[[#This Row],[Close Price]]/Table2[[#This Row],[Current Week Low]])-1</f>
        <v>1.6770555060849013E-2</v>
      </c>
      <c r="AF429" s="1">
        <f>(Table2[[#This Row],[Current Week High]]/Table2[[#This Row],[Close Price]])-1</f>
        <v>2.8535980148883366E-2</v>
      </c>
      <c r="AG429" s="1">
        <f>(Table2[[#This Row],[Close Price]]/Table2[[#This Row],[Current Month Low]])-1</f>
        <v>1.6770555060849013E-2</v>
      </c>
      <c r="AH429" s="1">
        <f>(Table2[[#This Row],[Current Month High]]/Table2[[#This Row],[Close Price]])-1</f>
        <v>5.0722522259524228E-2</v>
      </c>
      <c r="AI429">
        <v>5.0722522259524201</v>
      </c>
      <c r="AJ429">
        <v>40.880115155253897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0.03</v>
      </c>
      <c r="AM429" t="s">
        <v>3173</v>
      </c>
      <c r="AN429">
        <v>-2.48</v>
      </c>
      <c r="AO429" t="s">
        <v>3172</v>
      </c>
      <c r="AP429">
        <v>-1.4785622719037E-2</v>
      </c>
      <c r="AQ429">
        <f>(Table2[[#This Row],[Sharpe Ratio]]-AVERAGE(Table2[Sharpe Ratio]))/_xlfn.STDEV.P(Table2[Sharpe Ratio])</f>
        <v>-0.8890754981190272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-0.32568622023506966</v>
      </c>
      <c r="AS429">
        <f>_xlfn.RANK.AVG(Table2[[#This Row],[1Y Return vs Nifty Z-Score]],Table2[1Y Return vs Nifty Z-Score])</f>
        <v>446</v>
      </c>
      <c r="AT429">
        <f>_xlfn.RANK.AVG(Table2[[#This Row],[6M Return vs Nifty Z-Score]],Table2[6M Return vs Nifty Z-Score])</f>
        <v>186</v>
      </c>
      <c r="AU429">
        <f>_xlfn.RANK.AVG(Table2[[#This Row],[Sharpe Ratio Z-Score]],Table2[Sharpe Ratio Z-Score])</f>
        <v>596</v>
      </c>
      <c r="AV429">
        <f>(Table2[[#This Row],[Rank 1Y]]+Table2[[#This Row],[Rank 6M]]+Table2[[#This Row],[Rank Sharpe]])/3</f>
        <v>409.33333333333331</v>
      </c>
    </row>
    <row r="430" spans="1:48" x14ac:dyDescent="0.3">
      <c r="A430" t="s">
        <v>1806</v>
      </c>
      <c r="B430" t="s">
        <v>1807</v>
      </c>
      <c r="C430" t="s">
        <v>3130</v>
      </c>
      <c r="D430" t="s">
        <v>48</v>
      </c>
      <c r="E430">
        <v>4415.5110437100002</v>
      </c>
      <c r="F430">
        <v>638.1</v>
      </c>
      <c r="G430">
        <v>-20.317830256844399</v>
      </c>
      <c r="H430">
        <f>(Table2[[#This Row],[1Y Return vs Nifty]]-AVERAGE(Table2[1Y Return vs Nifty]))/_xlfn.STDEV.P(Table2[1Y Return vs Nifty])</f>
        <v>-0.78687641170513034</v>
      </c>
      <c r="I430">
        <v>-6.31702177822193</v>
      </c>
      <c r="J430">
        <f>(Table2[[#This Row],[1M Return vs Nifty]]-AVERAGE(Table2[1M Return vs Nifty]))/_xlfn.STDEV.P(Table2[1M Return vs Nifty])</f>
        <v>-0.61050044422063454</v>
      </c>
      <c r="K430">
        <v>-7.0119475696902702</v>
      </c>
      <c r="L430">
        <f>(Table2[[#This Row],[6M Return vs Nifty]]-AVERAGE(Table2[6M Return vs Nifty]))/_xlfn.STDEV.P(Table2[6M Return vs Nifty])</f>
        <v>-0.53527752317887722</v>
      </c>
      <c r="M430">
        <v>-0.97864169502101905</v>
      </c>
      <c r="N430">
        <f>(Table2[[#This Row],[1W Return vs Nifty]]-AVERAGE(Table2[1W Return vs Nifty]))/_xlfn.STDEV.P(Table2[1W Return vs Nifty])</f>
        <v>-0.16151918093376491</v>
      </c>
      <c r="O430">
        <v>667.26</v>
      </c>
      <c r="P430">
        <v>673.64168940913703</v>
      </c>
      <c r="Q430">
        <v>627.723562364808</v>
      </c>
      <c r="R430">
        <v>38.027583970732501</v>
      </c>
      <c r="S430" s="1">
        <f>(Table2[[#This Row],[Close Price]]-Table2[[#This Row],[20D EMA]])/Table2[[#This Row],[20D EMA]]</f>
        <v>-4.370110601564603E-2</v>
      </c>
      <c r="T430" s="1">
        <f>(Table2[[#This Row],[Close Price]]-Table2[[#This Row],[50D EMA]])/Table2[[#This Row],[50D EMA]]</f>
        <v>-5.2760525317711922E-2</v>
      </c>
      <c r="U430" s="1">
        <f>(Table2[[#This Row],[Close Price]]-Table2[[#This Row],[200D EMA]])/Table2[[#This Row],[200D EMA]]</f>
        <v>1.6530266278520934E-2</v>
      </c>
      <c r="V430">
        <v>0.32438057408581999</v>
      </c>
      <c r="W430">
        <v>635.1</v>
      </c>
      <c r="X430">
        <v>659.9</v>
      </c>
      <c r="Y430">
        <v>601</v>
      </c>
      <c r="Z430">
        <v>662.15</v>
      </c>
      <c r="AA430">
        <v>601</v>
      </c>
      <c r="AB430">
        <v>684.5</v>
      </c>
      <c r="AC430" s="1">
        <f>(Table2[[#This Row],[Close Price]]/Table2[[#This Row],[Day Low]])-1</f>
        <v>4.7236655644780079E-3</v>
      </c>
      <c r="AD430" s="1">
        <f>(Table2[[#This Row],[Day High]]/Table2[[#This Row],[Close Price]])-1</f>
        <v>3.4163924149819724E-2</v>
      </c>
      <c r="AE430" s="1">
        <f>(Table2[[#This Row],[Close Price]]/Table2[[#This Row],[Current Week Low]])-1</f>
        <v>6.1730449251248043E-2</v>
      </c>
      <c r="AF430" s="1">
        <f>(Table2[[#This Row],[Current Week High]]/Table2[[#This Row],[Close Price]])-1</f>
        <v>3.7690017238677154E-2</v>
      </c>
      <c r="AG430" s="1">
        <f>(Table2[[#This Row],[Close Price]]/Table2[[#This Row],[Current Month Low]])-1</f>
        <v>6.1730449251248043E-2</v>
      </c>
      <c r="AH430" s="1">
        <f>(Table2[[#This Row],[Current Month High]]/Table2[[#This Row],[Close Price]])-1</f>
        <v>7.2715875254662166E-2</v>
      </c>
      <c r="AI430">
        <v>58.133521391631298</v>
      </c>
      <c r="AJ430">
        <v>49.525483304042098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-0.09</v>
      </c>
      <c r="AM430" t="s">
        <v>3172</v>
      </c>
      <c r="AN430">
        <v>-8.69</v>
      </c>
      <c r="AO430" t="s">
        <v>3172</v>
      </c>
      <c r="AP430">
        <v>0.13189378517505199</v>
      </c>
      <c r="AQ430">
        <f>(Table2[[#This Row],[Sharpe Ratio]]-AVERAGE(Table2[Sharpe Ratio]))/_xlfn.STDEV.P(Table2[Sharpe Ratio])</f>
        <v>0.81339619537188601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583</v>
      </c>
      <c r="AT430">
        <f>_xlfn.RANK.AVG(Table2[[#This Row],[6M Return vs Nifty Z-Score]],Table2[6M Return vs Nifty Z-Score])</f>
        <v>503</v>
      </c>
      <c r="AU430">
        <f>_xlfn.RANK.AVG(Table2[[#This Row],[Sharpe Ratio Z-Score]],Table2[Sharpe Ratio Z-Score])</f>
        <v>147</v>
      </c>
      <c r="AV430">
        <f>(Table2[[#This Row],[Rank 1Y]]+Table2[[#This Row],[Rank 6M]]+Table2[[#This Row],[Rank Sharpe]])/3</f>
        <v>411</v>
      </c>
    </row>
    <row r="431" spans="1:48" x14ac:dyDescent="0.3">
      <c r="A431" t="s">
        <v>1295</v>
      </c>
      <c r="B431" t="s">
        <v>1296</v>
      </c>
      <c r="C431" t="s">
        <v>3133</v>
      </c>
      <c r="D431" t="s">
        <v>184</v>
      </c>
      <c r="E431">
        <v>8934.1847400000006</v>
      </c>
      <c r="F431">
        <v>584.75</v>
      </c>
      <c r="G431">
        <v>-9.6356578340460697</v>
      </c>
      <c r="H431">
        <f>(Table2[[#This Row],[1Y Return vs Nifty]]-AVERAGE(Table2[1Y Return vs Nifty]))/_xlfn.STDEV.P(Table2[1Y Return vs Nifty])</f>
        <v>-0.60512263702292124</v>
      </c>
      <c r="I431">
        <v>2.5779543837040899</v>
      </c>
      <c r="J431">
        <f>(Table2[[#This Row],[1M Return vs Nifty]]-AVERAGE(Table2[1M Return vs Nifty]))/_xlfn.STDEV.P(Table2[1M Return vs Nifty])</f>
        <v>0.34285514008093931</v>
      </c>
      <c r="K431">
        <v>1.30425588545824</v>
      </c>
      <c r="L431">
        <f>(Table2[[#This Row],[6M Return vs Nifty]]-AVERAGE(Table2[6M Return vs Nifty]))/_xlfn.STDEV.P(Table2[6M Return vs Nifty])</f>
        <v>-0.26765297048589876</v>
      </c>
      <c r="M431">
        <v>0.99662971631794595</v>
      </c>
      <c r="N431">
        <f>(Table2[[#This Row],[1W Return vs Nifty]]-AVERAGE(Table2[1W Return vs Nifty]))/_xlfn.STDEV.P(Table2[1W Return vs Nifty])</f>
        <v>0.3080811508180642</v>
      </c>
      <c r="O431">
        <v>575.66</v>
      </c>
      <c r="P431">
        <v>579.22798628069802</v>
      </c>
      <c r="Q431">
        <v>552.99884971272797</v>
      </c>
      <c r="R431">
        <v>57.292258495977698</v>
      </c>
      <c r="S431" s="1">
        <f>(Table2[[#This Row],[Close Price]]-Table2[[#This Row],[20D EMA]])/Table2[[#This Row],[20D EMA]]</f>
        <v>1.5790570823055333E-2</v>
      </c>
      <c r="T431" s="1">
        <f>(Table2[[#This Row],[Close Price]]-Table2[[#This Row],[50D EMA]])/Table2[[#This Row],[50D EMA]]</f>
        <v>9.5334028225389882E-3</v>
      </c>
      <c r="U431" s="1">
        <f>(Table2[[#This Row],[Close Price]]-Table2[[#This Row],[200D EMA]])/Table2[[#This Row],[200D EMA]]</f>
        <v>5.741630439876344E-2</v>
      </c>
      <c r="V431">
        <v>0.60548652638161604</v>
      </c>
      <c r="W431">
        <v>574.1</v>
      </c>
      <c r="X431">
        <v>586.9</v>
      </c>
      <c r="Y431">
        <v>531.65</v>
      </c>
      <c r="Z431">
        <v>593.9</v>
      </c>
      <c r="AA431">
        <v>531.65</v>
      </c>
      <c r="AB431">
        <v>601.5</v>
      </c>
      <c r="AC431" s="1">
        <f>(Table2[[#This Row],[Close Price]]/Table2[[#This Row],[Day Low]])-1</f>
        <v>1.8550775126284558E-2</v>
      </c>
      <c r="AD431" s="1">
        <f>(Table2[[#This Row],[Day High]]/Table2[[#This Row],[Close Price]])-1</f>
        <v>3.6767849508336781E-3</v>
      </c>
      <c r="AE431" s="1">
        <f>(Table2[[#This Row],[Close Price]]/Table2[[#This Row],[Current Week Low]])-1</f>
        <v>9.9877739114078823E-2</v>
      </c>
      <c r="AF431" s="1">
        <f>(Table2[[#This Row],[Current Week High]]/Table2[[#This Row],[Close Price]])-1</f>
        <v>1.5647712697734129E-2</v>
      </c>
      <c r="AG431" s="1">
        <f>(Table2[[#This Row],[Close Price]]/Table2[[#This Row],[Current Month Low]])-1</f>
        <v>9.9877739114078823E-2</v>
      </c>
      <c r="AH431" s="1">
        <f>(Table2[[#This Row],[Current Month High]]/Table2[[#This Row],[Close Price]])-1</f>
        <v>2.8644719965797316E-2</v>
      </c>
      <c r="AI431">
        <v>21.043180846515501</v>
      </c>
      <c r="AJ431">
        <v>35.046189376443401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-0.13</v>
      </c>
      <c r="AM431" t="s">
        <v>3172</v>
      </c>
      <c r="AN431">
        <v>3.2</v>
      </c>
      <c r="AO431" t="s">
        <v>3173</v>
      </c>
      <c r="AP431">
        <v>7.1109164995609001E-2</v>
      </c>
      <c r="AQ431">
        <f>(Table2[[#This Row],[Sharpe Ratio]]-AVERAGE(Table2[Sharpe Ratio]))/_xlfn.STDEV.P(Table2[Sharpe Ratio])</f>
        <v>0.10788410788227909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515</v>
      </c>
      <c r="AT431">
        <f>_xlfn.RANK.AVG(Table2[[#This Row],[6M Return vs Nifty Z-Score]],Table2[6M Return vs Nifty Z-Score])</f>
        <v>408</v>
      </c>
      <c r="AU431">
        <f>_xlfn.RANK.AVG(Table2[[#This Row],[Sharpe Ratio Z-Score]],Table2[Sharpe Ratio Z-Score])</f>
        <v>313</v>
      </c>
      <c r="AV431">
        <f>(Table2[[#This Row],[Rank 1Y]]+Table2[[#This Row],[Rank 6M]]+Table2[[#This Row],[Rank Sharpe]])/3</f>
        <v>412</v>
      </c>
    </row>
    <row r="432" spans="1:48" x14ac:dyDescent="0.3">
      <c r="A432" t="s">
        <v>2134</v>
      </c>
      <c r="B432" t="s">
        <v>2135</v>
      </c>
      <c r="C432" t="s">
        <v>3125</v>
      </c>
      <c r="D432" t="s">
        <v>69</v>
      </c>
      <c r="E432">
        <v>2926.9407154370001</v>
      </c>
      <c r="F432">
        <v>221.33</v>
      </c>
      <c r="G432">
        <v>7.8318361980136499</v>
      </c>
      <c r="H432">
        <f>(Table2[[#This Row],[1Y Return vs Nifty]]-AVERAGE(Table2[1Y Return vs Nifty]))/_xlfn.STDEV.P(Table2[1Y Return vs Nifty])</f>
        <v>-0.3079187679119843</v>
      </c>
      <c r="I432">
        <v>-7.6177649370121001</v>
      </c>
      <c r="J432">
        <f>(Table2[[#This Row],[1M Return vs Nifty]]-AVERAGE(Table2[1M Return vs Nifty]))/_xlfn.STDEV.P(Table2[1M Return vs Nifty])</f>
        <v>-0.74991293185412211</v>
      </c>
      <c r="K432">
        <v>3.6376184671098</v>
      </c>
      <c r="L432">
        <f>(Table2[[#This Row],[6M Return vs Nifty]]-AVERAGE(Table2[6M Return vs Nifty]))/_xlfn.STDEV.P(Table2[6M Return vs Nifty])</f>
        <v>-0.19256280217136221</v>
      </c>
      <c r="M432">
        <v>-2.6604885261976698</v>
      </c>
      <c r="N432">
        <f>(Table2[[#This Row],[1W Return vs Nifty]]-AVERAGE(Table2[1W Return vs Nifty]))/_xlfn.STDEV.P(Table2[1W Return vs Nifty])</f>
        <v>-0.56136085602840102</v>
      </c>
      <c r="O432">
        <v>234.73</v>
      </c>
      <c r="P432">
        <v>239.261998866033</v>
      </c>
      <c r="Q432">
        <v>215.21291016789201</v>
      </c>
      <c r="R432">
        <v>33.020989431185797</v>
      </c>
      <c r="S432" s="1">
        <f>(Table2[[#This Row],[Close Price]]-Table2[[#This Row],[20D EMA]])/Table2[[#This Row],[20D EMA]]</f>
        <v>-5.708686576066109E-2</v>
      </c>
      <c r="T432" s="1">
        <f>(Table2[[#This Row],[Close Price]]-Table2[[#This Row],[50D EMA]])/Table2[[#This Row],[50D EMA]]</f>
        <v>-7.4947124704384943E-2</v>
      </c>
      <c r="U432" s="1">
        <f>(Table2[[#This Row],[Close Price]]-Table2[[#This Row],[200D EMA]])/Table2[[#This Row],[200D EMA]]</f>
        <v>2.842343346101282E-2</v>
      </c>
      <c r="V432">
        <v>0.427894926552146</v>
      </c>
      <c r="W432">
        <v>219</v>
      </c>
      <c r="X432">
        <v>227.1</v>
      </c>
      <c r="Y432">
        <v>218.55</v>
      </c>
      <c r="Z432">
        <v>239</v>
      </c>
      <c r="AA432">
        <v>218.55</v>
      </c>
      <c r="AB432">
        <v>246.5</v>
      </c>
      <c r="AC432" s="1">
        <f>(Table2[[#This Row],[Close Price]]/Table2[[#This Row],[Day Low]])-1</f>
        <v>1.0639269406392815E-2</v>
      </c>
      <c r="AD432" s="1">
        <f>(Table2[[#This Row],[Day High]]/Table2[[#This Row],[Close Price]])-1</f>
        <v>2.6069669723941535E-2</v>
      </c>
      <c r="AE432" s="1">
        <f>(Table2[[#This Row],[Close Price]]/Table2[[#This Row],[Current Week Low]])-1</f>
        <v>1.2720201326927416E-2</v>
      </c>
      <c r="AF432" s="1">
        <f>(Table2[[#This Row],[Current Week High]]/Table2[[#This Row],[Close Price]])-1</f>
        <v>7.9835539691862856E-2</v>
      </c>
      <c r="AG432" s="1">
        <f>(Table2[[#This Row],[Close Price]]/Table2[[#This Row],[Current Month Low]])-1</f>
        <v>1.2720201326927416E-2</v>
      </c>
      <c r="AH432" s="1">
        <f>(Table2[[#This Row],[Current Month High]]/Table2[[#This Row],[Close Price]])-1</f>
        <v>0.11372159219265354</v>
      </c>
      <c r="AI432">
        <v>32.630009488094601</v>
      </c>
      <c r="AJ432">
        <v>42.425997425997402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-0.08</v>
      </c>
      <c r="AM432" t="s">
        <v>3172</v>
      </c>
      <c r="AN432">
        <v>-7.97</v>
      </c>
      <c r="AO432" t="s">
        <v>3172</v>
      </c>
      <c r="AP432">
        <v>1.9450695310980998E-2</v>
      </c>
      <c r="AQ432">
        <f>(Table2[[#This Row],[Sharpe Ratio]]-AVERAGE(Table2[Sharpe Ratio]))/_xlfn.STDEV.P(Table2[Sharpe Ratio])</f>
        <v>-0.49170300274091422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397</v>
      </c>
      <c r="AT432">
        <f>_xlfn.RANK.AVG(Table2[[#This Row],[6M Return vs Nifty Z-Score]],Table2[6M Return vs Nifty Z-Score])</f>
        <v>379</v>
      </c>
      <c r="AU432">
        <f>_xlfn.RANK.AVG(Table2[[#This Row],[Sharpe Ratio Z-Score]],Table2[Sharpe Ratio Z-Score])</f>
        <v>461</v>
      </c>
      <c r="AV432">
        <f>(Table2[[#This Row],[Rank 1Y]]+Table2[[#This Row],[Rank 6M]]+Table2[[#This Row],[Rank Sharpe]])/3</f>
        <v>412.33333333333331</v>
      </c>
    </row>
    <row r="433" spans="1:48" x14ac:dyDescent="0.3">
      <c r="A433" t="s">
        <v>32</v>
      </c>
      <c r="B433" t="s">
        <v>33</v>
      </c>
      <c r="C433" t="s">
        <v>3127</v>
      </c>
      <c r="D433" t="s">
        <v>34</v>
      </c>
      <c r="E433">
        <v>711380.85711413994</v>
      </c>
      <c r="F433">
        <v>797.1</v>
      </c>
      <c r="G433">
        <v>7.76382258221778</v>
      </c>
      <c r="H433">
        <f>(Table2[[#This Row],[1Y Return vs Nifty]]-AVERAGE(Table2[1Y Return vs Nifty]))/_xlfn.STDEV.P(Table2[1Y Return vs Nifty])</f>
        <v>-0.30907599800633312</v>
      </c>
      <c r="I433">
        <v>1.3824796689950101</v>
      </c>
      <c r="J433">
        <f>(Table2[[#This Row],[1M Return vs Nifty]]-AVERAGE(Table2[1M Return vs Nifty]))/_xlfn.STDEV.P(Table2[1M Return vs Nifty])</f>
        <v>0.21472523007200106</v>
      </c>
      <c r="K433">
        <v>-7.5480211761769702</v>
      </c>
      <c r="L433">
        <f>(Table2[[#This Row],[6M Return vs Nifty]]-AVERAGE(Table2[6M Return vs Nifty]))/_xlfn.STDEV.P(Table2[6M Return vs Nifty])</f>
        <v>-0.55252896007797037</v>
      </c>
      <c r="M433">
        <v>1.95889864516069</v>
      </c>
      <c r="N433">
        <f>(Table2[[#This Row],[1W Return vs Nifty]]-AVERAGE(Table2[1W Return vs Nifty]))/_xlfn.STDEV.P(Table2[1W Return vs Nifty])</f>
        <v>0.53685062807826289</v>
      </c>
      <c r="O433">
        <v>793.8</v>
      </c>
      <c r="P433">
        <v>804.339347543033</v>
      </c>
      <c r="Q433">
        <v>768.93982133956604</v>
      </c>
      <c r="R433">
        <v>54.107532537734201</v>
      </c>
      <c r="S433" s="1">
        <f>(Table2[[#This Row],[Close Price]]-Table2[[#This Row],[20D EMA]])/Table2[[#This Row],[20D EMA]]</f>
        <v>4.1572184429328144E-3</v>
      </c>
      <c r="T433" s="1">
        <f>(Table2[[#This Row],[Close Price]]-Table2[[#This Row],[50D EMA]])/Table2[[#This Row],[50D EMA]]</f>
        <v>-9.000364790242547E-3</v>
      </c>
      <c r="U433" s="1">
        <f>(Table2[[#This Row],[Close Price]]-Table2[[#This Row],[200D EMA]])/Table2[[#This Row],[200D EMA]]</f>
        <v>3.6622083912075568E-2</v>
      </c>
      <c r="V433">
        <v>1.08936380633024</v>
      </c>
      <c r="W433">
        <v>795</v>
      </c>
      <c r="X433">
        <v>804.45</v>
      </c>
      <c r="Y433">
        <v>765.4</v>
      </c>
      <c r="Z433">
        <v>804.45</v>
      </c>
      <c r="AA433">
        <v>765.4</v>
      </c>
      <c r="AB433">
        <v>809.85</v>
      </c>
      <c r="AC433" s="1">
        <f>(Table2[[#This Row],[Close Price]]/Table2[[#This Row],[Day Low]])-1</f>
        <v>2.6415094339622414E-3</v>
      </c>
      <c r="AD433" s="1">
        <f>(Table2[[#This Row],[Day High]]/Table2[[#This Row],[Close Price]])-1</f>
        <v>9.220925856228801E-3</v>
      </c>
      <c r="AE433" s="1">
        <f>(Table2[[#This Row],[Close Price]]/Table2[[#This Row],[Current Week Low]])-1</f>
        <v>4.1416252939639575E-2</v>
      </c>
      <c r="AF433" s="1">
        <f>(Table2[[#This Row],[Current Week High]]/Table2[[#This Row],[Close Price]])-1</f>
        <v>9.220925856228801E-3</v>
      </c>
      <c r="AG433" s="1">
        <f>(Table2[[#This Row],[Close Price]]/Table2[[#This Row],[Current Month Low]])-1</f>
        <v>4.1416252939639575E-2</v>
      </c>
      <c r="AH433" s="1">
        <f>(Table2[[#This Row],[Current Month High]]/Table2[[#This Row],[Close Price]])-1</f>
        <v>1.5995483628151952E-2</v>
      </c>
      <c r="AI433">
        <v>14.4147534813699</v>
      </c>
      <c r="AJ433">
        <v>46.741531664211998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-7.0000000000000007E-2</v>
      </c>
      <c r="AM433" t="s">
        <v>3172</v>
      </c>
      <c r="AN433">
        <v>-0.59</v>
      </c>
      <c r="AO433" t="s">
        <v>3172</v>
      </c>
      <c r="AP433">
        <v>6.3791950780469994E-2</v>
      </c>
      <c r="AQ433">
        <f>(Table2[[#This Row],[Sharpe Ratio]]-AVERAGE(Table2[Sharpe Ratio]))/_xlfn.STDEV.P(Table2[Sharpe Ratio])</f>
        <v>2.2955008049271759E-2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398</v>
      </c>
      <c r="AT433">
        <f>_xlfn.RANK.AVG(Table2[[#This Row],[6M Return vs Nifty Z-Score]],Table2[6M Return vs Nifty Z-Score])</f>
        <v>512</v>
      </c>
      <c r="AU433">
        <f>_xlfn.RANK.AVG(Table2[[#This Row],[Sharpe Ratio Z-Score]],Table2[Sharpe Ratio Z-Score])</f>
        <v>334</v>
      </c>
      <c r="AV433">
        <f>(Table2[[#This Row],[Rank 1Y]]+Table2[[#This Row],[Rank 6M]]+Table2[[#This Row],[Rank Sharpe]])/3</f>
        <v>414.66666666666669</v>
      </c>
    </row>
    <row r="434" spans="1:48" x14ac:dyDescent="0.3">
      <c r="A434" t="s">
        <v>874</v>
      </c>
      <c r="B434" t="s">
        <v>875</v>
      </c>
      <c r="C434" t="s">
        <v>3139</v>
      </c>
      <c r="D434" t="s">
        <v>449</v>
      </c>
      <c r="E434">
        <v>18116.597416500001</v>
      </c>
      <c r="F434">
        <v>293</v>
      </c>
      <c r="G434">
        <v>4.2231407355247503</v>
      </c>
      <c r="H434">
        <f>(Table2[[#This Row],[1Y Return vs Nifty]]-AVERAGE(Table2[1Y Return vs Nifty]))/_xlfn.STDEV.P(Table2[1Y Return vs Nifty])</f>
        <v>-0.36931957628932166</v>
      </c>
      <c r="I434">
        <v>-7.0974041886533801</v>
      </c>
      <c r="J434">
        <f>(Table2[[#This Row],[1M Return vs Nifty]]-AVERAGE(Table2[1M Return vs Nifty]))/_xlfn.STDEV.P(Table2[1M Return vs Nifty])</f>
        <v>-0.69414113255210863</v>
      </c>
      <c r="K434">
        <v>3.4374518896810198</v>
      </c>
      <c r="L434">
        <f>(Table2[[#This Row],[6M Return vs Nifty]]-AVERAGE(Table2[6M Return vs Nifty]))/_xlfn.STDEV.P(Table2[6M Return vs Nifty])</f>
        <v>-0.19900438227908518</v>
      </c>
      <c r="M434">
        <v>4.7828616003759103</v>
      </c>
      <c r="N434">
        <f>(Table2[[#This Row],[1W Return vs Nifty]]-AVERAGE(Table2[1W Return vs Nifty]))/_xlfn.STDEV.P(Table2[1W Return vs Nifty])</f>
        <v>1.2082185894689483</v>
      </c>
      <c r="O434">
        <v>290.19</v>
      </c>
      <c r="P434">
        <v>296.65323386465599</v>
      </c>
      <c r="Q434">
        <v>276.743266457912</v>
      </c>
      <c r="R434">
        <v>56.704005191300503</v>
      </c>
      <c r="S434" s="1">
        <f>(Table2[[#This Row],[Close Price]]-Table2[[#This Row],[20D EMA]])/Table2[[#This Row],[20D EMA]]</f>
        <v>9.6833109342155214E-3</v>
      </c>
      <c r="T434" s="1">
        <f>(Table2[[#This Row],[Close Price]]-Table2[[#This Row],[50D EMA]])/Table2[[#This Row],[50D EMA]]</f>
        <v>-1.2314829058370306E-2</v>
      </c>
      <c r="U434" s="1">
        <f>(Table2[[#This Row],[Close Price]]-Table2[[#This Row],[200D EMA]])/Table2[[#This Row],[200D EMA]]</f>
        <v>5.8743013877666922E-2</v>
      </c>
      <c r="V434">
        <v>1.9951771412450301</v>
      </c>
      <c r="W434">
        <v>286.35000000000002</v>
      </c>
      <c r="X434">
        <v>294</v>
      </c>
      <c r="Y434">
        <v>273.5</v>
      </c>
      <c r="Z434">
        <v>297.8</v>
      </c>
      <c r="AA434">
        <v>265.95</v>
      </c>
      <c r="AB434">
        <v>297.8</v>
      </c>
      <c r="AC434" s="1">
        <f>(Table2[[#This Row],[Close Price]]/Table2[[#This Row],[Day Low]])-1</f>
        <v>2.3223328094988505E-2</v>
      </c>
      <c r="AD434" s="1">
        <f>(Table2[[#This Row],[Day High]]/Table2[[#This Row],[Close Price]])-1</f>
        <v>3.4129692832765013E-3</v>
      </c>
      <c r="AE434" s="1">
        <f>(Table2[[#This Row],[Close Price]]/Table2[[#This Row],[Current Week Low]])-1</f>
        <v>7.1297989031078535E-2</v>
      </c>
      <c r="AF434" s="1">
        <f>(Table2[[#This Row],[Current Week High]]/Table2[[#This Row],[Close Price]])-1</f>
        <v>1.6382252559727029E-2</v>
      </c>
      <c r="AG434" s="1">
        <f>(Table2[[#This Row],[Close Price]]/Table2[[#This Row],[Current Month Low]])-1</f>
        <v>0.10171084790374141</v>
      </c>
      <c r="AH434" s="1">
        <f>(Table2[[#This Row],[Current Month High]]/Table2[[#This Row],[Close Price]])-1</f>
        <v>1.6382252559727029E-2</v>
      </c>
      <c r="AI434">
        <v>21.467576791808799</v>
      </c>
      <c r="AJ434">
        <v>57.696447793326101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-0.15</v>
      </c>
      <c r="AM434" t="s">
        <v>3172</v>
      </c>
      <c r="AN434">
        <v>-1.08</v>
      </c>
      <c r="AO434" t="s">
        <v>3172</v>
      </c>
      <c r="AP434">
        <v>2.1510183501125001E-2</v>
      </c>
      <c r="AQ434">
        <f>(Table2[[#This Row],[Sharpe Ratio]]-AVERAGE(Table2[Sharpe Ratio]))/_xlfn.STDEV.P(Table2[Sharpe Ratio])</f>
        <v>-0.46779903150774232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419</v>
      </c>
      <c r="AT434">
        <f>_xlfn.RANK.AVG(Table2[[#This Row],[6M Return vs Nifty Z-Score]],Table2[6M Return vs Nifty Z-Score])</f>
        <v>385</v>
      </c>
      <c r="AU434">
        <f>_xlfn.RANK.AVG(Table2[[#This Row],[Sharpe Ratio Z-Score]],Table2[Sharpe Ratio Z-Score])</f>
        <v>453</v>
      </c>
      <c r="AV434">
        <f>(Table2[[#This Row],[Rank 1Y]]+Table2[[#This Row],[Rank 6M]]+Table2[[#This Row],[Rank Sharpe]])/3</f>
        <v>419</v>
      </c>
    </row>
    <row r="435" spans="1:48" x14ac:dyDescent="0.3">
      <c r="A435" t="s">
        <v>666</v>
      </c>
      <c r="B435" t="s">
        <v>667</v>
      </c>
      <c r="C435" t="s">
        <v>3131</v>
      </c>
      <c r="D435" t="s">
        <v>51</v>
      </c>
      <c r="E435">
        <v>28151.513022039999</v>
      </c>
      <c r="F435">
        <v>1812.55</v>
      </c>
      <c r="G435">
        <v>-3.9929852709894802</v>
      </c>
      <c r="H435">
        <f>(Table2[[#This Row],[1Y Return vs Nifty]]-AVERAGE(Table2[1Y Return vs Nifty]))/_xlfn.STDEV.P(Table2[1Y Return vs Nifty])</f>
        <v>-0.50911435359150592</v>
      </c>
      <c r="I435">
        <v>-7.8142558415455996</v>
      </c>
      <c r="J435">
        <f>(Table2[[#This Row],[1M Return vs Nifty]]-AVERAGE(Table2[1M Return vs Nifty]))/_xlfn.STDEV.P(Table2[1M Return vs Nifty])</f>
        <v>-0.77097265114862745</v>
      </c>
      <c r="K435">
        <v>-6.7795790882211797</v>
      </c>
      <c r="L435">
        <f>(Table2[[#This Row],[6M Return vs Nifty]]-AVERAGE(Table2[6M Return vs Nifty]))/_xlfn.STDEV.P(Table2[6M Return vs Nifty])</f>
        <v>-0.52779965046346011</v>
      </c>
      <c r="M435">
        <v>-0.61144087385770396</v>
      </c>
      <c r="N435">
        <f>(Table2[[#This Row],[1W Return vs Nifty]]-AVERAGE(Table2[1W Return vs Nifty]))/_xlfn.STDEV.P(Table2[1W Return vs Nifty])</f>
        <v>-7.4220986646151732E-2</v>
      </c>
      <c r="O435">
        <v>1833.14</v>
      </c>
      <c r="P435">
        <v>1861.01162016998</v>
      </c>
      <c r="Q435">
        <v>1742.7278145135999</v>
      </c>
      <c r="R435">
        <v>49.500657307456102</v>
      </c>
      <c r="S435" s="1">
        <f>(Table2[[#This Row],[Close Price]]-Table2[[#This Row],[20D EMA]])/Table2[[#This Row],[20D EMA]]</f>
        <v>-1.12320935662307E-2</v>
      </c>
      <c r="T435" s="1">
        <f>(Table2[[#This Row],[Close Price]]-Table2[[#This Row],[50D EMA]])/Table2[[#This Row],[50D EMA]]</f>
        <v>-2.6040471561136029E-2</v>
      </c>
      <c r="U435" s="1">
        <f>(Table2[[#This Row],[Close Price]]-Table2[[#This Row],[200D EMA]])/Table2[[#This Row],[200D EMA]]</f>
        <v>4.0064882711410441E-2</v>
      </c>
      <c r="V435">
        <v>1.74726408017853</v>
      </c>
      <c r="W435">
        <v>1789.7</v>
      </c>
      <c r="X435">
        <v>1845</v>
      </c>
      <c r="Y435">
        <v>1666</v>
      </c>
      <c r="Z435">
        <v>1845</v>
      </c>
      <c r="AA435">
        <v>1666</v>
      </c>
      <c r="AB435">
        <v>1894.9</v>
      </c>
      <c r="AC435" s="1">
        <f>(Table2[[#This Row],[Close Price]]/Table2[[#This Row],[Day Low]])-1</f>
        <v>1.2767502933452413E-2</v>
      </c>
      <c r="AD435" s="1">
        <f>(Table2[[#This Row],[Day High]]/Table2[[#This Row],[Close Price]])-1</f>
        <v>1.7902954401257887E-2</v>
      </c>
      <c r="AE435" s="1">
        <f>(Table2[[#This Row],[Close Price]]/Table2[[#This Row],[Current Week Low]])-1</f>
        <v>8.7965186074429713E-2</v>
      </c>
      <c r="AF435" s="1">
        <f>(Table2[[#This Row],[Current Week High]]/Table2[[#This Row],[Close Price]])-1</f>
        <v>1.7902954401257887E-2</v>
      </c>
      <c r="AG435" s="1">
        <f>(Table2[[#This Row],[Close Price]]/Table2[[#This Row],[Current Month Low]])-1</f>
        <v>8.7965186074429713E-2</v>
      </c>
      <c r="AH435" s="1">
        <f>(Table2[[#This Row],[Current Month High]]/Table2[[#This Row],[Close Price]])-1</f>
        <v>4.5433229428153865E-2</v>
      </c>
      <c r="AI435">
        <v>11.996910430057101</v>
      </c>
      <c r="AJ435">
        <v>45.650689059423797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-0.12</v>
      </c>
      <c r="AM435" t="s">
        <v>3172</v>
      </c>
      <c r="AN435">
        <v>-7.14</v>
      </c>
      <c r="AO435" t="s">
        <v>3172</v>
      </c>
      <c r="AP435">
        <v>8.2596680244406001E-2</v>
      </c>
      <c r="AQ435">
        <f>(Table2[[#This Row],[Sharpe Ratio]]-AVERAGE(Table2[Sharpe Ratio]))/_xlfn.STDEV.P(Table2[Sharpe Ratio])</f>
        <v>0.24121686276866044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482</v>
      </c>
      <c r="AT435">
        <f>_xlfn.RANK.AVG(Table2[[#This Row],[6M Return vs Nifty Z-Score]],Table2[6M Return vs Nifty Z-Score])</f>
        <v>499</v>
      </c>
      <c r="AU435">
        <f>_xlfn.RANK.AVG(Table2[[#This Row],[Sharpe Ratio Z-Score]],Table2[Sharpe Ratio Z-Score])</f>
        <v>277</v>
      </c>
      <c r="AV435">
        <f>(Table2[[#This Row],[Rank 1Y]]+Table2[[#This Row],[Rank 6M]]+Table2[[#This Row],[Rank Sharpe]])/3</f>
        <v>419.33333333333331</v>
      </c>
    </row>
    <row r="436" spans="1:48" x14ac:dyDescent="0.3">
      <c r="A436" t="s">
        <v>546</v>
      </c>
      <c r="B436" t="s">
        <v>547</v>
      </c>
      <c r="C436" t="s">
        <v>3139</v>
      </c>
      <c r="D436" t="s">
        <v>256</v>
      </c>
      <c r="E436">
        <v>38198.827052100001</v>
      </c>
      <c r="F436">
        <v>4093.3</v>
      </c>
      <c r="G436">
        <v>-8.7618240411835995</v>
      </c>
      <c r="H436">
        <f>(Table2[[#This Row],[1Y Return vs Nifty]]-AVERAGE(Table2[1Y Return vs Nifty]))/_xlfn.STDEV.P(Table2[1Y Return vs Nifty])</f>
        <v>-0.59025463227524833</v>
      </c>
      <c r="I436">
        <v>-3.1354942877522198</v>
      </c>
      <c r="J436">
        <f>(Table2[[#This Row],[1M Return vs Nifty]]-AVERAGE(Table2[1M Return vs Nifty]))/_xlfn.STDEV.P(Table2[1M Return vs Nifty])</f>
        <v>-0.26950717516261935</v>
      </c>
      <c r="K436">
        <v>-7.8092716511367497</v>
      </c>
      <c r="L436">
        <f>(Table2[[#This Row],[6M Return vs Nifty]]-AVERAGE(Table2[6M Return vs Nifty]))/_xlfn.STDEV.P(Table2[6M Return vs Nifty])</f>
        <v>-0.56093628703660237</v>
      </c>
      <c r="M436">
        <v>-4.4366901985707701</v>
      </c>
      <c r="N436">
        <f>(Table2[[#This Row],[1W Return vs Nifty]]-AVERAGE(Table2[1W Return vs Nifty]))/_xlfn.STDEV.P(Table2[1W Return vs Nifty])</f>
        <v>-0.98363441793812956</v>
      </c>
      <c r="O436">
        <v>4256.1899999999996</v>
      </c>
      <c r="P436">
        <v>4296.2871098502601</v>
      </c>
      <c r="Q436">
        <v>4031.2768139080499</v>
      </c>
      <c r="R436">
        <v>24.1175952444652</v>
      </c>
      <c r="S436" s="1">
        <f>(Table2[[#This Row],[Close Price]]-Table2[[#This Row],[20D EMA]])/Table2[[#This Row],[20D EMA]]</f>
        <v>-3.8271317774817251E-2</v>
      </c>
      <c r="T436" s="1">
        <f>(Table2[[#This Row],[Close Price]]-Table2[[#This Row],[50D EMA]])/Table2[[#This Row],[50D EMA]]</f>
        <v>-4.7247100731434753E-2</v>
      </c>
      <c r="U436" s="1">
        <f>(Table2[[#This Row],[Close Price]]-Table2[[#This Row],[200D EMA]])/Table2[[#This Row],[200D EMA]]</f>
        <v>1.5385494213140621E-2</v>
      </c>
      <c r="V436">
        <v>1.08510464461073</v>
      </c>
      <c r="W436">
        <v>4088.05</v>
      </c>
      <c r="X436">
        <v>4137.1499999999996</v>
      </c>
      <c r="Y436">
        <v>4085</v>
      </c>
      <c r="Z436">
        <v>4270</v>
      </c>
      <c r="AA436">
        <v>4085</v>
      </c>
      <c r="AB436">
        <v>4397.95</v>
      </c>
      <c r="AC436" s="1">
        <f>(Table2[[#This Row],[Close Price]]/Table2[[#This Row],[Day Low]])-1</f>
        <v>1.2842308680176551E-3</v>
      </c>
      <c r="AD436" s="1">
        <f>(Table2[[#This Row],[Day High]]/Table2[[#This Row],[Close Price]])-1</f>
        <v>1.0712627952996323E-2</v>
      </c>
      <c r="AE436" s="1">
        <f>(Table2[[#This Row],[Close Price]]/Table2[[#This Row],[Current Week Low]])-1</f>
        <v>2.0318237454099997E-3</v>
      </c>
      <c r="AF436" s="1">
        <f>(Table2[[#This Row],[Current Week High]]/Table2[[#This Row],[Close Price]])-1</f>
        <v>4.3168103974787986E-2</v>
      </c>
      <c r="AG436" s="1">
        <f>(Table2[[#This Row],[Close Price]]/Table2[[#This Row],[Current Month Low]])-1</f>
        <v>2.0318237454099997E-3</v>
      </c>
      <c r="AH436" s="1">
        <f>(Table2[[#This Row],[Current Month High]]/Table2[[#This Row],[Close Price]])-1</f>
        <v>7.4426501844477411E-2</v>
      </c>
      <c r="AI436">
        <v>20.928102020374698</v>
      </c>
      <c r="AJ436">
        <v>22.552057603927999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-0.09</v>
      </c>
      <c r="AM436" t="s">
        <v>3172</v>
      </c>
      <c r="AN436">
        <v>-4.67</v>
      </c>
      <c r="AO436" t="s">
        <v>3172</v>
      </c>
      <c r="AP436">
        <v>9.6474647486312001E-2</v>
      </c>
      <c r="AQ436">
        <f>(Table2[[#This Row],[Sharpe Ratio]]-AVERAGE(Table2[Sharpe Ratio]))/_xlfn.STDEV.P(Table2[Sharpe Ratio])</f>
        <v>0.40229500408212332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507</v>
      </c>
      <c r="AT436">
        <f>_xlfn.RANK.AVG(Table2[[#This Row],[6M Return vs Nifty Z-Score]],Table2[6M Return vs Nifty Z-Score])</f>
        <v>517</v>
      </c>
      <c r="AU436">
        <f>_xlfn.RANK.AVG(Table2[[#This Row],[Sharpe Ratio Z-Score]],Table2[Sharpe Ratio Z-Score])</f>
        <v>238</v>
      </c>
      <c r="AV436">
        <f>(Table2[[#This Row],[Rank 1Y]]+Table2[[#This Row],[Rank 6M]]+Table2[[#This Row],[Rank Sharpe]])/3</f>
        <v>420.66666666666669</v>
      </c>
    </row>
    <row r="437" spans="1:48" x14ac:dyDescent="0.3">
      <c r="A437" t="s">
        <v>780</v>
      </c>
      <c r="B437" t="s">
        <v>781</v>
      </c>
      <c r="C437" t="s">
        <v>3131</v>
      </c>
      <c r="D437" t="s">
        <v>278</v>
      </c>
      <c r="E437">
        <v>20828.775486359998</v>
      </c>
      <c r="F437">
        <v>418.3</v>
      </c>
      <c r="G437">
        <v>2.3964168923825202</v>
      </c>
      <c r="H437">
        <f>(Table2[[#This Row],[1Y Return vs Nifty]]-AVERAGE(Table2[1Y Return vs Nifty]))/_xlfn.STDEV.P(Table2[1Y Return vs Nifty])</f>
        <v>-0.40040070292274821</v>
      </c>
      <c r="I437">
        <v>3.0051196029231302</v>
      </c>
      <c r="J437">
        <f>(Table2[[#This Row],[1M Return vs Nifty]]-AVERAGE(Table2[1M Return vs Nifty]))/_xlfn.STDEV.P(Table2[1M Return vs Nifty])</f>
        <v>0.38863832597693154</v>
      </c>
      <c r="K437">
        <v>-21.8481123897941</v>
      </c>
      <c r="L437">
        <f>(Table2[[#This Row],[6M Return vs Nifty]]-AVERAGE(Table2[6M Return vs Nifty]))/_xlfn.STDEV.P(Table2[6M Return vs Nifty])</f>
        <v>-1.0127215870565431</v>
      </c>
      <c r="M437">
        <v>3.38105794016223</v>
      </c>
      <c r="N437">
        <f>(Table2[[#This Row],[1W Return vs Nifty]]-AVERAGE(Table2[1W Return vs Nifty]))/_xlfn.STDEV.P(Table2[1W Return vs Nifty])</f>
        <v>0.87495427950708682</v>
      </c>
      <c r="O437">
        <v>414.7</v>
      </c>
      <c r="P437">
        <v>402.66481073078597</v>
      </c>
      <c r="Q437">
        <v>383.02211784328603</v>
      </c>
      <c r="R437">
        <v>53.376238389905502</v>
      </c>
      <c r="S437" s="1">
        <f>(Table2[[#This Row],[Close Price]]-Table2[[#This Row],[20D EMA]])/Table2[[#This Row],[20D EMA]]</f>
        <v>8.6809741982156324E-3</v>
      </c>
      <c r="T437" s="1">
        <f>(Table2[[#This Row],[Close Price]]-Table2[[#This Row],[50D EMA]])/Table2[[#This Row],[50D EMA]]</f>
        <v>3.8829291392108826E-2</v>
      </c>
      <c r="U437" s="1">
        <f>(Table2[[#This Row],[Close Price]]-Table2[[#This Row],[200D EMA]])/Table2[[#This Row],[200D EMA]]</f>
        <v>9.2104033979437117E-2</v>
      </c>
      <c r="V437">
        <v>0.40950890177127403</v>
      </c>
      <c r="W437">
        <v>417</v>
      </c>
      <c r="X437">
        <v>426.8</v>
      </c>
      <c r="Y437">
        <v>401.7</v>
      </c>
      <c r="Z437">
        <v>426.8</v>
      </c>
      <c r="AA437">
        <v>401.7</v>
      </c>
      <c r="AB437">
        <v>426.8</v>
      </c>
      <c r="AC437" s="1">
        <f>(Table2[[#This Row],[Close Price]]/Table2[[#This Row],[Day Low]])-1</f>
        <v>3.1175059952037731E-3</v>
      </c>
      <c r="AD437" s="1">
        <f>(Table2[[#This Row],[Day High]]/Table2[[#This Row],[Close Price]])-1</f>
        <v>2.0320344250537969E-2</v>
      </c>
      <c r="AE437" s="1">
        <f>(Table2[[#This Row],[Close Price]]/Table2[[#This Row],[Current Week Low]])-1</f>
        <v>4.1324371421458839E-2</v>
      </c>
      <c r="AF437" s="1">
        <f>(Table2[[#This Row],[Current Week High]]/Table2[[#This Row],[Close Price]])-1</f>
        <v>2.0320344250537969E-2</v>
      </c>
      <c r="AG437" s="1">
        <f>(Table2[[#This Row],[Close Price]]/Table2[[#This Row],[Current Month Low]])-1</f>
        <v>4.1324371421458839E-2</v>
      </c>
      <c r="AH437" s="1">
        <f>(Table2[[#This Row],[Current Month High]]/Table2[[#This Row],[Close Price]])-1</f>
        <v>2.0320344250537969E-2</v>
      </c>
      <c r="AI437">
        <v>33.3970834329428</v>
      </c>
      <c r="AJ437">
        <v>34.458373513339701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0.14000000000000001</v>
      </c>
      <c r="AM437" t="s">
        <v>3173</v>
      </c>
      <c r="AN437">
        <v>-0.96</v>
      </c>
      <c r="AO437" t="s">
        <v>3172</v>
      </c>
      <c r="AP437">
        <v>0.111401069438835</v>
      </c>
      <c r="AQ437">
        <f>(Table2[[#This Row],[Sharpe Ratio]]-AVERAGE(Table2[Sharpe Ratio]))/_xlfn.STDEV.P(Table2[Sharpe Ratio])</f>
        <v>0.57554230050985755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0.42601261601458451</v>
      </c>
      <c r="AS437">
        <f>_xlfn.RANK.AVG(Table2[[#This Row],[1Y Return vs Nifty Z-Score]],Table2[1Y Return vs Nifty Z-Score])</f>
        <v>431</v>
      </c>
      <c r="AT437">
        <f>_xlfn.RANK.AVG(Table2[[#This Row],[6M Return vs Nifty Z-Score]],Table2[6M Return vs Nifty Z-Score])</f>
        <v>646</v>
      </c>
      <c r="AU437">
        <f>_xlfn.RANK.AVG(Table2[[#This Row],[Sharpe Ratio Z-Score]],Table2[Sharpe Ratio Z-Score])</f>
        <v>188</v>
      </c>
      <c r="AV437">
        <f>(Table2[[#This Row],[Rank 1Y]]+Table2[[#This Row],[Rank 6M]]+Table2[[#This Row],[Rank Sharpe]])/3</f>
        <v>421.66666666666669</v>
      </c>
    </row>
    <row r="438" spans="1:48" x14ac:dyDescent="0.3">
      <c r="A438" t="s">
        <v>1313</v>
      </c>
      <c r="B438" t="s">
        <v>1314</v>
      </c>
      <c r="C438" t="s">
        <v>3131</v>
      </c>
      <c r="D438" t="s">
        <v>51</v>
      </c>
      <c r="E438">
        <v>8675.0059042499997</v>
      </c>
      <c r="F438">
        <v>500.1</v>
      </c>
      <c r="G438">
        <v>-5.9886754439536398</v>
      </c>
      <c r="H438">
        <f>(Table2[[#This Row],[1Y Return vs Nifty]]-AVERAGE(Table2[1Y Return vs Nifty]))/_xlfn.STDEV.P(Table2[1Y Return vs Nifty])</f>
        <v>-0.54307038871955582</v>
      </c>
      <c r="I438">
        <v>-5.1751694494481502</v>
      </c>
      <c r="J438">
        <f>(Table2[[#This Row],[1M Return vs Nifty]]-AVERAGE(Table2[1M Return vs Nifty]))/_xlfn.STDEV.P(Table2[1M Return vs Nifty])</f>
        <v>-0.48811773354583399</v>
      </c>
      <c r="K438">
        <v>16.822831438643199</v>
      </c>
      <c r="L438">
        <f>(Table2[[#This Row],[6M Return vs Nifty]]-AVERAGE(Table2[6M Return vs Nifty]))/_xlfn.STDEV.P(Table2[6M Return vs Nifty])</f>
        <v>0.23175181960279551</v>
      </c>
      <c r="M438">
        <v>-1.1561480614598301</v>
      </c>
      <c r="N438">
        <f>(Table2[[#This Row],[1W Return vs Nifty]]-AVERAGE(Table2[1W Return vs Nifty]))/_xlfn.STDEV.P(Table2[1W Return vs Nifty])</f>
        <v>-0.20371948216286165</v>
      </c>
      <c r="O438">
        <v>503.5</v>
      </c>
      <c r="P438">
        <v>488.70414297951999</v>
      </c>
      <c r="Q438">
        <v>420.67886401024299</v>
      </c>
      <c r="R438">
        <v>47.325972781691398</v>
      </c>
      <c r="S438" s="1">
        <f>(Table2[[#This Row],[Close Price]]-Table2[[#This Row],[20D EMA]])/Table2[[#This Row],[20D EMA]]</f>
        <v>-6.7527308838132615E-3</v>
      </c>
      <c r="T438" s="1">
        <f>(Table2[[#This Row],[Close Price]]-Table2[[#This Row],[50D EMA]])/Table2[[#This Row],[50D EMA]]</f>
        <v>2.3318519362250628E-2</v>
      </c>
      <c r="U438" s="1">
        <f>(Table2[[#This Row],[Close Price]]-Table2[[#This Row],[200D EMA]])/Table2[[#This Row],[200D EMA]]</f>
        <v>0.18879278895224749</v>
      </c>
      <c r="V438">
        <v>0.28855332089192598</v>
      </c>
      <c r="W438">
        <v>494.55</v>
      </c>
      <c r="X438">
        <v>507.5</v>
      </c>
      <c r="Y438">
        <v>465</v>
      </c>
      <c r="Z438">
        <v>507.5</v>
      </c>
      <c r="AA438">
        <v>465</v>
      </c>
      <c r="AB438">
        <v>520.65</v>
      </c>
      <c r="AC438" s="1">
        <f>(Table2[[#This Row],[Close Price]]/Table2[[#This Row],[Day Low]])-1</f>
        <v>1.1222323324234118E-2</v>
      </c>
      <c r="AD438" s="1">
        <f>(Table2[[#This Row],[Day High]]/Table2[[#This Row],[Close Price]])-1</f>
        <v>1.4797040591881583E-2</v>
      </c>
      <c r="AE438" s="1">
        <f>(Table2[[#This Row],[Close Price]]/Table2[[#This Row],[Current Week Low]])-1</f>
        <v>7.5483870967741895E-2</v>
      </c>
      <c r="AF438" s="1">
        <f>(Table2[[#This Row],[Current Week High]]/Table2[[#This Row],[Close Price]])-1</f>
        <v>1.4797040591881583E-2</v>
      </c>
      <c r="AG438" s="1">
        <f>(Table2[[#This Row],[Close Price]]/Table2[[#This Row],[Current Month Low]])-1</f>
        <v>7.5483870967741895E-2</v>
      </c>
      <c r="AH438" s="1">
        <f>(Table2[[#This Row],[Current Month High]]/Table2[[#This Row],[Close Price]])-1</f>
        <v>4.109178164367111E-2</v>
      </c>
      <c r="AI438">
        <v>10.6478704259148</v>
      </c>
      <c r="AJ438">
        <v>56.5258215962441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0.01</v>
      </c>
      <c r="AM438" t="s">
        <v>3173</v>
      </c>
      <c r="AN438">
        <v>-4.6900000000000004</v>
      </c>
      <c r="AO438" t="s">
        <v>3172</v>
      </c>
      <c r="AQ438">
        <f>(Table2[[#This Row],[Sharpe Ratio]]-AVERAGE(Table2[Sharpe Ratio]))/_xlfn.STDEV.P(Table2[Sharpe Ratio])</f>
        <v>-0.71746242365139401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-1.72061820847685</v>
      </c>
      <c r="AS438">
        <f>_xlfn.RANK.AVG(Table2[[#This Row],[1Y Return vs Nifty Z-Score]],Table2[1Y Return vs Nifty Z-Score])</f>
        <v>492</v>
      </c>
      <c r="AT438">
        <f>_xlfn.RANK.AVG(Table2[[#This Row],[6M Return vs Nifty Z-Score]],Table2[6M Return vs Nifty Z-Score])</f>
        <v>242</v>
      </c>
      <c r="AU438">
        <f>_xlfn.RANK.AVG(Table2[[#This Row],[Sharpe Ratio Z-Score]],Table2[Sharpe Ratio Z-Score])</f>
        <v>531</v>
      </c>
      <c r="AV438">
        <f>(Table2[[#This Row],[Rank 1Y]]+Table2[[#This Row],[Rank 6M]]+Table2[[#This Row],[Rank Sharpe]])/3</f>
        <v>421.66666666666669</v>
      </c>
    </row>
    <row r="439" spans="1:48" x14ac:dyDescent="0.3">
      <c r="A439" t="s">
        <v>571</v>
      </c>
      <c r="B439" t="s">
        <v>572</v>
      </c>
      <c r="C439" t="s">
        <v>3131</v>
      </c>
      <c r="D439" t="s">
        <v>172</v>
      </c>
      <c r="E439">
        <v>35307.213717799998</v>
      </c>
      <c r="F439">
        <v>880.9</v>
      </c>
      <c r="G439">
        <v>-14.9158181476091</v>
      </c>
      <c r="H439">
        <f>(Table2[[#This Row],[1Y Return vs Nifty]]-AVERAGE(Table2[1Y Return vs Nifty]))/_xlfn.STDEV.P(Table2[1Y Return vs Nifty])</f>
        <v>-0.69496288954206886</v>
      </c>
      <c r="I439">
        <v>-2.0901276849761898</v>
      </c>
      <c r="J439">
        <f>(Table2[[#This Row],[1M Return vs Nifty]]-AVERAGE(Table2[1M Return vs Nifty]))/_xlfn.STDEV.P(Table2[1M Return vs Nifty])</f>
        <v>-0.15746571824846173</v>
      </c>
      <c r="K439">
        <v>10.4765844191905</v>
      </c>
      <c r="L439">
        <f>(Table2[[#This Row],[6M Return vs Nifty]]-AVERAGE(Table2[6M Return vs Nifty]))/_xlfn.STDEV.P(Table2[6M Return vs Nifty])</f>
        <v>2.7522626675979791E-2</v>
      </c>
      <c r="M439">
        <v>1.3305478780701601</v>
      </c>
      <c r="N439">
        <f>(Table2[[#This Row],[1W Return vs Nifty]]-AVERAGE(Table2[1W Return vs Nifty]))/_xlfn.STDEV.P(Table2[1W Return vs Nifty])</f>
        <v>0.38746673734387033</v>
      </c>
      <c r="O439">
        <v>885.09</v>
      </c>
      <c r="P439">
        <v>859.57785192779897</v>
      </c>
      <c r="Q439">
        <v>776.31728341706605</v>
      </c>
      <c r="R439">
        <v>46.680760118383802</v>
      </c>
      <c r="S439" s="1">
        <f>(Table2[[#This Row],[Close Price]]-Table2[[#This Row],[20D EMA]])/Table2[[#This Row],[20D EMA]]</f>
        <v>-4.733981854952665E-3</v>
      </c>
      <c r="T439" s="1">
        <f>(Table2[[#This Row],[Close Price]]-Table2[[#This Row],[50D EMA]])/Table2[[#This Row],[50D EMA]]</f>
        <v>2.4805371641883549E-2</v>
      </c>
      <c r="U439" s="1">
        <f>(Table2[[#This Row],[Close Price]]-Table2[[#This Row],[200D EMA]])/Table2[[#This Row],[200D EMA]]</f>
        <v>0.13471646041757421</v>
      </c>
      <c r="V439">
        <v>0.80675578171534901</v>
      </c>
      <c r="W439">
        <v>874.7</v>
      </c>
      <c r="X439">
        <v>901.8</v>
      </c>
      <c r="Y439">
        <v>851.05</v>
      </c>
      <c r="Z439">
        <v>901.8</v>
      </c>
      <c r="AA439">
        <v>851.05</v>
      </c>
      <c r="AB439">
        <v>911.95</v>
      </c>
      <c r="AC439" s="1">
        <f>(Table2[[#This Row],[Close Price]]/Table2[[#This Row],[Day Low]])-1</f>
        <v>7.0881445066879323E-3</v>
      </c>
      <c r="AD439" s="1">
        <f>(Table2[[#This Row],[Day High]]/Table2[[#This Row],[Close Price]])-1</f>
        <v>2.3725735043705232E-2</v>
      </c>
      <c r="AE439" s="1">
        <f>(Table2[[#This Row],[Close Price]]/Table2[[#This Row],[Current Week Low]])-1</f>
        <v>3.5074319957699274E-2</v>
      </c>
      <c r="AF439" s="1">
        <f>(Table2[[#This Row],[Current Week High]]/Table2[[#This Row],[Close Price]])-1</f>
        <v>2.3725735043705232E-2</v>
      </c>
      <c r="AG439" s="1">
        <f>(Table2[[#This Row],[Close Price]]/Table2[[#This Row],[Current Month Low]])-1</f>
        <v>3.5074319957699274E-2</v>
      </c>
      <c r="AH439" s="1">
        <f>(Table2[[#This Row],[Current Month High]]/Table2[[#This Row],[Close Price]])-1</f>
        <v>3.524804177545704E-2</v>
      </c>
      <c r="AI439">
        <v>7.3050289476671502</v>
      </c>
      <c r="AJ439">
        <v>44.9683205792808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0.04</v>
      </c>
      <c r="AM439" t="s">
        <v>3173</v>
      </c>
      <c r="AN439">
        <v>-1.47</v>
      </c>
      <c r="AO439" t="s">
        <v>3172</v>
      </c>
      <c r="AP439">
        <v>2.9814577972764E-2</v>
      </c>
      <c r="AQ439">
        <f>(Table2[[#This Row],[Sharpe Ratio]]-AVERAGE(Table2[Sharpe Ratio]))/_xlfn.STDEV.P(Table2[Sharpe Ratio])</f>
        <v>-0.37141197402959741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-0.80885121780027802</v>
      </c>
      <c r="AS439">
        <f>_xlfn.RANK.AVG(Table2[[#This Row],[1Y Return vs Nifty Z-Score]],Table2[1Y Return vs Nifty Z-Score])</f>
        <v>549</v>
      </c>
      <c r="AT439">
        <f>_xlfn.RANK.AVG(Table2[[#This Row],[6M Return vs Nifty Z-Score]],Table2[6M Return vs Nifty Z-Score])</f>
        <v>301</v>
      </c>
      <c r="AU439">
        <f>_xlfn.RANK.AVG(Table2[[#This Row],[Sharpe Ratio Z-Score]],Table2[Sharpe Ratio Z-Score])</f>
        <v>428</v>
      </c>
      <c r="AV439">
        <f>(Table2[[#This Row],[Rank 1Y]]+Table2[[#This Row],[Rank 6M]]+Table2[[#This Row],[Rank Sharpe]])/3</f>
        <v>426</v>
      </c>
    </row>
    <row r="440" spans="1:48" x14ac:dyDescent="0.3">
      <c r="A440" t="s">
        <v>221</v>
      </c>
      <c r="B440" t="s">
        <v>222</v>
      </c>
      <c r="C440" t="s">
        <v>3127</v>
      </c>
      <c r="D440" t="s">
        <v>34</v>
      </c>
      <c r="E440">
        <v>119170.32874589199</v>
      </c>
      <c r="F440">
        <v>103.69</v>
      </c>
      <c r="G440">
        <v>10.832920686988601</v>
      </c>
      <c r="H440">
        <f>(Table2[[#This Row],[1Y Return vs Nifty]]-AVERAGE(Table2[1Y Return vs Nifty]))/_xlfn.STDEV.P(Table2[1Y Return vs Nifty])</f>
        <v>-0.25685626747459334</v>
      </c>
      <c r="I440">
        <v>-5.2620927967676998</v>
      </c>
      <c r="J440">
        <f>(Table2[[#This Row],[1M Return vs Nifty]]-AVERAGE(Table2[1M Return vs Nifty]))/_xlfn.STDEV.P(Table2[1M Return vs Nifty])</f>
        <v>-0.49743410011778605</v>
      </c>
      <c r="K440">
        <v>-33.790110712490197</v>
      </c>
      <c r="L440">
        <f>(Table2[[#This Row],[6M Return vs Nifty]]-AVERAGE(Table2[6M Return vs Nifty]))/_xlfn.STDEV.P(Table2[6M Return vs Nifty])</f>
        <v>-1.3970281972313141</v>
      </c>
      <c r="M440">
        <v>1.1312968960024401</v>
      </c>
      <c r="N440">
        <f>(Table2[[#This Row],[1W Return vs Nifty]]-AVERAGE(Table2[1W Return vs Nifty]))/_xlfn.STDEV.P(Table2[1W Return vs Nifty])</f>
        <v>0.34009687883037498</v>
      </c>
      <c r="O440">
        <v>106.8</v>
      </c>
      <c r="P440">
        <v>111.140837082529</v>
      </c>
      <c r="Q440">
        <v>110.476962659788</v>
      </c>
      <c r="R440">
        <v>39.835454514799899</v>
      </c>
      <c r="S440" s="1">
        <f>(Table2[[#This Row],[Close Price]]-Table2[[#This Row],[20D EMA]])/Table2[[#This Row],[20D EMA]]</f>
        <v>-2.9119850187265914E-2</v>
      </c>
      <c r="T440" s="1">
        <f>(Table2[[#This Row],[Close Price]]-Table2[[#This Row],[50D EMA]])/Table2[[#This Row],[50D EMA]]</f>
        <v>-6.7039598388091093E-2</v>
      </c>
      <c r="U440" s="1">
        <f>(Table2[[#This Row],[Close Price]]-Table2[[#This Row],[200D EMA]])/Table2[[#This Row],[200D EMA]]</f>
        <v>-6.1433284337191127E-2</v>
      </c>
      <c r="V440">
        <v>1.74439954462279</v>
      </c>
      <c r="W440">
        <v>103.13</v>
      </c>
      <c r="X440">
        <v>105.35</v>
      </c>
      <c r="Y440">
        <v>100.8</v>
      </c>
      <c r="Z440">
        <v>107.4</v>
      </c>
      <c r="AA440">
        <v>100.8</v>
      </c>
      <c r="AB440">
        <v>107.4</v>
      </c>
      <c r="AC440" s="1">
        <f>(Table2[[#This Row],[Close Price]]/Table2[[#This Row],[Day Low]])-1</f>
        <v>5.4300397556481528E-3</v>
      </c>
      <c r="AD440" s="1">
        <f>(Table2[[#This Row],[Day High]]/Table2[[#This Row],[Close Price]])-1</f>
        <v>1.6009258366284085E-2</v>
      </c>
      <c r="AE440" s="1">
        <f>(Table2[[#This Row],[Close Price]]/Table2[[#This Row],[Current Week Low]])-1</f>
        <v>2.867063492063493E-2</v>
      </c>
      <c r="AF440" s="1">
        <f>(Table2[[#This Row],[Current Week High]]/Table2[[#This Row],[Close Price]])-1</f>
        <v>3.5779728035490566E-2</v>
      </c>
      <c r="AG440" s="1">
        <f>(Table2[[#This Row],[Close Price]]/Table2[[#This Row],[Current Month Low]])-1</f>
        <v>2.867063492063493E-2</v>
      </c>
      <c r="AH440" s="1">
        <f>(Table2[[#This Row],[Current Month High]]/Table2[[#This Row],[Close Price]])-1</f>
        <v>3.5779728035490566E-2</v>
      </c>
      <c r="AI440">
        <v>37.814639791686702</v>
      </c>
      <c r="AJ440">
        <v>53.956941351150697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-0.12</v>
      </c>
      <c r="AM440" t="s">
        <v>3172</v>
      </c>
      <c r="AN440">
        <v>-7.01</v>
      </c>
      <c r="AO440" t="s">
        <v>3172</v>
      </c>
      <c r="AP440">
        <v>0.11154152053008901</v>
      </c>
      <c r="AQ440">
        <f>(Table2[[#This Row],[Sharpe Ratio]]-AVERAGE(Table2[Sharpe Ratio]))/_xlfn.STDEV.P(Table2[Sharpe Ratio])</f>
        <v>0.57717248166897772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382</v>
      </c>
      <c r="AT440">
        <f>_xlfn.RANK.AVG(Table2[[#This Row],[6M Return vs Nifty Z-Score]],Table2[6M Return vs Nifty Z-Score])</f>
        <v>712</v>
      </c>
      <c r="AU440">
        <f>_xlfn.RANK.AVG(Table2[[#This Row],[Sharpe Ratio Z-Score]],Table2[Sharpe Ratio Z-Score])</f>
        <v>186</v>
      </c>
      <c r="AV440">
        <f>(Table2[[#This Row],[Rank 1Y]]+Table2[[#This Row],[Rank 6M]]+Table2[[#This Row],[Rank Sharpe]])/3</f>
        <v>426.66666666666669</v>
      </c>
    </row>
    <row r="441" spans="1:48" x14ac:dyDescent="0.3">
      <c r="A441" t="s">
        <v>971</v>
      </c>
      <c r="B441" t="s">
        <v>972</v>
      </c>
      <c r="C441" t="s">
        <v>3130</v>
      </c>
      <c r="D441" t="s">
        <v>475</v>
      </c>
      <c r="E441">
        <v>15088.555484729901</v>
      </c>
      <c r="F441">
        <v>313.95</v>
      </c>
      <c r="G441">
        <v>5.2422905839423297</v>
      </c>
      <c r="H441">
        <f>(Table2[[#This Row],[1Y Return vs Nifty]]-AVERAGE(Table2[1Y Return vs Nifty]))/_xlfn.STDEV.P(Table2[1Y Return vs Nifty])</f>
        <v>-0.35197906496024389</v>
      </c>
      <c r="I441">
        <v>-51.801906331967402</v>
      </c>
      <c r="J441">
        <f>(Table2[[#This Row],[1M Return vs Nifty]]-AVERAGE(Table2[1M Return vs Nifty]))/_xlfn.STDEV.P(Table2[1M Return vs Nifty])</f>
        <v>-5.4855296631000972</v>
      </c>
      <c r="K441">
        <v>-17.709665676549101</v>
      </c>
      <c r="L441">
        <f>(Table2[[#This Row],[6M Return vs Nifty]]-AVERAGE(Table2[6M Return vs Nifty]))/_xlfn.STDEV.P(Table2[6M Return vs Nifty])</f>
        <v>-0.87954183063893865</v>
      </c>
      <c r="M441">
        <v>-0.42847640860624597</v>
      </c>
      <c r="N441">
        <f>(Table2[[#This Row],[1W Return vs Nifty]]-AVERAGE(Table2[1W Return vs Nifty]))/_xlfn.STDEV.P(Table2[1W Return vs Nifty])</f>
        <v>-3.0723078921846392E-2</v>
      </c>
      <c r="O441">
        <v>331.8</v>
      </c>
      <c r="P441">
        <v>338.34254072826099</v>
      </c>
      <c r="Q441">
        <v>324.720060160522</v>
      </c>
      <c r="R441">
        <v>40.600404688891999</v>
      </c>
      <c r="S441" s="1">
        <f>(Table2[[#This Row],[Close Price]]-Table2[[#This Row],[20D EMA]])/Table2[[#This Row],[20D EMA]]</f>
        <v>-5.3797468354430444E-2</v>
      </c>
      <c r="T441" s="1">
        <f>(Table2[[#This Row],[Close Price]]-Table2[[#This Row],[50D EMA]])/Table2[[#This Row],[50D EMA]]</f>
        <v>-7.2094217522152518E-2</v>
      </c>
      <c r="U441" s="1">
        <f>(Table2[[#This Row],[Close Price]]-Table2[[#This Row],[200D EMA]])/Table2[[#This Row],[200D EMA]]</f>
        <v>-3.3167215339877494E-2</v>
      </c>
      <c r="V441">
        <v>1.0773309380356</v>
      </c>
      <c r="W441">
        <v>313</v>
      </c>
      <c r="X441">
        <v>325</v>
      </c>
      <c r="Y441">
        <v>292.2</v>
      </c>
      <c r="Z441">
        <v>333.25</v>
      </c>
      <c r="AA441">
        <v>292.2</v>
      </c>
      <c r="AB441">
        <v>349.9</v>
      </c>
      <c r="AC441" s="1">
        <f>(Table2[[#This Row],[Close Price]]/Table2[[#This Row],[Day Low]])-1</f>
        <v>3.0351437699680517E-3</v>
      </c>
      <c r="AD441" s="1">
        <f>(Table2[[#This Row],[Day High]]/Table2[[#This Row],[Close Price]])-1</f>
        <v>3.5196687370600444E-2</v>
      </c>
      <c r="AE441" s="1">
        <f>(Table2[[#This Row],[Close Price]]/Table2[[#This Row],[Current Week Low]])-1</f>
        <v>7.4435318275154039E-2</v>
      </c>
      <c r="AF441" s="1">
        <f>(Table2[[#This Row],[Current Week High]]/Table2[[#This Row],[Close Price]])-1</f>
        <v>6.1474757126931179E-2</v>
      </c>
      <c r="AG441" s="1">
        <f>(Table2[[#This Row],[Close Price]]/Table2[[#This Row],[Current Month Low]])-1</f>
        <v>7.4435318275154039E-2</v>
      </c>
      <c r="AH441" s="1">
        <f>(Table2[[#This Row],[Current Month High]]/Table2[[#This Row],[Close Price]])-1</f>
        <v>0.11450867972607104</v>
      </c>
      <c r="AI441">
        <v>31.541646759037999</v>
      </c>
      <c r="AJ441">
        <v>45.246356696738303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-0.1</v>
      </c>
      <c r="AM441" t="s">
        <v>3172</v>
      </c>
      <c r="AN441">
        <v>-13.7</v>
      </c>
      <c r="AO441" t="s">
        <v>3172</v>
      </c>
      <c r="AP441">
        <v>8.8113806128173003E-2</v>
      </c>
      <c r="AQ441">
        <f>(Table2[[#This Row],[Sharpe Ratio]]-AVERAGE(Table2[Sharpe Ratio]))/_xlfn.STDEV.P(Table2[Sharpe Ratio])</f>
        <v>0.30525278152094681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411</v>
      </c>
      <c r="AT441">
        <f>_xlfn.RANK.AVG(Table2[[#This Row],[6M Return vs Nifty Z-Score]],Table2[6M Return vs Nifty Z-Score])</f>
        <v>611</v>
      </c>
      <c r="AU441">
        <f>_xlfn.RANK.AVG(Table2[[#This Row],[Sharpe Ratio Z-Score]],Table2[Sharpe Ratio Z-Score])</f>
        <v>258</v>
      </c>
      <c r="AV441">
        <f>(Table2[[#This Row],[Rank 1Y]]+Table2[[#This Row],[Rank 6M]]+Table2[[#This Row],[Rank Sharpe]])/3</f>
        <v>426.66666666666669</v>
      </c>
    </row>
    <row r="442" spans="1:48" x14ac:dyDescent="0.3">
      <c r="A442" t="s">
        <v>524</v>
      </c>
      <c r="B442" t="s">
        <v>525</v>
      </c>
      <c r="C442" t="s">
        <v>3131</v>
      </c>
      <c r="D442" t="s">
        <v>526</v>
      </c>
      <c r="E442">
        <v>41401.030525399998</v>
      </c>
      <c r="F442">
        <v>345.8</v>
      </c>
      <c r="G442">
        <v>7.12187865184411</v>
      </c>
      <c r="H442">
        <f>(Table2[[#This Row],[1Y Return vs Nifty]]-AVERAGE(Table2[1Y Return vs Nifty]))/_xlfn.STDEV.P(Table2[1Y Return vs Nifty])</f>
        <v>-0.31999847031456263</v>
      </c>
      <c r="I442">
        <v>-9.3342432394468204</v>
      </c>
      <c r="J442">
        <f>(Table2[[#This Row],[1M Return vs Nifty]]-AVERAGE(Table2[1M Return vs Nifty]))/_xlfn.STDEV.P(Table2[1M Return vs Nifty])</f>
        <v>-0.93388354011309849</v>
      </c>
      <c r="K442">
        <v>14.389456089303099</v>
      </c>
      <c r="L442">
        <f>(Table2[[#This Row],[6M Return vs Nifty]]-AVERAGE(Table2[6M Return vs Nifty]))/_xlfn.STDEV.P(Table2[6M Return vs Nifty])</f>
        <v>0.15344313067839319</v>
      </c>
      <c r="M442">
        <v>-3.6861497398754</v>
      </c>
      <c r="N442">
        <f>(Table2[[#This Row],[1W Return vs Nifty]]-AVERAGE(Table2[1W Return vs Nifty]))/_xlfn.STDEV.P(Table2[1W Return vs Nifty])</f>
        <v>-0.80520119282624492</v>
      </c>
      <c r="O442">
        <v>358.86</v>
      </c>
      <c r="P442">
        <v>357.873780531119</v>
      </c>
      <c r="Q442">
        <v>321.50227671423198</v>
      </c>
      <c r="R442">
        <v>35.636233177816003</v>
      </c>
      <c r="S442" s="1">
        <f>(Table2[[#This Row],[Close Price]]-Table2[[#This Row],[20D EMA]])/Table2[[#This Row],[20D EMA]]</f>
        <v>-3.6393022348548187E-2</v>
      </c>
      <c r="T442" s="1">
        <f>(Table2[[#This Row],[Close Price]]-Table2[[#This Row],[50D EMA]])/Table2[[#This Row],[50D EMA]]</f>
        <v>-3.3737538729996748E-2</v>
      </c>
      <c r="U442" s="1">
        <f>(Table2[[#This Row],[Close Price]]-Table2[[#This Row],[200D EMA]])/Table2[[#This Row],[200D EMA]]</f>
        <v>7.5575587003898936E-2</v>
      </c>
      <c r="V442">
        <v>0.71118141883589703</v>
      </c>
      <c r="W442">
        <v>344.8</v>
      </c>
      <c r="X442">
        <v>351.75</v>
      </c>
      <c r="Y442">
        <v>334.6</v>
      </c>
      <c r="Z442">
        <v>352.7</v>
      </c>
      <c r="AA442">
        <v>334.6</v>
      </c>
      <c r="AB442">
        <v>371.8</v>
      </c>
      <c r="AC442" s="1">
        <f>(Table2[[#This Row],[Close Price]]/Table2[[#This Row],[Day Low]])-1</f>
        <v>2.9002320185613772E-3</v>
      </c>
      <c r="AD442" s="1">
        <f>(Table2[[#This Row],[Day High]]/Table2[[#This Row],[Close Price]])-1</f>
        <v>1.7206477732793379E-2</v>
      </c>
      <c r="AE442" s="1">
        <f>(Table2[[#This Row],[Close Price]]/Table2[[#This Row],[Current Week Low]])-1</f>
        <v>3.34728033472802E-2</v>
      </c>
      <c r="AF442" s="1">
        <f>(Table2[[#This Row],[Current Week High]]/Table2[[#This Row],[Close Price]])-1</f>
        <v>1.9953730480046117E-2</v>
      </c>
      <c r="AG442" s="1">
        <f>(Table2[[#This Row],[Close Price]]/Table2[[#This Row],[Current Month Low]])-1</f>
        <v>3.34728033472802E-2</v>
      </c>
      <c r="AH442" s="1">
        <f>(Table2[[#This Row],[Current Month High]]/Table2[[#This Row],[Close Price]])-1</f>
        <v>7.5187969924812137E-2</v>
      </c>
      <c r="AI442">
        <v>14.4592249855407</v>
      </c>
      <c r="AJ442">
        <v>58.988505747126403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-0.09</v>
      </c>
      <c r="AM442" t="s">
        <v>3172</v>
      </c>
      <c r="AN442">
        <v>-6.63</v>
      </c>
      <c r="AO442" t="s">
        <v>3172</v>
      </c>
      <c r="AP442">
        <v>-2.4258537050924001E-2</v>
      </c>
      <c r="AQ442">
        <f>(Table2[[#This Row],[Sharpe Ratio]]-AVERAGE(Table2[Sharpe Ratio]))/_xlfn.STDEV.P(Table2[Sharpe Ratio])</f>
        <v>-0.99902527727648671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-2.9046653498519999</v>
      </c>
      <c r="AS442">
        <f>_xlfn.RANK.AVG(Table2[[#This Row],[1Y Return vs Nifty Z-Score]],Table2[1Y Return vs Nifty Z-Score])</f>
        <v>401</v>
      </c>
      <c r="AT442">
        <f>_xlfn.RANK.AVG(Table2[[#This Row],[6M Return vs Nifty Z-Score]],Table2[6M Return vs Nifty Z-Score])</f>
        <v>262</v>
      </c>
      <c r="AU442">
        <f>_xlfn.RANK.AVG(Table2[[#This Row],[Sharpe Ratio Z-Score]],Table2[Sharpe Ratio Z-Score])</f>
        <v>619</v>
      </c>
      <c r="AV442">
        <f>(Table2[[#This Row],[Rank 1Y]]+Table2[[#This Row],[Rank 6M]]+Table2[[#This Row],[Rank Sharpe]])/3</f>
        <v>427.33333333333331</v>
      </c>
    </row>
    <row r="443" spans="1:48" x14ac:dyDescent="0.3">
      <c r="A443" t="s">
        <v>244</v>
      </c>
      <c r="B443" t="s">
        <v>245</v>
      </c>
      <c r="C443" t="s">
        <v>3127</v>
      </c>
      <c r="D443" t="s">
        <v>43</v>
      </c>
      <c r="E443">
        <v>107696.33403935999</v>
      </c>
      <c r="F443">
        <v>745.6</v>
      </c>
      <c r="G443">
        <v>11.074631568948</v>
      </c>
      <c r="H443">
        <f>(Table2[[#This Row],[1Y Return vs Nifty]]-AVERAGE(Table2[1Y Return vs Nifty]))/_xlfn.STDEV.P(Table2[1Y Return vs Nifty])</f>
        <v>-0.25274363350473478</v>
      </c>
      <c r="I443">
        <v>0.58892464509275799</v>
      </c>
      <c r="J443">
        <f>(Table2[[#This Row],[1M Return vs Nifty]]-AVERAGE(Table2[1M Return vs Nifty]))/_xlfn.STDEV.P(Table2[1M Return vs Nifty])</f>
        <v>0.12967271281781562</v>
      </c>
      <c r="K443">
        <v>8.9841816459675492</v>
      </c>
      <c r="L443">
        <f>(Table2[[#This Row],[6M Return vs Nifty]]-AVERAGE(Table2[6M Return vs Nifty]))/_xlfn.STDEV.P(Table2[6M Return vs Nifty])</f>
        <v>-2.0504532204348527E-2</v>
      </c>
      <c r="M443">
        <v>0.73923795285437099</v>
      </c>
      <c r="N443">
        <f>(Table2[[#This Row],[1W Return vs Nifty]]-AVERAGE(Table2[1W Return vs Nifty]))/_xlfn.STDEV.P(Table2[1W Return vs Nifty])</f>
        <v>0.24688892335057464</v>
      </c>
      <c r="O443">
        <v>757.8</v>
      </c>
      <c r="P443">
        <v>737.73934284855397</v>
      </c>
      <c r="Q443">
        <v>645.00165536269401</v>
      </c>
      <c r="R443">
        <v>38.802677138974197</v>
      </c>
      <c r="S443" s="1">
        <f>(Table2[[#This Row],[Close Price]]-Table2[[#This Row],[20D EMA]])/Table2[[#This Row],[20D EMA]]</f>
        <v>-1.6099234626550451E-2</v>
      </c>
      <c r="T443" s="1">
        <f>(Table2[[#This Row],[Close Price]]-Table2[[#This Row],[50D EMA]])/Table2[[#This Row],[50D EMA]]</f>
        <v>1.0655060256234314E-2</v>
      </c>
      <c r="U443" s="1">
        <f>(Table2[[#This Row],[Close Price]]-Table2[[#This Row],[200D EMA]])/Table2[[#This Row],[200D EMA]]</f>
        <v>0.15596602551467573</v>
      </c>
      <c r="V443">
        <v>0.66976314347397903</v>
      </c>
      <c r="W443">
        <v>743</v>
      </c>
      <c r="X443">
        <v>761.65</v>
      </c>
      <c r="Y443">
        <v>726.2</v>
      </c>
      <c r="Z443">
        <v>764.45</v>
      </c>
      <c r="AA443">
        <v>726.2</v>
      </c>
      <c r="AB443">
        <v>796.8</v>
      </c>
      <c r="AC443" s="1">
        <f>(Table2[[#This Row],[Close Price]]/Table2[[#This Row],[Day Low]])-1</f>
        <v>3.4993270524898978E-3</v>
      </c>
      <c r="AD443" s="1">
        <f>(Table2[[#This Row],[Day High]]/Table2[[#This Row],[Close Price]])-1</f>
        <v>2.1526287553647938E-2</v>
      </c>
      <c r="AE443" s="1">
        <f>(Table2[[#This Row],[Close Price]]/Table2[[#This Row],[Current Week Low]])-1</f>
        <v>2.6714403745524695E-2</v>
      </c>
      <c r="AF443" s="1">
        <f>(Table2[[#This Row],[Current Week High]]/Table2[[#This Row],[Close Price]])-1</f>
        <v>2.528165236051505E-2</v>
      </c>
      <c r="AG443" s="1">
        <f>(Table2[[#This Row],[Close Price]]/Table2[[#This Row],[Current Month Low]])-1</f>
        <v>2.6714403745524695E-2</v>
      </c>
      <c r="AH443" s="1">
        <f>(Table2[[#This Row],[Current Month High]]/Table2[[#This Row],[Close Price]])-1</f>
        <v>6.8669527896995541E-2</v>
      </c>
      <c r="AI443">
        <v>6.8669527896995497</v>
      </c>
      <c r="AJ443">
        <v>60.880353867731102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0.15</v>
      </c>
      <c r="AM443" t="s">
        <v>3173</v>
      </c>
      <c r="AN443">
        <v>-5.75</v>
      </c>
      <c r="AO443" t="s">
        <v>3172</v>
      </c>
      <c r="AP443">
        <v>-1.1231257264792001E-2</v>
      </c>
      <c r="AQ443">
        <f>(Table2[[#This Row],[Sharpe Ratio]]-AVERAGE(Table2[Sharpe Ratio]))/_xlfn.STDEV.P(Table2[Sharpe Ratio])</f>
        <v>-0.84782085535047025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-0.7445073848911633</v>
      </c>
      <c r="AS443">
        <f>_xlfn.RANK.AVG(Table2[[#This Row],[1Y Return vs Nifty Z-Score]],Table2[1Y Return vs Nifty Z-Score])</f>
        <v>380</v>
      </c>
      <c r="AT443">
        <f>_xlfn.RANK.AVG(Table2[[#This Row],[6M Return vs Nifty Z-Score]],Table2[6M Return vs Nifty Z-Score])</f>
        <v>319</v>
      </c>
      <c r="AU443">
        <f>_xlfn.RANK.AVG(Table2[[#This Row],[Sharpe Ratio Z-Score]],Table2[Sharpe Ratio Z-Score])</f>
        <v>588</v>
      </c>
      <c r="AV443">
        <f>(Table2[[#This Row],[Rank 1Y]]+Table2[[#This Row],[Rank 6M]]+Table2[[#This Row],[Rank Sharpe]])/3</f>
        <v>429</v>
      </c>
    </row>
    <row r="444" spans="1:48" x14ac:dyDescent="0.3">
      <c r="A444" t="s">
        <v>207</v>
      </c>
      <c r="B444" t="s">
        <v>208</v>
      </c>
      <c r="C444" t="s">
        <v>3127</v>
      </c>
      <c r="D444" t="s">
        <v>34</v>
      </c>
      <c r="E444">
        <v>127241.366414295</v>
      </c>
      <c r="F444">
        <v>246.05</v>
      </c>
      <c r="G444">
        <v>-12.1454202918297</v>
      </c>
      <c r="H444">
        <f>(Table2[[#This Row],[1Y Return vs Nifty]]-AVERAGE(Table2[1Y Return vs Nifty]))/_xlfn.STDEV.P(Table2[1Y Return vs Nifty])</f>
        <v>-0.6478254489794405</v>
      </c>
      <c r="I444">
        <v>4.0151766549754999</v>
      </c>
      <c r="J444">
        <f>(Table2[[#This Row],[1M Return vs Nifty]]-AVERAGE(Table2[1M Return vs Nifty]))/_xlfn.STDEV.P(Table2[1M Return vs Nifty])</f>
        <v>0.4968953368455033</v>
      </c>
      <c r="K444">
        <v>-19.004532046089398</v>
      </c>
      <c r="L444">
        <f>(Table2[[#This Row],[6M Return vs Nifty]]-AVERAGE(Table2[6M Return vs Nifty]))/_xlfn.STDEV.P(Table2[6M Return vs Nifty])</f>
        <v>-0.92121205128882699</v>
      </c>
      <c r="M444">
        <v>1.1715046603986301</v>
      </c>
      <c r="N444">
        <f>(Table2[[#This Row],[1W Return vs Nifty]]-AVERAGE(Table2[1W Return vs Nifty]))/_xlfn.STDEV.P(Table2[1W Return vs Nifty])</f>
        <v>0.34965585861971499</v>
      </c>
      <c r="O444">
        <v>244.9</v>
      </c>
      <c r="P444">
        <v>246.97006081351199</v>
      </c>
      <c r="Q444">
        <v>245.81416300671501</v>
      </c>
      <c r="R444">
        <v>51.952495682723701</v>
      </c>
      <c r="S444" s="1">
        <f>(Table2[[#This Row],[Close Price]]-Table2[[#This Row],[20D EMA]])/Table2[[#This Row],[20D EMA]]</f>
        <v>4.6957942017150089E-3</v>
      </c>
      <c r="T444" s="1">
        <f>(Table2[[#This Row],[Close Price]]-Table2[[#This Row],[50D EMA]])/Table2[[#This Row],[50D EMA]]</f>
        <v>-3.7253941246211302E-3</v>
      </c>
      <c r="U444" s="1">
        <f>(Table2[[#This Row],[Close Price]]-Table2[[#This Row],[200D EMA]])/Table2[[#This Row],[200D EMA]]</f>
        <v>9.5941173771408293E-4</v>
      </c>
      <c r="V444">
        <v>1.1100787988459599</v>
      </c>
      <c r="W444">
        <v>244.89</v>
      </c>
      <c r="X444">
        <v>252.09</v>
      </c>
      <c r="Y444">
        <v>239.04</v>
      </c>
      <c r="Z444">
        <v>253.28</v>
      </c>
      <c r="AA444">
        <v>239.04</v>
      </c>
      <c r="AB444">
        <v>255.7</v>
      </c>
      <c r="AC444" s="1">
        <f>(Table2[[#This Row],[Close Price]]/Table2[[#This Row],[Day Low]])-1</f>
        <v>4.7368206133366897E-3</v>
      </c>
      <c r="AD444" s="1">
        <f>(Table2[[#This Row],[Day High]]/Table2[[#This Row],[Close Price]])-1</f>
        <v>2.4547856126803547E-2</v>
      </c>
      <c r="AE444" s="1">
        <f>(Table2[[#This Row],[Close Price]]/Table2[[#This Row],[Current Week Low]])-1</f>
        <v>2.9325635876840783E-2</v>
      </c>
      <c r="AF444" s="1">
        <f>(Table2[[#This Row],[Current Week High]]/Table2[[#This Row],[Close Price]])-1</f>
        <v>2.9384271489534708E-2</v>
      </c>
      <c r="AG444" s="1">
        <f>(Table2[[#This Row],[Close Price]]/Table2[[#This Row],[Current Month Low]])-1</f>
        <v>2.9325635876840783E-2</v>
      </c>
      <c r="AH444" s="1">
        <f>(Table2[[#This Row],[Current Month High]]/Table2[[#This Row],[Close Price]])-1</f>
        <v>3.92196707986181E-2</v>
      </c>
      <c r="AI444">
        <v>21.804511278195399</v>
      </c>
      <c r="AJ444">
        <v>30.982166622305002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-0.02</v>
      </c>
      <c r="AM444" t="s">
        <v>3172</v>
      </c>
      <c r="AN444">
        <v>0.63</v>
      </c>
      <c r="AO444" t="s">
        <v>3173</v>
      </c>
      <c r="AP444">
        <v>0.138649518375178</v>
      </c>
      <c r="AQ444">
        <f>(Table2[[#This Row],[Sharpe Ratio]]-AVERAGE(Table2[Sharpe Ratio]))/_xlfn.STDEV.P(Table2[Sharpe Ratio])</f>
        <v>0.89180832361210916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535</v>
      </c>
      <c r="AT444">
        <f>_xlfn.RANK.AVG(Table2[[#This Row],[6M Return vs Nifty Z-Score]],Table2[6M Return vs Nifty Z-Score])</f>
        <v>631</v>
      </c>
      <c r="AU444">
        <f>_xlfn.RANK.AVG(Table2[[#This Row],[Sharpe Ratio Z-Score]],Table2[Sharpe Ratio Z-Score])</f>
        <v>124</v>
      </c>
      <c r="AV444">
        <f>(Table2[[#This Row],[Rank 1Y]]+Table2[[#This Row],[Rank 6M]]+Table2[[#This Row],[Rank Sharpe]])/3</f>
        <v>430</v>
      </c>
    </row>
    <row r="445" spans="1:48" x14ac:dyDescent="0.3">
      <c r="A445" t="s">
        <v>30</v>
      </c>
      <c r="B445" t="s">
        <v>31</v>
      </c>
      <c r="C445" t="s">
        <v>3126</v>
      </c>
      <c r="D445" t="s">
        <v>21</v>
      </c>
      <c r="E445">
        <v>794830.66852950002</v>
      </c>
      <c r="F445">
        <v>1919</v>
      </c>
      <c r="G445">
        <v>1.3872270083246601</v>
      </c>
      <c r="H445">
        <f>(Table2[[#This Row],[1Y Return vs Nifty]]-AVERAGE(Table2[1Y Return vs Nifty]))/_xlfn.STDEV.P(Table2[1Y Return vs Nifty])</f>
        <v>-0.4175717486182049</v>
      </c>
      <c r="I445">
        <v>2.7253328609012399</v>
      </c>
      <c r="J445">
        <f>(Table2[[#This Row],[1M Return vs Nifty]]-AVERAGE(Table2[1M Return vs Nifty]))/_xlfn.STDEV.P(Table2[1M Return vs Nifty])</f>
        <v>0.35865103336766646</v>
      </c>
      <c r="K445">
        <v>17.491040560457499</v>
      </c>
      <c r="L445">
        <f>(Table2[[#This Row],[6M Return vs Nifty]]-AVERAGE(Table2[6M Return vs Nifty]))/_xlfn.STDEV.P(Table2[6M Return vs Nifty])</f>
        <v>0.25325552237959659</v>
      </c>
      <c r="M445">
        <v>4.59354210126184</v>
      </c>
      <c r="N445">
        <f>(Table2[[#This Row],[1W Return vs Nifty]]-AVERAGE(Table2[1W Return vs Nifty]))/_xlfn.STDEV.P(Table2[1W Return vs Nifty])</f>
        <v>1.1632098382255978</v>
      </c>
      <c r="O445">
        <v>1914.52</v>
      </c>
      <c r="P445">
        <v>1868.3012309943199</v>
      </c>
      <c r="Q445">
        <v>1680.0710687568601</v>
      </c>
      <c r="R445">
        <v>50.0504677092704</v>
      </c>
      <c r="S445" s="1">
        <f>(Table2[[#This Row],[Close Price]]-Table2[[#This Row],[20D EMA]])/Table2[[#This Row],[20D EMA]]</f>
        <v>2.3400121179199059E-3</v>
      </c>
      <c r="T445" s="1">
        <f>(Table2[[#This Row],[Close Price]]-Table2[[#This Row],[50D EMA]])/Table2[[#This Row],[50D EMA]]</f>
        <v>2.7136292673049275E-2</v>
      </c>
      <c r="U445" s="1">
        <f>(Table2[[#This Row],[Close Price]]-Table2[[#This Row],[200D EMA]])/Table2[[#This Row],[200D EMA]]</f>
        <v>0.14221358589308444</v>
      </c>
      <c r="V445">
        <v>1.0639299512440401</v>
      </c>
      <c r="W445">
        <v>1914.1</v>
      </c>
      <c r="X445">
        <v>1964</v>
      </c>
      <c r="Y445">
        <v>1906.35</v>
      </c>
      <c r="Z445">
        <v>1977</v>
      </c>
      <c r="AA445">
        <v>1875</v>
      </c>
      <c r="AB445">
        <v>1977</v>
      </c>
      <c r="AC445" s="1">
        <f>(Table2[[#This Row],[Close Price]]/Table2[[#This Row],[Day Low]])-1</f>
        <v>2.5599498458805936E-3</v>
      </c>
      <c r="AD445" s="1">
        <f>(Table2[[#This Row],[Day High]]/Table2[[#This Row],[Close Price]])-1</f>
        <v>2.344971339239188E-2</v>
      </c>
      <c r="AE445" s="1">
        <f>(Table2[[#This Row],[Close Price]]/Table2[[#This Row],[Current Week Low]])-1</f>
        <v>6.6357174705589106E-3</v>
      </c>
      <c r="AF445" s="1">
        <f>(Table2[[#This Row],[Current Week High]]/Table2[[#This Row],[Close Price]])-1</f>
        <v>3.0224075039082754E-2</v>
      </c>
      <c r="AG445" s="1">
        <f>(Table2[[#This Row],[Close Price]]/Table2[[#This Row],[Current Month Low]])-1</f>
        <v>2.3466666666666747E-2</v>
      </c>
      <c r="AH445" s="1">
        <f>(Table2[[#This Row],[Current Month High]]/Table2[[#This Row],[Close Price]])-1</f>
        <v>3.0224075039082754E-2</v>
      </c>
      <c r="AI445">
        <v>3.0224075039082701</v>
      </c>
      <c r="AJ445">
        <v>41.974623608182497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-0.01</v>
      </c>
      <c r="AM445" t="s">
        <v>3172</v>
      </c>
      <c r="AN445">
        <v>1.19</v>
      </c>
      <c r="AO445" t="s">
        <v>3173</v>
      </c>
      <c r="AP445">
        <v>-2.2445584095222001E-2</v>
      </c>
      <c r="AQ445">
        <f>(Table2[[#This Row],[Sharpe Ratio]]-AVERAGE(Table2[Sharpe Ratio]))/_xlfn.STDEV.P(Table2[Sharpe Ratio])</f>
        <v>-0.97798277967558311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0.3795618656790728</v>
      </c>
      <c r="AS445">
        <f>_xlfn.RANK.AVG(Table2[[#This Row],[1Y Return vs Nifty Z-Score]],Table2[1Y Return vs Nifty Z-Score])</f>
        <v>442</v>
      </c>
      <c r="AT445">
        <f>_xlfn.RANK.AVG(Table2[[#This Row],[6M Return vs Nifty Z-Score]],Table2[6M Return vs Nifty Z-Score])</f>
        <v>236</v>
      </c>
      <c r="AU445">
        <f>_xlfn.RANK.AVG(Table2[[#This Row],[Sharpe Ratio Z-Score]],Table2[Sharpe Ratio Z-Score])</f>
        <v>615</v>
      </c>
      <c r="AV445">
        <f>(Table2[[#This Row],[Rank 1Y]]+Table2[[#This Row],[Rank 6M]]+Table2[[#This Row],[Rank Sharpe]])/3</f>
        <v>431</v>
      </c>
    </row>
    <row r="446" spans="1:48" x14ac:dyDescent="0.3">
      <c r="A446" t="s">
        <v>739</v>
      </c>
      <c r="B446" t="s">
        <v>740</v>
      </c>
      <c r="C446" t="s">
        <v>3125</v>
      </c>
      <c r="D446" t="s">
        <v>181</v>
      </c>
      <c r="E446">
        <v>23149.592757279999</v>
      </c>
      <c r="F446">
        <v>410.3</v>
      </c>
      <c r="G446">
        <v>16.0753309434286</v>
      </c>
      <c r="H446">
        <f>(Table2[[#This Row],[1Y Return vs Nifty]]-AVERAGE(Table2[1Y Return vs Nifty]))/_xlfn.STDEV.P(Table2[1Y Return vs Nifty])</f>
        <v>-0.16765832020057878</v>
      </c>
      <c r="I446">
        <v>-6.2845980388568998</v>
      </c>
      <c r="J446">
        <f>(Table2[[#This Row],[1M Return vs Nifty]]-AVERAGE(Table2[1M Return vs Nifty]))/_xlfn.STDEV.P(Table2[1M Return vs Nifty])</f>
        <v>-0.60702529685375306</v>
      </c>
      <c r="K446">
        <v>-4.14477042288022</v>
      </c>
      <c r="L446">
        <f>(Table2[[#This Row],[6M Return vs Nifty]]-AVERAGE(Table2[6M Return vs Nifty]))/_xlfn.STDEV.P(Table2[6M Return vs Nifty])</f>
        <v>-0.44300861639407235</v>
      </c>
      <c r="M446">
        <v>-1.91014093238817</v>
      </c>
      <c r="N446">
        <f>(Table2[[#This Row],[1W Return vs Nifty]]-AVERAGE(Table2[1W Return vs Nifty]))/_xlfn.STDEV.P(Table2[1W Return vs Nifty])</f>
        <v>-0.38297348254676211</v>
      </c>
      <c r="O446">
        <v>412.76</v>
      </c>
      <c r="P446">
        <v>392.52722169795697</v>
      </c>
      <c r="Q446">
        <v>345.05891698792402</v>
      </c>
      <c r="R446">
        <v>44.092493829026097</v>
      </c>
      <c r="S446" s="1">
        <f>(Table2[[#This Row],[Close Price]]-Table2[[#This Row],[20D EMA]])/Table2[[#This Row],[20D EMA]]</f>
        <v>-5.9598798333171327E-3</v>
      </c>
      <c r="T446" s="1">
        <f>(Table2[[#This Row],[Close Price]]-Table2[[#This Row],[50D EMA]])/Table2[[#This Row],[50D EMA]]</f>
        <v>4.5277823599502831E-2</v>
      </c>
      <c r="U446" s="1">
        <f>(Table2[[#This Row],[Close Price]]-Table2[[#This Row],[200D EMA]])/Table2[[#This Row],[200D EMA]]</f>
        <v>0.18907229983092777</v>
      </c>
      <c r="V446">
        <v>0.44110156945099899</v>
      </c>
      <c r="W446">
        <v>408.05</v>
      </c>
      <c r="X446">
        <v>415.95</v>
      </c>
      <c r="Y446">
        <v>403</v>
      </c>
      <c r="Z446">
        <v>429.35</v>
      </c>
      <c r="AA446">
        <v>403</v>
      </c>
      <c r="AB446">
        <v>433.75</v>
      </c>
      <c r="AC446" s="1">
        <f>(Table2[[#This Row],[Close Price]]/Table2[[#This Row],[Day Low]])-1</f>
        <v>5.5140301433647121E-3</v>
      </c>
      <c r="AD446" s="1">
        <f>(Table2[[#This Row],[Day High]]/Table2[[#This Row],[Close Price]])-1</f>
        <v>1.377041189373629E-2</v>
      </c>
      <c r="AE446" s="1">
        <f>(Table2[[#This Row],[Close Price]]/Table2[[#This Row],[Current Week Low]])-1</f>
        <v>1.8114143920595627E-2</v>
      </c>
      <c r="AF446" s="1">
        <f>(Table2[[#This Row],[Current Week High]]/Table2[[#This Row],[Close Price]])-1</f>
        <v>4.6429441871801203E-2</v>
      </c>
      <c r="AG446" s="1">
        <f>(Table2[[#This Row],[Close Price]]/Table2[[#This Row],[Current Month Low]])-1</f>
        <v>1.8114143920595627E-2</v>
      </c>
      <c r="AH446" s="1">
        <f>(Table2[[#This Row],[Current Month High]]/Table2[[#This Row],[Close Price]])-1</f>
        <v>5.715330246161332E-2</v>
      </c>
      <c r="AI446">
        <v>14.4772117962466</v>
      </c>
      <c r="AJ446">
        <v>61.218074656188598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0.28999999999999998</v>
      </c>
      <c r="AM446" t="s">
        <v>3173</v>
      </c>
      <c r="AN446">
        <v>1.7</v>
      </c>
      <c r="AO446" t="s">
        <v>3173</v>
      </c>
      <c r="AP446">
        <v>1.6879499861741001E-2</v>
      </c>
      <c r="AQ446">
        <f>(Table2[[#This Row],[Sharpe Ratio]]-AVERAGE(Table2[Sharpe Ratio]))/_xlfn.STDEV.P(Table2[Sharpe Ratio])</f>
        <v>-0.52154623386388466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-2.122211949859051</v>
      </c>
      <c r="AS446">
        <f>_xlfn.RANK.AVG(Table2[[#This Row],[1Y Return vs Nifty Z-Score]],Table2[1Y Return vs Nifty Z-Score])</f>
        <v>355</v>
      </c>
      <c r="AT446">
        <f>_xlfn.RANK.AVG(Table2[[#This Row],[6M Return vs Nifty Z-Score]],Table2[6M Return vs Nifty Z-Score])</f>
        <v>469</v>
      </c>
      <c r="AU446">
        <f>_xlfn.RANK.AVG(Table2[[#This Row],[Sharpe Ratio Z-Score]],Table2[Sharpe Ratio Z-Score])</f>
        <v>470</v>
      </c>
      <c r="AV446">
        <f>(Table2[[#This Row],[Rank 1Y]]+Table2[[#This Row],[Rank 6M]]+Table2[[#This Row],[Rank Sharpe]])/3</f>
        <v>431.33333333333331</v>
      </c>
    </row>
    <row r="447" spans="1:48" x14ac:dyDescent="0.3">
      <c r="A447" t="s">
        <v>1431</v>
      </c>
      <c r="B447" t="s">
        <v>1432</v>
      </c>
      <c r="C447" t="s">
        <v>3130</v>
      </c>
      <c r="D447" t="s">
        <v>48</v>
      </c>
      <c r="E447">
        <v>7557.8518509899995</v>
      </c>
      <c r="F447">
        <v>516.9</v>
      </c>
      <c r="G447">
        <v>35.842050359733001</v>
      </c>
      <c r="H447">
        <f>(Table2[[#This Row],[1Y Return vs Nifty]]-AVERAGE(Table2[1Y Return vs Nifty]))/_xlfn.STDEV.P(Table2[1Y Return vs Nifty])</f>
        <v>0.1686661393568987</v>
      </c>
      <c r="I447">
        <v>-6.9606609778047304</v>
      </c>
      <c r="J447">
        <f>(Table2[[#This Row],[1M Return vs Nifty]]-AVERAGE(Table2[1M Return vs Nifty]))/_xlfn.STDEV.P(Table2[1M Return vs Nifty])</f>
        <v>-0.67948511759437324</v>
      </c>
      <c r="K447">
        <v>1.27244417318898</v>
      </c>
      <c r="L447">
        <f>(Table2[[#This Row],[6M Return vs Nifty]]-AVERAGE(Table2[6M Return vs Nifty]))/_xlfn.STDEV.P(Table2[6M Return vs Nifty])</f>
        <v>-0.26867670629423662</v>
      </c>
      <c r="M447">
        <v>-3.0682557798652601</v>
      </c>
      <c r="N447">
        <f>(Table2[[#This Row],[1W Return vs Nifty]]-AVERAGE(Table2[1W Return vs Nifty]))/_xlfn.STDEV.P(Table2[1W Return vs Nifty])</f>
        <v>-0.65830329973543067</v>
      </c>
      <c r="O447">
        <v>523.94000000000005</v>
      </c>
      <c r="P447">
        <v>527.20947140792703</v>
      </c>
      <c r="Q447">
        <v>469.904766807459</v>
      </c>
      <c r="R447">
        <v>48.296583063331603</v>
      </c>
      <c r="S447" s="1">
        <f>(Table2[[#This Row],[Close Price]]-Table2[[#This Row],[20D EMA]])/Table2[[#This Row],[20D EMA]]</f>
        <v>-1.3436653051876316E-2</v>
      </c>
      <c r="T447" s="1">
        <f>(Table2[[#This Row],[Close Price]]-Table2[[#This Row],[50D EMA]])/Table2[[#This Row],[50D EMA]]</f>
        <v>-1.9554791723288525E-2</v>
      </c>
      <c r="U447" s="1">
        <f>(Table2[[#This Row],[Close Price]]-Table2[[#This Row],[200D EMA]])/Table2[[#This Row],[200D EMA]]</f>
        <v>0.10001012228887865</v>
      </c>
      <c r="V447">
        <v>0.56335950420900904</v>
      </c>
      <c r="W447">
        <v>507.65</v>
      </c>
      <c r="X447">
        <v>522.54999999999995</v>
      </c>
      <c r="Y447">
        <v>479.3</v>
      </c>
      <c r="Z447">
        <v>522.54999999999995</v>
      </c>
      <c r="AA447">
        <v>479.3</v>
      </c>
      <c r="AB447">
        <v>540.35</v>
      </c>
      <c r="AC447" s="1">
        <f>(Table2[[#This Row],[Close Price]]/Table2[[#This Row],[Day Low]])-1</f>
        <v>1.8221215404313984E-2</v>
      </c>
      <c r="AD447" s="1">
        <f>(Table2[[#This Row],[Day High]]/Table2[[#This Row],[Close Price]])-1</f>
        <v>1.0930547494679699E-2</v>
      </c>
      <c r="AE447" s="1">
        <f>(Table2[[#This Row],[Close Price]]/Table2[[#This Row],[Current Week Low]])-1</f>
        <v>7.8447736282077907E-2</v>
      </c>
      <c r="AF447" s="1">
        <f>(Table2[[#This Row],[Current Week High]]/Table2[[#This Row],[Close Price]])-1</f>
        <v>1.0930547494679699E-2</v>
      </c>
      <c r="AG447" s="1">
        <f>(Table2[[#This Row],[Close Price]]/Table2[[#This Row],[Current Month Low]])-1</f>
        <v>7.8447736282077907E-2</v>
      </c>
      <c r="AH447" s="1">
        <f>(Table2[[#This Row],[Current Month High]]/Table2[[#This Row],[Close Price]])-1</f>
        <v>4.5366608628361504E-2</v>
      </c>
      <c r="AI447">
        <v>13.7550783517121</v>
      </c>
      <c r="AJ447">
        <v>80.576419213973693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0.01</v>
      </c>
      <c r="AM447" t="s">
        <v>3173</v>
      </c>
      <c r="AN447">
        <v>-7.96</v>
      </c>
      <c r="AO447" t="s">
        <v>3172</v>
      </c>
      <c r="AP447">
        <v>-3.7670041184145998E-2</v>
      </c>
      <c r="AQ447">
        <f>(Table2[[#This Row],[Sharpe Ratio]]-AVERAGE(Table2[Sharpe Ratio]))/_xlfn.STDEV.P(Table2[Sharpe Ratio])</f>
        <v>-1.1546892963897448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245</v>
      </c>
      <c r="AT447">
        <f>_xlfn.RANK.AVG(Table2[[#This Row],[6M Return vs Nifty Z-Score]],Table2[6M Return vs Nifty Z-Score])</f>
        <v>410</v>
      </c>
      <c r="AU447">
        <f>_xlfn.RANK.AVG(Table2[[#This Row],[Sharpe Ratio Z-Score]],Table2[Sharpe Ratio Z-Score])</f>
        <v>641</v>
      </c>
      <c r="AV447">
        <f>(Table2[[#This Row],[Rank 1Y]]+Table2[[#This Row],[Rank 6M]]+Table2[[#This Row],[Rank Sharpe]])/3</f>
        <v>432</v>
      </c>
    </row>
    <row r="448" spans="1:48" x14ac:dyDescent="0.3">
      <c r="A448" t="s">
        <v>963</v>
      </c>
      <c r="B448" t="s">
        <v>964</v>
      </c>
      <c r="C448" t="s">
        <v>3126</v>
      </c>
      <c r="D448" t="s">
        <v>21</v>
      </c>
      <c r="E448">
        <v>15605.69204898</v>
      </c>
      <c r="F448">
        <v>688.05</v>
      </c>
      <c r="G448">
        <v>-1.4961101874851701</v>
      </c>
      <c r="H448">
        <f>(Table2[[#This Row],[1Y Return vs Nifty]]-AVERAGE(Table2[1Y Return vs Nifty]))/_xlfn.STDEV.P(Table2[1Y Return vs Nifty])</f>
        <v>-0.4666308162196216</v>
      </c>
      <c r="I448">
        <v>-11.171347746758199</v>
      </c>
      <c r="J448">
        <f>(Table2[[#This Row],[1M Return vs Nifty]]-AVERAGE(Table2[1M Return vs Nifty]))/_xlfn.STDEV.P(Table2[1M Return vs Nifty])</f>
        <v>-1.1307827570539637</v>
      </c>
      <c r="K448">
        <v>2.7363144905582901</v>
      </c>
      <c r="L448">
        <f>(Table2[[#This Row],[6M Return vs Nifty]]-AVERAGE(Table2[6M Return vs Nifty]))/_xlfn.STDEV.P(Table2[6M Return vs Nifty])</f>
        <v>-0.22156775315240973</v>
      </c>
      <c r="M448">
        <v>4.4635771480694597</v>
      </c>
      <c r="N448">
        <f>(Table2[[#This Row],[1W Return vs Nifty]]-AVERAGE(Table2[1W Return vs Nifty]))/_xlfn.STDEV.P(Table2[1W Return vs Nifty])</f>
        <v>1.1323120158884226</v>
      </c>
      <c r="O448">
        <v>704.73</v>
      </c>
      <c r="P448">
        <v>727.43171493940497</v>
      </c>
      <c r="Q448">
        <v>658.26871742039896</v>
      </c>
      <c r="R448">
        <v>44.218426606738902</v>
      </c>
      <c r="S448" s="1">
        <f>(Table2[[#This Row],[Close Price]]-Table2[[#This Row],[20D EMA]])/Table2[[#This Row],[20D EMA]]</f>
        <v>-2.3668639053254528E-2</v>
      </c>
      <c r="T448" s="1">
        <f>(Table2[[#This Row],[Close Price]]-Table2[[#This Row],[50D EMA]])/Table2[[#This Row],[50D EMA]]</f>
        <v>-5.4138023034485803E-2</v>
      </c>
      <c r="U448" s="1">
        <f>(Table2[[#This Row],[Close Price]]-Table2[[#This Row],[200D EMA]])/Table2[[#This Row],[200D EMA]]</f>
        <v>4.5241831780047023E-2</v>
      </c>
      <c r="V448">
        <v>0.75217194567197199</v>
      </c>
      <c r="W448">
        <v>683.15</v>
      </c>
      <c r="X448">
        <v>695</v>
      </c>
      <c r="Y448">
        <v>661.8</v>
      </c>
      <c r="Z448">
        <v>695</v>
      </c>
      <c r="AA448">
        <v>659.6</v>
      </c>
      <c r="AB448">
        <v>695</v>
      </c>
      <c r="AC448" s="1">
        <f>(Table2[[#This Row],[Close Price]]/Table2[[#This Row],[Day Low]])-1</f>
        <v>7.1726560784599602E-3</v>
      </c>
      <c r="AD448" s="1">
        <f>(Table2[[#This Row],[Day High]]/Table2[[#This Row],[Close Price]])-1</f>
        <v>1.0101010101010166E-2</v>
      </c>
      <c r="AE448" s="1">
        <f>(Table2[[#This Row],[Close Price]]/Table2[[#This Row],[Current Week Low]])-1</f>
        <v>3.9664551223934641E-2</v>
      </c>
      <c r="AF448" s="1">
        <f>(Table2[[#This Row],[Current Week High]]/Table2[[#This Row],[Close Price]])-1</f>
        <v>1.0101010101010166E-2</v>
      </c>
      <c r="AG448" s="1">
        <f>(Table2[[#This Row],[Close Price]]/Table2[[#This Row],[Current Month Low]])-1</f>
        <v>4.3132201334141751E-2</v>
      </c>
      <c r="AH448" s="1">
        <f>(Table2[[#This Row],[Current Month High]]/Table2[[#This Row],[Close Price]])-1</f>
        <v>1.0101010101010166E-2</v>
      </c>
      <c r="AI448">
        <v>22.011481723711899</v>
      </c>
      <c r="AJ448">
        <v>50.788954635108396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-0.14000000000000001</v>
      </c>
      <c r="AM448" t="s">
        <v>3172</v>
      </c>
      <c r="AN448">
        <v>-4.42</v>
      </c>
      <c r="AO448" t="s">
        <v>3172</v>
      </c>
      <c r="AP448">
        <v>2.4566224310698999E-2</v>
      </c>
      <c r="AQ448">
        <f>(Table2[[#This Row],[Sharpe Ratio]]-AVERAGE(Table2[Sharpe Ratio]))/_xlfn.STDEV.P(Table2[Sharpe Ratio])</f>
        <v>-0.43232831992558535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463</v>
      </c>
      <c r="AT448">
        <f>_xlfn.RANK.AVG(Table2[[#This Row],[6M Return vs Nifty Z-Score]],Table2[6M Return vs Nifty Z-Score])</f>
        <v>391</v>
      </c>
      <c r="AU448">
        <f>_xlfn.RANK.AVG(Table2[[#This Row],[Sharpe Ratio Z-Score]],Table2[Sharpe Ratio Z-Score])</f>
        <v>444</v>
      </c>
      <c r="AV448">
        <f>(Table2[[#This Row],[Rank 1Y]]+Table2[[#This Row],[Rank 6M]]+Table2[[#This Row],[Rank Sharpe]])/3</f>
        <v>432.66666666666669</v>
      </c>
    </row>
    <row r="449" spans="1:48" x14ac:dyDescent="0.3">
      <c r="A449" t="s">
        <v>690</v>
      </c>
      <c r="B449" t="s">
        <v>691</v>
      </c>
      <c r="C449" t="s">
        <v>3139</v>
      </c>
      <c r="D449" t="s">
        <v>256</v>
      </c>
      <c r="E449">
        <v>26733.331302434999</v>
      </c>
      <c r="F449">
        <v>5407.45</v>
      </c>
      <c r="G449">
        <v>-24.0473230420879</v>
      </c>
      <c r="H449">
        <f>(Table2[[#This Row],[1Y Return vs Nifty]]-AVERAGE(Table2[1Y Return vs Nifty]))/_xlfn.STDEV.P(Table2[1Y Return vs Nifty])</f>
        <v>-0.85033254820423587</v>
      </c>
      <c r="I449">
        <v>1.30785974666326</v>
      </c>
      <c r="J449">
        <f>(Table2[[#This Row],[1M Return vs Nifty]]-AVERAGE(Table2[1M Return vs Nifty]))/_xlfn.STDEV.P(Table2[1M Return vs Nifty])</f>
        <v>0.20672753357904947</v>
      </c>
      <c r="K449">
        <v>8.8770256202687499</v>
      </c>
      <c r="L449">
        <f>(Table2[[#This Row],[6M Return vs Nifty]]-AVERAGE(Table2[6M Return vs Nifty]))/_xlfn.STDEV.P(Table2[6M Return vs Nifty])</f>
        <v>-2.3952930695398472E-2</v>
      </c>
      <c r="M449">
        <v>0.50690559115594302</v>
      </c>
      <c r="N449">
        <f>(Table2[[#This Row],[1W Return vs Nifty]]-AVERAGE(Table2[1W Return vs Nifty]))/_xlfn.STDEV.P(Table2[1W Return vs Nifty])</f>
        <v>0.19165430925958721</v>
      </c>
      <c r="O449">
        <v>5356.85</v>
      </c>
      <c r="P449">
        <v>5417.6532500452704</v>
      </c>
      <c r="Q449">
        <v>5280.4116448708601</v>
      </c>
      <c r="R449">
        <v>57.193528329473303</v>
      </c>
      <c r="S449" s="1">
        <f>(Table2[[#This Row],[Close Price]]-Table2[[#This Row],[20D EMA]])/Table2[[#This Row],[20D EMA]]</f>
        <v>9.4458497064505171E-3</v>
      </c>
      <c r="T449" s="1">
        <f>(Table2[[#This Row],[Close Price]]-Table2[[#This Row],[50D EMA]])/Table2[[#This Row],[50D EMA]]</f>
        <v>-1.8833339038790125E-3</v>
      </c>
      <c r="U449" s="1">
        <f>(Table2[[#This Row],[Close Price]]-Table2[[#This Row],[200D EMA]])/Table2[[#This Row],[200D EMA]]</f>
        <v>2.4058418864472193E-2</v>
      </c>
      <c r="V449">
        <v>1.0319750758572399</v>
      </c>
      <c r="W449">
        <v>5301.1</v>
      </c>
      <c r="X449">
        <v>5443.45</v>
      </c>
      <c r="Y449">
        <v>5074.1000000000004</v>
      </c>
      <c r="Z449">
        <v>5492.6</v>
      </c>
      <c r="AA449">
        <v>5074.1000000000004</v>
      </c>
      <c r="AB449">
        <v>5492.6</v>
      </c>
      <c r="AC449" s="1">
        <f>(Table2[[#This Row],[Close Price]]/Table2[[#This Row],[Day Low]])-1</f>
        <v>2.0061873950689479E-2</v>
      </c>
      <c r="AD449" s="1">
        <f>(Table2[[#This Row],[Day High]]/Table2[[#This Row],[Close Price]])-1</f>
        <v>6.6574818075062492E-3</v>
      </c>
      <c r="AE449" s="1">
        <f>(Table2[[#This Row],[Close Price]]/Table2[[#This Row],[Current Week Low]])-1</f>
        <v>6.5696379653534587E-2</v>
      </c>
      <c r="AF449" s="1">
        <f>(Table2[[#This Row],[Current Week High]]/Table2[[#This Row],[Close Price]])-1</f>
        <v>1.5746793775254675E-2</v>
      </c>
      <c r="AG449" s="1">
        <f>(Table2[[#This Row],[Close Price]]/Table2[[#This Row],[Current Month Low]])-1</f>
        <v>6.5696379653534587E-2</v>
      </c>
      <c r="AH449" s="1">
        <f>(Table2[[#This Row],[Current Month High]]/Table2[[#This Row],[Close Price]])-1</f>
        <v>1.5746793775254675E-2</v>
      </c>
      <c r="AI449">
        <v>35.923586903253799</v>
      </c>
      <c r="AJ449">
        <v>34.3632749409864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-0.08</v>
      </c>
      <c r="AM449" t="s">
        <v>3172</v>
      </c>
      <c r="AN449">
        <v>0.46</v>
      </c>
      <c r="AO449" t="s">
        <v>3173</v>
      </c>
      <c r="AP449">
        <v>5.2668221937622002E-2</v>
      </c>
      <c r="AQ449">
        <f>(Table2[[#This Row],[Sharpe Ratio]]-AVERAGE(Table2[Sharpe Ratio]))/_xlfn.STDEV.P(Table2[Sharpe Ratio])</f>
        <v>-0.1061553677895191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612</v>
      </c>
      <c r="AT449">
        <f>_xlfn.RANK.AVG(Table2[[#This Row],[6M Return vs Nifty Z-Score]],Table2[6M Return vs Nifty Z-Score])</f>
        <v>321</v>
      </c>
      <c r="AU449">
        <f>_xlfn.RANK.AVG(Table2[[#This Row],[Sharpe Ratio Z-Score]],Table2[Sharpe Ratio Z-Score])</f>
        <v>367</v>
      </c>
      <c r="AV449">
        <f>(Table2[[#This Row],[Rank 1Y]]+Table2[[#This Row],[Rank 6M]]+Table2[[#This Row],[Rank Sharpe]])/3</f>
        <v>433.33333333333331</v>
      </c>
    </row>
    <row r="450" spans="1:48" x14ac:dyDescent="0.3">
      <c r="A450" t="s">
        <v>1332</v>
      </c>
      <c r="B450" t="s">
        <v>1333</v>
      </c>
      <c r="C450" t="s">
        <v>3135</v>
      </c>
      <c r="D450" t="s">
        <v>80</v>
      </c>
      <c r="E450">
        <v>8495.8723653399993</v>
      </c>
      <c r="F450">
        <v>210.2</v>
      </c>
      <c r="G450">
        <v>5.7828224458872803</v>
      </c>
      <c r="H450">
        <f>(Table2[[#This Row],[1Y Return vs Nifty]]-AVERAGE(Table2[1Y Return vs Nifty]))/_xlfn.STDEV.P(Table2[1Y Return vs Nifty])</f>
        <v>-0.34278208682171268</v>
      </c>
      <c r="I450">
        <v>-2.1474370154158202</v>
      </c>
      <c r="J450">
        <f>(Table2[[#This Row],[1M Return vs Nifty]]-AVERAGE(Table2[1M Return vs Nifty]))/_xlfn.STDEV.P(Table2[1M Return vs Nifty])</f>
        <v>-0.1636080809948702</v>
      </c>
      <c r="K450">
        <v>-18.711433059565302</v>
      </c>
      <c r="L450">
        <f>(Table2[[#This Row],[6M Return vs Nifty]]-AVERAGE(Table2[6M Return vs Nifty]))/_xlfn.STDEV.P(Table2[6M Return vs Nifty])</f>
        <v>-0.91177980428016181</v>
      </c>
      <c r="M450">
        <v>0.340798521564598</v>
      </c>
      <c r="N450">
        <f>(Table2[[#This Row],[1W Return vs Nifty]]-AVERAGE(Table2[1W Return vs Nifty]))/_xlfn.STDEV.P(Table2[1W Return vs Nifty])</f>
        <v>0.15216407286035555</v>
      </c>
      <c r="O450">
        <v>210.57</v>
      </c>
      <c r="P450">
        <v>212.22425301388901</v>
      </c>
      <c r="Q450">
        <v>203.505986021853</v>
      </c>
      <c r="R450">
        <v>50.797559923739101</v>
      </c>
      <c r="S450" s="1">
        <f>(Table2[[#This Row],[Close Price]]-Table2[[#This Row],[20D EMA]])/Table2[[#This Row],[20D EMA]]</f>
        <v>-1.7571353944056825E-3</v>
      </c>
      <c r="T450" s="1">
        <f>(Table2[[#This Row],[Close Price]]-Table2[[#This Row],[50D EMA]])/Table2[[#This Row],[50D EMA]]</f>
        <v>-9.5382737134975144E-3</v>
      </c>
      <c r="U450" s="1">
        <f>(Table2[[#This Row],[Close Price]]-Table2[[#This Row],[200D EMA]])/Table2[[#This Row],[200D EMA]]</f>
        <v>3.2893450010989665E-2</v>
      </c>
      <c r="V450">
        <v>0.87937566521650901</v>
      </c>
      <c r="W450">
        <v>208</v>
      </c>
      <c r="X450">
        <v>210.94</v>
      </c>
      <c r="Y450">
        <v>203.21</v>
      </c>
      <c r="Z450">
        <v>214.4</v>
      </c>
      <c r="AA450">
        <v>201.01</v>
      </c>
      <c r="AB450">
        <v>217.24</v>
      </c>
      <c r="AC450" s="1">
        <f>(Table2[[#This Row],[Close Price]]/Table2[[#This Row],[Day Low]])-1</f>
        <v>1.0576923076923039E-2</v>
      </c>
      <c r="AD450" s="1">
        <f>(Table2[[#This Row],[Day High]]/Table2[[#This Row],[Close Price]])-1</f>
        <v>3.520456707897246E-3</v>
      </c>
      <c r="AE450" s="1">
        <f>(Table2[[#This Row],[Close Price]]/Table2[[#This Row],[Current Week Low]])-1</f>
        <v>3.4397913488509291E-2</v>
      </c>
      <c r="AF450" s="1">
        <f>(Table2[[#This Row],[Current Week High]]/Table2[[#This Row],[Close Price]])-1</f>
        <v>1.9980970504281714E-2</v>
      </c>
      <c r="AG450" s="1">
        <f>(Table2[[#This Row],[Close Price]]/Table2[[#This Row],[Current Month Low]])-1</f>
        <v>4.5719118451818419E-2</v>
      </c>
      <c r="AH450" s="1">
        <f>(Table2[[#This Row],[Current Month High]]/Table2[[#This Row],[Close Price]])-1</f>
        <v>3.3491912464319817E-2</v>
      </c>
      <c r="AI450">
        <v>21.788772597526101</v>
      </c>
      <c r="AJ450">
        <v>42.993197278911502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-0.01</v>
      </c>
      <c r="AM450" t="s">
        <v>3172</v>
      </c>
      <c r="AN450">
        <v>0.14000000000000001</v>
      </c>
      <c r="AO450" t="s">
        <v>3173</v>
      </c>
      <c r="AP450">
        <v>8.5279014165087999E-2</v>
      </c>
      <c r="AQ450">
        <f>(Table2[[#This Row],[Sharpe Ratio]]-AVERAGE(Table2[Sharpe Ratio]))/_xlfn.STDEV.P(Table2[Sharpe Ratio])</f>
        <v>0.27235005070564033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408</v>
      </c>
      <c r="AT450">
        <f>_xlfn.RANK.AVG(Table2[[#This Row],[6M Return vs Nifty Z-Score]],Table2[6M Return vs Nifty Z-Score])</f>
        <v>626</v>
      </c>
      <c r="AU450">
        <f>_xlfn.RANK.AVG(Table2[[#This Row],[Sharpe Ratio Z-Score]],Table2[Sharpe Ratio Z-Score])</f>
        <v>269</v>
      </c>
      <c r="AV450">
        <f>(Table2[[#This Row],[Rank 1Y]]+Table2[[#This Row],[Rank 6M]]+Table2[[#This Row],[Rank Sharpe]])/3</f>
        <v>434.33333333333331</v>
      </c>
    </row>
    <row r="451" spans="1:48" x14ac:dyDescent="0.3">
      <c r="A451" t="s">
        <v>1624</v>
      </c>
      <c r="B451" t="s">
        <v>1625</v>
      </c>
      <c r="C451" t="s">
        <v>3132</v>
      </c>
      <c r="D451" t="s">
        <v>880</v>
      </c>
      <c r="E451">
        <v>5816.8595159710003</v>
      </c>
      <c r="F451">
        <v>196.51</v>
      </c>
      <c r="G451">
        <v>18.817832504175598</v>
      </c>
      <c r="H451">
        <f>(Table2[[#This Row],[1Y Return vs Nifty]]-AVERAGE(Table2[1Y Return vs Nifty]))/_xlfn.STDEV.P(Table2[1Y Return vs Nifty])</f>
        <v>-0.12099552624737663</v>
      </c>
      <c r="I451">
        <v>-8.5297776033187098</v>
      </c>
      <c r="J451">
        <f>(Table2[[#This Row],[1M Return vs Nifty]]-AVERAGE(Table2[1M Return vs Nifty]))/_xlfn.STDEV.P(Table2[1M Return vs Nifty])</f>
        <v>-0.84766163320521237</v>
      </c>
      <c r="K451">
        <v>-11.6099456354543</v>
      </c>
      <c r="L451">
        <f>(Table2[[#This Row],[6M Return vs Nifty]]-AVERAGE(Table2[6M Return vs Nifty]))/_xlfn.STDEV.P(Table2[6M Return vs Nifty])</f>
        <v>-0.68324614639377235</v>
      </c>
      <c r="M451">
        <v>-4.8279148666158997</v>
      </c>
      <c r="N451">
        <f>(Table2[[#This Row],[1W Return vs Nifty]]-AVERAGE(Table2[1W Return vs Nifty]))/_xlfn.STDEV.P(Table2[1W Return vs Nifty])</f>
        <v>-1.0766440331478973</v>
      </c>
      <c r="O451">
        <v>206.83</v>
      </c>
      <c r="P451">
        <v>211.30757127832101</v>
      </c>
      <c r="Q451">
        <v>200.20607789090499</v>
      </c>
      <c r="R451">
        <v>36.2872760897882</v>
      </c>
      <c r="S451" s="1">
        <f>(Table2[[#This Row],[Close Price]]-Table2[[#This Row],[20D EMA]])/Table2[[#This Row],[20D EMA]]</f>
        <v>-4.9896049896049996E-2</v>
      </c>
      <c r="T451" s="1">
        <f>(Table2[[#This Row],[Close Price]]-Table2[[#This Row],[50D EMA]])/Table2[[#This Row],[50D EMA]]</f>
        <v>-7.0028590025440152E-2</v>
      </c>
      <c r="U451" s="1">
        <f>(Table2[[#This Row],[Close Price]]-Table2[[#This Row],[200D EMA]])/Table2[[#This Row],[200D EMA]]</f>
        <v>-1.8461367056593781E-2</v>
      </c>
      <c r="V451">
        <v>0.69226938746337696</v>
      </c>
      <c r="W451">
        <v>195.55</v>
      </c>
      <c r="X451">
        <v>199.4</v>
      </c>
      <c r="Y451">
        <v>185.71</v>
      </c>
      <c r="Z451">
        <v>202.84</v>
      </c>
      <c r="AA451">
        <v>185.71</v>
      </c>
      <c r="AB451">
        <v>212.4</v>
      </c>
      <c r="AC451" s="1">
        <f>(Table2[[#This Row],[Close Price]]/Table2[[#This Row],[Day Low]])-1</f>
        <v>4.909230375862883E-3</v>
      </c>
      <c r="AD451" s="1">
        <f>(Table2[[#This Row],[Day High]]/Table2[[#This Row],[Close Price]])-1</f>
        <v>1.470663070581657E-2</v>
      </c>
      <c r="AE451" s="1">
        <f>(Table2[[#This Row],[Close Price]]/Table2[[#This Row],[Current Week Low]])-1</f>
        <v>5.8155188196650665E-2</v>
      </c>
      <c r="AF451" s="1">
        <f>(Table2[[#This Row],[Current Week High]]/Table2[[#This Row],[Close Price]])-1</f>
        <v>3.2212101165335127E-2</v>
      </c>
      <c r="AG451" s="1">
        <f>(Table2[[#This Row],[Close Price]]/Table2[[#This Row],[Current Month Low]])-1</f>
        <v>5.8155188196650665E-2</v>
      </c>
      <c r="AH451" s="1">
        <f>(Table2[[#This Row],[Current Month High]]/Table2[[#This Row],[Close Price]])-1</f>
        <v>8.086102488422986E-2</v>
      </c>
      <c r="AI451">
        <v>29.560836598646301</v>
      </c>
      <c r="AJ451">
        <v>56.457006369426701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-0.08</v>
      </c>
      <c r="AM451" t="s">
        <v>3172</v>
      </c>
      <c r="AN451">
        <v>-7.13</v>
      </c>
      <c r="AO451" t="s">
        <v>3172</v>
      </c>
      <c r="AP451">
        <v>3.8622997650431999E-2</v>
      </c>
      <c r="AQ451">
        <f>(Table2[[#This Row],[Sharpe Ratio]]-AVERAGE(Table2[Sharpe Ratio]))/_xlfn.STDEV.P(Table2[Sharpe Ratio])</f>
        <v>-0.26917482035601448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334</v>
      </c>
      <c r="AT451">
        <f>_xlfn.RANK.AVG(Table2[[#This Row],[6M Return vs Nifty Z-Score]],Table2[6M Return vs Nifty Z-Score])</f>
        <v>560</v>
      </c>
      <c r="AU451">
        <f>_xlfn.RANK.AVG(Table2[[#This Row],[Sharpe Ratio Z-Score]],Table2[Sharpe Ratio Z-Score])</f>
        <v>411</v>
      </c>
      <c r="AV451">
        <f>(Table2[[#This Row],[Rank 1Y]]+Table2[[#This Row],[Rank 6M]]+Table2[[#This Row],[Rank Sharpe]])/3</f>
        <v>435</v>
      </c>
    </row>
    <row r="452" spans="1:48" x14ac:dyDescent="0.3">
      <c r="A452" t="s">
        <v>398</v>
      </c>
      <c r="B452" t="s">
        <v>399</v>
      </c>
      <c r="C452" t="s">
        <v>3133</v>
      </c>
      <c r="D452" t="s">
        <v>400</v>
      </c>
      <c r="E452">
        <v>59152.160382150003</v>
      </c>
      <c r="F452">
        <v>3059.85</v>
      </c>
      <c r="G452">
        <v>-7.7453900536492997</v>
      </c>
      <c r="H452">
        <f>(Table2[[#This Row],[1Y Return vs Nifty]]-AVERAGE(Table2[1Y Return vs Nifty]))/_xlfn.STDEV.P(Table2[1Y Return vs Nifty])</f>
        <v>-0.57296033045744887</v>
      </c>
      <c r="I452">
        <v>1.8382134628807101</v>
      </c>
      <c r="J452">
        <f>(Table2[[#This Row],[1M Return vs Nifty]]-AVERAGE(Table2[1M Return vs Nifty]))/_xlfn.STDEV.P(Table2[1M Return vs Nifty])</f>
        <v>0.26357037023275875</v>
      </c>
      <c r="K452">
        <v>16.624792071496699</v>
      </c>
      <c r="L452">
        <f>(Table2[[#This Row],[6M Return vs Nifty]]-AVERAGE(Table2[6M Return vs Nifty]))/_xlfn.STDEV.P(Table2[6M Return vs Nifty])</f>
        <v>0.225378695456179</v>
      </c>
      <c r="M452">
        <v>1.7810409932665401</v>
      </c>
      <c r="N452">
        <f>(Table2[[#This Row],[1W Return vs Nifty]]-AVERAGE(Table2[1W Return vs Nifty]))/_xlfn.STDEV.P(Table2[1W Return vs Nifty])</f>
        <v>0.49456681236836114</v>
      </c>
      <c r="O452">
        <v>3007.21</v>
      </c>
      <c r="P452">
        <v>3009.9304118385799</v>
      </c>
      <c r="Q452">
        <v>2818.6941035507398</v>
      </c>
      <c r="R452">
        <v>57.537382755069601</v>
      </c>
      <c r="S452" s="1">
        <f>(Table2[[#This Row],[Close Price]]-Table2[[#This Row],[20D EMA]])/Table2[[#This Row],[20D EMA]]</f>
        <v>1.7504597284526146E-2</v>
      </c>
      <c r="T452" s="1">
        <f>(Table2[[#This Row],[Close Price]]-Table2[[#This Row],[50D EMA]])/Table2[[#This Row],[50D EMA]]</f>
        <v>1.6584964212155082E-2</v>
      </c>
      <c r="U452" s="1">
        <f>(Table2[[#This Row],[Close Price]]-Table2[[#This Row],[200D EMA]])/Table2[[#This Row],[200D EMA]]</f>
        <v>8.5555894889577905E-2</v>
      </c>
      <c r="V452">
        <v>1.11403288028743</v>
      </c>
      <c r="W452">
        <v>3018</v>
      </c>
      <c r="X452">
        <v>3069</v>
      </c>
      <c r="Y452">
        <v>2779</v>
      </c>
      <c r="Z452">
        <v>3069</v>
      </c>
      <c r="AA452">
        <v>2779</v>
      </c>
      <c r="AB452">
        <v>3105.45</v>
      </c>
      <c r="AC452" s="1">
        <f>(Table2[[#This Row],[Close Price]]/Table2[[#This Row],[Day Low]])-1</f>
        <v>1.3866799204771407E-2</v>
      </c>
      <c r="AD452" s="1">
        <f>(Table2[[#This Row],[Day High]]/Table2[[#This Row],[Close Price]])-1</f>
        <v>2.9903426638560049E-3</v>
      </c>
      <c r="AE452" s="1">
        <f>(Table2[[#This Row],[Close Price]]/Table2[[#This Row],[Current Week Low]])-1</f>
        <v>0.10106153292551268</v>
      </c>
      <c r="AF452" s="1">
        <f>(Table2[[#This Row],[Current Week High]]/Table2[[#This Row],[Close Price]])-1</f>
        <v>2.9903426638560049E-3</v>
      </c>
      <c r="AG452" s="1">
        <f>(Table2[[#This Row],[Close Price]]/Table2[[#This Row],[Current Month Low]])-1</f>
        <v>0.10106153292551268</v>
      </c>
      <c r="AH452" s="1">
        <f>(Table2[[#This Row],[Current Month High]]/Table2[[#This Row],[Close Price]])-1</f>
        <v>1.4902691308397387E-2</v>
      </c>
      <c r="AI452">
        <v>10.2995244864944</v>
      </c>
      <c r="AJ452">
        <v>39.477162913665701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-0.08</v>
      </c>
      <c r="AM452" t="s">
        <v>3172</v>
      </c>
      <c r="AN452">
        <v>-2.2200000000000002</v>
      </c>
      <c r="AO452" t="s">
        <v>3172</v>
      </c>
      <c r="AP452">
        <v>-1.9273088086389999E-3</v>
      </c>
      <c r="AQ452">
        <f>(Table2[[#This Row],[Sharpe Ratio]]-AVERAGE(Table2[Sharpe Ratio]))/_xlfn.STDEV.P(Table2[Sharpe Ratio])</f>
        <v>-0.7398322214194134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500</v>
      </c>
      <c r="AT452">
        <f>_xlfn.RANK.AVG(Table2[[#This Row],[6M Return vs Nifty Z-Score]],Table2[6M Return vs Nifty Z-Score])</f>
        <v>244</v>
      </c>
      <c r="AU452">
        <f>_xlfn.RANK.AVG(Table2[[#This Row],[Sharpe Ratio Z-Score]],Table2[Sharpe Ratio Z-Score])</f>
        <v>565</v>
      </c>
      <c r="AV452">
        <f>(Table2[[#This Row],[Rank 1Y]]+Table2[[#This Row],[Rank 6M]]+Table2[[#This Row],[Rank Sharpe]])/3</f>
        <v>436.33333333333331</v>
      </c>
    </row>
    <row r="453" spans="1:48" x14ac:dyDescent="0.3">
      <c r="A453" t="s">
        <v>1366</v>
      </c>
      <c r="B453" t="s">
        <v>1367</v>
      </c>
      <c r="C453" t="s">
        <v>3129</v>
      </c>
      <c r="D453" t="s">
        <v>384</v>
      </c>
      <c r="E453">
        <v>8244.9042994499996</v>
      </c>
      <c r="F453">
        <v>605.15</v>
      </c>
      <c r="G453">
        <v>11.137942286980101</v>
      </c>
      <c r="H453">
        <f>(Table2[[#This Row],[1Y Return vs Nifty]]-AVERAGE(Table2[1Y Return vs Nifty]))/_xlfn.STDEV.P(Table2[1Y Return vs Nifty])</f>
        <v>-0.25166642172376624</v>
      </c>
      <c r="I453">
        <v>-12.1024072787972</v>
      </c>
      <c r="J453">
        <f>(Table2[[#This Row],[1M Return vs Nifty]]-AVERAGE(Table2[1M Return vs Nifty]))/_xlfn.STDEV.P(Table2[1M Return vs Nifty])</f>
        <v>-1.2305728844278851</v>
      </c>
      <c r="K453">
        <v>6.5100543645456899</v>
      </c>
      <c r="L453">
        <f>(Table2[[#This Row],[6M Return vs Nifty]]-AVERAGE(Table2[6M Return vs Nifty]))/_xlfn.STDEV.P(Table2[6M Return vs Nifty])</f>
        <v>-0.1001246630209046</v>
      </c>
      <c r="M453">
        <v>0.84881005630316797</v>
      </c>
      <c r="N453">
        <f>(Table2[[#This Row],[1W Return vs Nifty]]-AVERAGE(Table2[1W Return vs Nifty]))/_xlfn.STDEV.P(Table2[1W Return vs Nifty])</f>
        <v>0.27293855675028106</v>
      </c>
      <c r="O453">
        <v>633.54</v>
      </c>
      <c r="P453">
        <v>647.59074596871994</v>
      </c>
      <c r="Q453">
        <v>579.92225108049604</v>
      </c>
      <c r="R453">
        <v>36.215778818835098</v>
      </c>
      <c r="S453" s="1">
        <f>(Table2[[#This Row],[Close Price]]-Table2[[#This Row],[20D EMA]])/Table2[[#This Row],[20D EMA]]</f>
        <v>-4.4811693026486077E-2</v>
      </c>
      <c r="T453" s="1">
        <f>(Table2[[#This Row],[Close Price]]-Table2[[#This Row],[50D EMA]])/Table2[[#This Row],[50D EMA]]</f>
        <v>-6.5536368814587645E-2</v>
      </c>
      <c r="U453" s="1">
        <f>(Table2[[#This Row],[Close Price]]-Table2[[#This Row],[200D EMA]])/Table2[[#This Row],[200D EMA]]</f>
        <v>4.3501950257125423E-2</v>
      </c>
      <c r="V453">
        <v>0.18281041877242399</v>
      </c>
      <c r="W453">
        <v>603.04999999999995</v>
      </c>
      <c r="X453">
        <v>616</v>
      </c>
      <c r="Y453">
        <v>576.1</v>
      </c>
      <c r="Z453">
        <v>616</v>
      </c>
      <c r="AA453">
        <v>576.1</v>
      </c>
      <c r="AB453">
        <v>638.45000000000005</v>
      </c>
      <c r="AC453" s="1">
        <f>(Table2[[#This Row],[Close Price]]/Table2[[#This Row],[Day Low]])-1</f>
        <v>3.4822983168891763E-3</v>
      </c>
      <c r="AD453" s="1">
        <f>(Table2[[#This Row],[Day High]]/Table2[[#This Row],[Close Price]])-1</f>
        <v>1.7929438982070556E-2</v>
      </c>
      <c r="AE453" s="1">
        <f>(Table2[[#This Row],[Close Price]]/Table2[[#This Row],[Current Week Low]])-1</f>
        <v>5.0425273390036329E-2</v>
      </c>
      <c r="AF453" s="1">
        <f>(Table2[[#This Row],[Current Week High]]/Table2[[#This Row],[Close Price]])-1</f>
        <v>1.7929438982070556E-2</v>
      </c>
      <c r="AG453" s="1">
        <f>(Table2[[#This Row],[Close Price]]/Table2[[#This Row],[Current Month Low]])-1</f>
        <v>5.0425273390036329E-2</v>
      </c>
      <c r="AH453" s="1">
        <f>(Table2[[#This Row],[Current Month High]]/Table2[[#This Row],[Close Price]])-1</f>
        <v>5.5027679087829684E-2</v>
      </c>
      <c r="AI453">
        <v>31.041890440386599</v>
      </c>
      <c r="AJ453">
        <v>56.815237108059002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-0.06</v>
      </c>
      <c r="AM453" t="s">
        <v>3172</v>
      </c>
      <c r="AN453">
        <v>-10.050000000000001</v>
      </c>
      <c r="AO453" t="s">
        <v>3172</v>
      </c>
      <c r="AP453">
        <v>-1.0107289621048E-2</v>
      </c>
      <c r="AQ453">
        <f>(Table2[[#This Row],[Sharpe Ratio]]-AVERAGE(Table2[Sharpe Ratio]))/_xlfn.STDEV.P(Table2[Sharpe Ratio])</f>
        <v>-0.8347752402546178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379</v>
      </c>
      <c r="AT453">
        <f>_xlfn.RANK.AVG(Table2[[#This Row],[6M Return vs Nifty Z-Score]],Table2[6M Return vs Nifty Z-Score])</f>
        <v>347</v>
      </c>
      <c r="AU453">
        <f>_xlfn.RANK.AVG(Table2[[#This Row],[Sharpe Ratio Z-Score]],Table2[Sharpe Ratio Z-Score])</f>
        <v>585</v>
      </c>
      <c r="AV453">
        <f>(Table2[[#This Row],[Rank 1Y]]+Table2[[#This Row],[Rank 6M]]+Table2[[#This Row],[Rank Sharpe]])/3</f>
        <v>437</v>
      </c>
    </row>
    <row r="454" spans="1:48" x14ac:dyDescent="0.3">
      <c r="A454" t="s">
        <v>514</v>
      </c>
      <c r="B454" t="s">
        <v>515</v>
      </c>
      <c r="C454" t="s">
        <v>3127</v>
      </c>
      <c r="D454" t="s">
        <v>54</v>
      </c>
      <c r="E454">
        <v>41747.621560095999</v>
      </c>
      <c r="F454">
        <v>167.48</v>
      </c>
      <c r="G454">
        <v>-1.6955794260724899</v>
      </c>
      <c r="H454">
        <f>(Table2[[#This Row],[1Y Return vs Nifty]]-AVERAGE(Table2[1Y Return vs Nifty]))/_xlfn.STDEV.P(Table2[1Y Return vs Nifty])</f>
        <v>-0.47002472202934775</v>
      </c>
      <c r="I454">
        <v>1.1778916865311699</v>
      </c>
      <c r="J454">
        <f>(Table2[[#This Row],[1M Return vs Nifty]]-AVERAGE(Table2[1M Return vs Nifty]))/_xlfn.STDEV.P(Table2[1M Return vs Nifty])</f>
        <v>0.19279767321156069</v>
      </c>
      <c r="K454">
        <v>-10.793664949266701</v>
      </c>
      <c r="L454">
        <f>(Table2[[#This Row],[6M Return vs Nifty]]-AVERAGE(Table2[6M Return vs Nifty]))/_xlfn.STDEV.P(Table2[6M Return vs Nifty])</f>
        <v>-0.65697733819408499</v>
      </c>
      <c r="M454">
        <v>-7.4249919053036804</v>
      </c>
      <c r="N454">
        <f>(Table2[[#This Row],[1W Return vs Nifty]]-AVERAGE(Table2[1W Return vs Nifty]))/_xlfn.STDEV.P(Table2[1W Return vs Nifty])</f>
        <v>-1.6940722164101281</v>
      </c>
      <c r="O454">
        <v>176.21</v>
      </c>
      <c r="P454">
        <v>174.969851207521</v>
      </c>
      <c r="Q454">
        <v>164.89194013500801</v>
      </c>
      <c r="R454">
        <v>30.396529255716199</v>
      </c>
      <c r="S454" s="1">
        <f>(Table2[[#This Row],[Close Price]]-Table2[[#This Row],[20D EMA]])/Table2[[#This Row],[20D EMA]]</f>
        <v>-4.9543158731059633E-2</v>
      </c>
      <c r="T454" s="1">
        <f>(Table2[[#This Row],[Close Price]]-Table2[[#This Row],[50D EMA]])/Table2[[#This Row],[50D EMA]]</f>
        <v>-4.2806524414527626E-2</v>
      </c>
      <c r="U454" s="1">
        <f>(Table2[[#This Row],[Close Price]]-Table2[[#This Row],[200D EMA]])/Table2[[#This Row],[200D EMA]]</f>
        <v>1.5695490409494601E-2</v>
      </c>
      <c r="V454">
        <v>1.08794136154383</v>
      </c>
      <c r="W454">
        <v>167.2</v>
      </c>
      <c r="X454">
        <v>171.45</v>
      </c>
      <c r="Y454">
        <v>167.2</v>
      </c>
      <c r="Z454">
        <v>177.33</v>
      </c>
      <c r="AA454">
        <v>167.2</v>
      </c>
      <c r="AB454">
        <v>189.45</v>
      </c>
      <c r="AC454" s="1">
        <f>(Table2[[#This Row],[Close Price]]/Table2[[#This Row],[Day Low]])-1</f>
        <v>1.6746411483252732E-3</v>
      </c>
      <c r="AD454" s="1">
        <f>(Table2[[#This Row],[Day High]]/Table2[[#This Row],[Close Price]])-1</f>
        <v>2.3704322904227304E-2</v>
      </c>
      <c r="AE454" s="1">
        <f>(Table2[[#This Row],[Close Price]]/Table2[[#This Row],[Current Week Low]])-1</f>
        <v>1.6746411483252732E-3</v>
      </c>
      <c r="AF454" s="1">
        <f>(Table2[[#This Row],[Current Week High]]/Table2[[#This Row],[Close Price]])-1</f>
        <v>5.8812992596130931E-2</v>
      </c>
      <c r="AG454" s="1">
        <f>(Table2[[#This Row],[Close Price]]/Table2[[#This Row],[Current Month Low]])-1</f>
        <v>1.6746411483252732E-3</v>
      </c>
      <c r="AH454" s="1">
        <f>(Table2[[#This Row],[Current Month High]]/Table2[[#This Row],[Close Price]])-1</f>
        <v>0.13117984236923808</v>
      </c>
      <c r="AI454">
        <v>15.9839980893241</v>
      </c>
      <c r="AJ454">
        <v>32.290679304897303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-0.06</v>
      </c>
      <c r="AM454" t="s">
        <v>3172</v>
      </c>
      <c r="AN454">
        <v>-9.23</v>
      </c>
      <c r="AO454" t="s">
        <v>3172</v>
      </c>
      <c r="AP454">
        <v>7.2602968136408E-2</v>
      </c>
      <c r="AQ454">
        <f>(Table2[[#This Row],[Sharpe Ratio]]-AVERAGE(Table2[Sharpe Ratio]))/_xlfn.STDEV.P(Table2[Sharpe Ratio])</f>
        <v>0.12522231233354347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-2.5030542910884566</v>
      </c>
      <c r="AS454">
        <f>_xlfn.RANK.AVG(Table2[[#This Row],[1Y Return vs Nifty Z-Score]],Table2[1Y Return vs Nifty Z-Score])</f>
        <v>465</v>
      </c>
      <c r="AT454">
        <f>_xlfn.RANK.AVG(Table2[[#This Row],[6M Return vs Nifty Z-Score]],Table2[6M Return vs Nifty Z-Score])</f>
        <v>545</v>
      </c>
      <c r="AU454">
        <f>_xlfn.RANK.AVG(Table2[[#This Row],[Sharpe Ratio Z-Score]],Table2[Sharpe Ratio Z-Score])</f>
        <v>307</v>
      </c>
      <c r="AV454">
        <f>(Table2[[#This Row],[Rank 1Y]]+Table2[[#This Row],[Rank 6M]]+Table2[[#This Row],[Rank Sharpe]])/3</f>
        <v>439</v>
      </c>
    </row>
    <row r="455" spans="1:48" x14ac:dyDescent="0.3">
      <c r="A455" t="s">
        <v>1697</v>
      </c>
      <c r="B455" t="s">
        <v>1698</v>
      </c>
      <c r="C455" t="s">
        <v>3138</v>
      </c>
      <c r="D455" t="s">
        <v>1463</v>
      </c>
      <c r="E455">
        <v>5081.1326459849997</v>
      </c>
      <c r="F455">
        <v>898.15</v>
      </c>
      <c r="G455">
        <v>-14.5307305916246</v>
      </c>
      <c r="H455">
        <f>(Table2[[#This Row],[1Y Return vs Nifty]]-AVERAGE(Table2[1Y Return vs Nifty]))/_xlfn.STDEV.P(Table2[1Y Return vs Nifty])</f>
        <v>-0.68841074695223847</v>
      </c>
      <c r="I455">
        <v>4.6481889875576101</v>
      </c>
      <c r="J455">
        <f>(Table2[[#This Row],[1M Return vs Nifty]]-AVERAGE(Table2[1M Return vs Nifty]))/_xlfn.STDEV.P(Table2[1M Return vs Nifty])</f>
        <v>0.5647410321248314</v>
      </c>
      <c r="K455">
        <v>-24.171786585745298</v>
      </c>
      <c r="L455">
        <f>(Table2[[#This Row],[6M Return vs Nifty]]-AVERAGE(Table2[6M Return vs Nifty]))/_xlfn.STDEV.P(Table2[6M Return vs Nifty])</f>
        <v>-1.0874999724880177</v>
      </c>
      <c r="M455">
        <v>1.65481555702591</v>
      </c>
      <c r="N455">
        <f>(Table2[[#This Row],[1W Return vs Nifty]]-AVERAGE(Table2[1W Return vs Nifty]))/_xlfn.STDEV.P(Table2[1W Return vs Nifty])</f>
        <v>0.46455802147823305</v>
      </c>
      <c r="O455">
        <v>876.54</v>
      </c>
      <c r="P455">
        <v>868.30884485942499</v>
      </c>
      <c r="Q455">
        <v>855.15579029892297</v>
      </c>
      <c r="R455">
        <v>55.969105993638301</v>
      </c>
      <c r="S455" s="1">
        <f>(Table2[[#This Row],[Close Price]]-Table2[[#This Row],[20D EMA]])/Table2[[#This Row],[20D EMA]]</f>
        <v>2.4653752253177282E-2</v>
      </c>
      <c r="T455" s="1">
        <f>(Table2[[#This Row],[Close Price]]-Table2[[#This Row],[50D EMA]])/Table2[[#This Row],[50D EMA]]</f>
        <v>3.436698280484074E-2</v>
      </c>
      <c r="U455" s="1">
        <f>(Table2[[#This Row],[Close Price]]-Table2[[#This Row],[200D EMA]])/Table2[[#This Row],[200D EMA]]</f>
        <v>5.0276464462748034E-2</v>
      </c>
      <c r="V455">
        <v>1.3190218928997699</v>
      </c>
      <c r="W455">
        <v>889.05</v>
      </c>
      <c r="X455">
        <v>914.7</v>
      </c>
      <c r="Y455">
        <v>799</v>
      </c>
      <c r="Z455">
        <v>923.35</v>
      </c>
      <c r="AA455">
        <v>799</v>
      </c>
      <c r="AB455">
        <v>923.35</v>
      </c>
      <c r="AC455" s="1">
        <f>(Table2[[#This Row],[Close Price]]/Table2[[#This Row],[Day Low]])-1</f>
        <v>1.0235644789381881E-2</v>
      </c>
      <c r="AD455" s="1">
        <f>(Table2[[#This Row],[Day High]]/Table2[[#This Row],[Close Price]])-1</f>
        <v>1.8426766130379191E-2</v>
      </c>
      <c r="AE455" s="1">
        <f>(Table2[[#This Row],[Close Price]]/Table2[[#This Row],[Current Week Low]])-1</f>
        <v>0.1240926157697122</v>
      </c>
      <c r="AF455" s="1">
        <f>(Table2[[#This Row],[Current Week High]]/Table2[[#This Row],[Close Price]])-1</f>
        <v>2.8057674107888397E-2</v>
      </c>
      <c r="AG455" s="1">
        <f>(Table2[[#This Row],[Close Price]]/Table2[[#This Row],[Current Month Low]])-1</f>
        <v>0.1240926157697122</v>
      </c>
      <c r="AH455" s="1">
        <f>(Table2[[#This Row],[Current Month High]]/Table2[[#This Row],[Close Price]])-1</f>
        <v>2.8057674107888397E-2</v>
      </c>
      <c r="AI455">
        <v>23.1308801425151</v>
      </c>
      <c r="AJ455">
        <v>17.405228758169901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-0.02</v>
      </c>
      <c r="AM455" t="s">
        <v>3172</v>
      </c>
      <c r="AN455">
        <v>-0.17</v>
      </c>
      <c r="AO455" t="s">
        <v>3172</v>
      </c>
      <c r="AP455">
        <v>0.154101110713905</v>
      </c>
      <c r="AQ455">
        <f>(Table2[[#This Row],[Sharpe Ratio]]-AVERAGE(Table2[Sharpe Ratio]))/_xlfn.STDEV.P(Table2[Sharpe Ratio])</f>
        <v>1.0711511431238854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0.32453947728669369</v>
      </c>
      <c r="AS455">
        <f>_xlfn.RANK.AVG(Table2[[#This Row],[1Y Return vs Nifty Z-Score]],Table2[1Y Return vs Nifty Z-Score])</f>
        <v>546</v>
      </c>
      <c r="AT455">
        <f>_xlfn.RANK.AVG(Table2[[#This Row],[6M Return vs Nifty Z-Score]],Table2[6M Return vs Nifty Z-Score])</f>
        <v>667</v>
      </c>
      <c r="AU455">
        <f>_xlfn.RANK.AVG(Table2[[#This Row],[Sharpe Ratio Z-Score]],Table2[Sharpe Ratio Z-Score])</f>
        <v>105</v>
      </c>
      <c r="AV455">
        <f>(Table2[[#This Row],[Rank 1Y]]+Table2[[#This Row],[Rank 6M]]+Table2[[#This Row],[Rank Sharpe]])/3</f>
        <v>439.33333333333331</v>
      </c>
    </row>
    <row r="456" spans="1:48" x14ac:dyDescent="0.3">
      <c r="A456" t="s">
        <v>2047</v>
      </c>
      <c r="B456" t="s">
        <v>2048</v>
      </c>
      <c r="C456" t="s">
        <v>3129</v>
      </c>
      <c r="D456" t="s">
        <v>500</v>
      </c>
      <c r="E456">
        <v>3232.7658885000001</v>
      </c>
      <c r="F456">
        <v>444.75</v>
      </c>
      <c r="G456">
        <v>-9.8754075261501892</v>
      </c>
      <c r="H456">
        <f>(Table2[[#This Row],[1Y Return vs Nifty]]-AVERAGE(Table2[1Y Return vs Nifty]))/_xlfn.STDEV.P(Table2[1Y Return vs Nifty])</f>
        <v>-0.60920190196961133</v>
      </c>
      <c r="I456">
        <v>-5.0054825830518999</v>
      </c>
      <c r="J456">
        <f>(Table2[[#This Row],[1M Return vs Nifty]]-AVERAGE(Table2[1M Return vs Nifty]))/_xlfn.STDEV.P(Table2[1M Return vs Nifty])</f>
        <v>-0.46993084707007848</v>
      </c>
      <c r="K456">
        <v>17.808371430714701</v>
      </c>
      <c r="L456">
        <f>(Table2[[#This Row],[6M Return vs Nifty]]-AVERAGE(Table2[6M Return vs Nifty]))/_xlfn.STDEV.P(Table2[6M Return vs Nifty])</f>
        <v>0.26346757799683623</v>
      </c>
      <c r="M456">
        <v>-1.6054339893796801</v>
      </c>
      <c r="N456">
        <f>(Table2[[#This Row],[1W Return vs Nifty]]-AVERAGE(Table2[1W Return vs Nifty]))/_xlfn.STDEV.P(Table2[1W Return vs Nifty])</f>
        <v>-0.31053256090811165</v>
      </c>
      <c r="O456">
        <v>450.8</v>
      </c>
      <c r="P456">
        <v>442.46265115904299</v>
      </c>
      <c r="Q456">
        <v>392.34875351662299</v>
      </c>
      <c r="R456">
        <v>46.514977938422398</v>
      </c>
      <c r="S456" s="1">
        <f>(Table2[[#This Row],[Close Price]]-Table2[[#This Row],[20D EMA]])/Table2[[#This Row],[20D EMA]]</f>
        <v>-1.3420585625554595E-2</v>
      </c>
      <c r="T456" s="1">
        <f>(Table2[[#This Row],[Close Price]]-Table2[[#This Row],[50D EMA]])/Table2[[#This Row],[50D EMA]]</f>
        <v>5.1695862576541449E-3</v>
      </c>
      <c r="U456" s="1">
        <f>(Table2[[#This Row],[Close Price]]-Table2[[#This Row],[200D EMA]])/Table2[[#This Row],[200D EMA]]</f>
        <v>0.13355782582129927</v>
      </c>
      <c r="V456">
        <v>0.40203820017664399</v>
      </c>
      <c r="W456">
        <v>434.15</v>
      </c>
      <c r="X456">
        <v>454</v>
      </c>
      <c r="Y456">
        <v>411.75</v>
      </c>
      <c r="Z456">
        <v>454</v>
      </c>
      <c r="AA456">
        <v>411.75</v>
      </c>
      <c r="AB456">
        <v>465</v>
      </c>
      <c r="AC456" s="1">
        <f>(Table2[[#This Row],[Close Price]]/Table2[[#This Row],[Day Low]])-1</f>
        <v>2.4415524588276005E-2</v>
      </c>
      <c r="AD456" s="1">
        <f>(Table2[[#This Row],[Day High]]/Table2[[#This Row],[Close Price]])-1</f>
        <v>2.0798201236649883E-2</v>
      </c>
      <c r="AE456" s="1">
        <f>(Table2[[#This Row],[Close Price]]/Table2[[#This Row],[Current Week Low]])-1</f>
        <v>8.0145719489981726E-2</v>
      </c>
      <c r="AF456" s="1">
        <f>(Table2[[#This Row],[Current Week High]]/Table2[[#This Row],[Close Price]])-1</f>
        <v>2.0798201236649883E-2</v>
      </c>
      <c r="AG456" s="1">
        <f>(Table2[[#This Row],[Close Price]]/Table2[[#This Row],[Current Month Low]])-1</f>
        <v>8.0145719489981726E-2</v>
      </c>
      <c r="AH456" s="1">
        <f>(Table2[[#This Row],[Current Month High]]/Table2[[#This Row],[Close Price]])-1</f>
        <v>4.5531197301855064E-2</v>
      </c>
      <c r="AI456">
        <v>13.546936481169199</v>
      </c>
      <c r="AJ456">
        <v>50.737163192679198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0.06</v>
      </c>
      <c r="AM456" t="s">
        <v>3173</v>
      </c>
      <c r="AN456">
        <v>-0.51</v>
      </c>
      <c r="AO456" t="s">
        <v>3172</v>
      </c>
      <c r="AP456">
        <v>-2.8755165234769999E-3</v>
      </c>
      <c r="AQ456">
        <f>(Table2[[#This Row],[Sharpe Ratio]]-AVERAGE(Table2[Sharpe Ratio]))/_xlfn.STDEV.P(Table2[Sharpe Ratio])</f>
        <v>-0.75083783439016527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-1.8770355663411307</v>
      </c>
      <c r="AS456">
        <f>_xlfn.RANK.AVG(Table2[[#This Row],[1Y Return vs Nifty Z-Score]],Table2[1Y Return vs Nifty Z-Score])</f>
        <v>517</v>
      </c>
      <c r="AT456">
        <f>_xlfn.RANK.AVG(Table2[[#This Row],[6M Return vs Nifty Z-Score]],Table2[6M Return vs Nifty Z-Score])</f>
        <v>232</v>
      </c>
      <c r="AU456">
        <f>_xlfn.RANK.AVG(Table2[[#This Row],[Sharpe Ratio Z-Score]],Table2[Sharpe Ratio Z-Score])</f>
        <v>570</v>
      </c>
      <c r="AV456">
        <f>(Table2[[#This Row],[Rank 1Y]]+Table2[[#This Row],[Rank 6M]]+Table2[[#This Row],[Rank Sharpe]])/3</f>
        <v>439.66666666666669</v>
      </c>
    </row>
    <row r="457" spans="1:48" x14ac:dyDescent="0.3">
      <c r="A457" t="s">
        <v>58</v>
      </c>
      <c r="B457" t="s">
        <v>59</v>
      </c>
      <c r="C457" t="s">
        <v>3133</v>
      </c>
      <c r="D457" t="s">
        <v>60</v>
      </c>
      <c r="E457">
        <v>406965.83581134002</v>
      </c>
      <c r="F457">
        <v>12944.1</v>
      </c>
      <c r="G457">
        <v>-3.9664004513854101</v>
      </c>
      <c r="H457">
        <f>(Table2[[#This Row],[1Y Return vs Nifty]]-AVERAGE(Table2[1Y Return vs Nifty]))/_xlfn.STDEV.P(Table2[1Y Return vs Nifty])</f>
        <v>-0.50866202132040594</v>
      </c>
      <c r="I457">
        <v>5.1487043533378198</v>
      </c>
      <c r="J457">
        <f>(Table2[[#This Row],[1M Return vs Nifty]]-AVERAGE(Table2[1M Return vs Nifty]))/_xlfn.STDEV.P(Table2[1M Return vs Nifty])</f>
        <v>0.61838582108309514</v>
      </c>
      <c r="K457">
        <v>-7.8042726741485904</v>
      </c>
      <c r="L457">
        <f>(Table2[[#This Row],[6M Return vs Nifty]]-AVERAGE(Table2[6M Return vs Nifty]))/_xlfn.STDEV.P(Table2[6M Return vs Nifty])</f>
        <v>-0.56077541447166412</v>
      </c>
      <c r="M457">
        <v>-1.0035776386391699</v>
      </c>
      <c r="N457">
        <f>(Table2[[#This Row],[1W Return vs Nifty]]-AVERAGE(Table2[1W Return vs Nifty]))/_xlfn.STDEV.P(Table2[1W Return vs Nifty])</f>
        <v>-0.16744744341375029</v>
      </c>
      <c r="O457">
        <v>12708.9</v>
      </c>
      <c r="P457">
        <v>12572.039729452999</v>
      </c>
      <c r="Q457">
        <v>11961.952969867199</v>
      </c>
      <c r="R457">
        <v>59.104866652351298</v>
      </c>
      <c r="S457" s="1">
        <f>(Table2[[#This Row],[Close Price]]-Table2[[#This Row],[20D EMA]])/Table2[[#This Row],[20D EMA]]</f>
        <v>1.8506715766116715E-2</v>
      </c>
      <c r="T457" s="1">
        <f>(Table2[[#This Row],[Close Price]]-Table2[[#This Row],[50D EMA]])/Table2[[#This Row],[50D EMA]]</f>
        <v>2.9594264618442234E-2</v>
      </c>
      <c r="U457" s="1">
        <f>(Table2[[#This Row],[Close Price]]-Table2[[#This Row],[200D EMA]])/Table2[[#This Row],[200D EMA]]</f>
        <v>8.2105909679371078E-2</v>
      </c>
      <c r="V457">
        <v>1.11900014771391</v>
      </c>
      <c r="W457">
        <v>12711.5</v>
      </c>
      <c r="X457">
        <v>12965</v>
      </c>
      <c r="Y457">
        <v>12378</v>
      </c>
      <c r="Z457">
        <v>12965</v>
      </c>
      <c r="AA457">
        <v>12378</v>
      </c>
      <c r="AB457">
        <v>13300.45</v>
      </c>
      <c r="AC457" s="1">
        <f>(Table2[[#This Row],[Close Price]]/Table2[[#This Row],[Day Low]])-1</f>
        <v>1.8298391220548327E-2</v>
      </c>
      <c r="AD457" s="1">
        <f>(Table2[[#This Row],[Day High]]/Table2[[#This Row],[Close Price]])-1</f>
        <v>1.6146352392210073E-3</v>
      </c>
      <c r="AE457" s="1">
        <f>(Table2[[#This Row],[Close Price]]/Table2[[#This Row],[Current Week Low]])-1</f>
        <v>4.5734367426078615E-2</v>
      </c>
      <c r="AF457" s="1">
        <f>(Table2[[#This Row],[Current Week High]]/Table2[[#This Row],[Close Price]])-1</f>
        <v>1.6146352392210073E-3</v>
      </c>
      <c r="AG457" s="1">
        <f>(Table2[[#This Row],[Close Price]]/Table2[[#This Row],[Current Month Low]])-1</f>
        <v>4.5734367426078615E-2</v>
      </c>
      <c r="AH457" s="1">
        <f>(Table2[[#This Row],[Current Month High]]/Table2[[#This Row],[Close Price]])-1</f>
        <v>2.7529917105090451E-2</v>
      </c>
      <c r="AI457">
        <v>5.6852156580990503</v>
      </c>
      <c r="AJ457">
        <v>32.928375942860903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-0.02</v>
      </c>
      <c r="AM457" t="s">
        <v>3172</v>
      </c>
      <c r="AN457">
        <v>2.06</v>
      </c>
      <c r="AO457" t="s">
        <v>3173</v>
      </c>
      <c r="AP457">
        <v>6.7361847678602996E-2</v>
      </c>
      <c r="AQ457">
        <f>(Table2[[#This Row],[Sharpe Ratio]]-AVERAGE(Table2[Sharpe Ratio]))/_xlfn.STDEV.P(Table2[Sharpe Ratio])</f>
        <v>6.4389920454569052E-2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-0.55410913766815617</v>
      </c>
      <c r="AS457">
        <f>_xlfn.RANK.AVG(Table2[[#This Row],[1Y Return vs Nifty Z-Score]],Table2[1Y Return vs Nifty Z-Score])</f>
        <v>481</v>
      </c>
      <c r="AT457">
        <f>_xlfn.RANK.AVG(Table2[[#This Row],[6M Return vs Nifty Z-Score]],Table2[6M Return vs Nifty Z-Score])</f>
        <v>516</v>
      </c>
      <c r="AU457">
        <f>_xlfn.RANK.AVG(Table2[[#This Row],[Sharpe Ratio Z-Score]],Table2[Sharpe Ratio Z-Score])</f>
        <v>323</v>
      </c>
      <c r="AV457">
        <f>(Table2[[#This Row],[Rank 1Y]]+Table2[[#This Row],[Rank 6M]]+Table2[[#This Row],[Rank Sharpe]])/3</f>
        <v>440</v>
      </c>
    </row>
    <row r="458" spans="1:48" x14ac:dyDescent="0.3">
      <c r="A458" t="s">
        <v>70</v>
      </c>
      <c r="B458" t="s">
        <v>71</v>
      </c>
      <c r="C458" t="s">
        <v>3134</v>
      </c>
      <c r="D458" t="s">
        <v>72</v>
      </c>
      <c r="E458">
        <v>361859.15582782001</v>
      </c>
      <c r="F458">
        <v>3174.2</v>
      </c>
      <c r="G458">
        <v>9.3297743387015603E-2</v>
      </c>
      <c r="H458">
        <f>(Table2[[#This Row],[1Y Return vs Nifty]]-AVERAGE(Table2[1Y Return vs Nifty]))/_xlfn.STDEV.P(Table2[1Y Return vs Nifty])</f>
        <v>-0.43958754454116433</v>
      </c>
      <c r="I458">
        <v>6.3571886807986502</v>
      </c>
      <c r="J458">
        <f>(Table2[[#This Row],[1M Return vs Nifty]]-AVERAGE(Table2[1M Return vs Nifty]))/_xlfn.STDEV.P(Table2[1M Return vs Nifty])</f>
        <v>0.74791008974355744</v>
      </c>
      <c r="K458">
        <v>-11.9562473010928</v>
      </c>
      <c r="L458">
        <f>(Table2[[#This Row],[6M Return vs Nifty]]-AVERAGE(Table2[6M Return vs Nifty]))/_xlfn.STDEV.P(Table2[6M Return vs Nifty])</f>
        <v>-0.69439051399651064</v>
      </c>
      <c r="M458">
        <v>0.86837586870251204</v>
      </c>
      <c r="N458">
        <f>(Table2[[#This Row],[1W Return vs Nifty]]-AVERAGE(Table2[1W Return vs Nifty]))/_xlfn.STDEV.P(Table2[1W Return vs Nifty])</f>
        <v>0.27759012611992923</v>
      </c>
      <c r="O458">
        <v>3092.3</v>
      </c>
      <c r="P458">
        <v>3078.5760070630299</v>
      </c>
      <c r="Q458">
        <v>3014.2513536121301</v>
      </c>
      <c r="R458">
        <v>62.362854330658102</v>
      </c>
      <c r="S458" s="1">
        <f>(Table2[[#This Row],[Close Price]]-Table2[[#This Row],[20D EMA]])/Table2[[#This Row],[20D EMA]]</f>
        <v>2.6485140510299657E-2</v>
      </c>
      <c r="T458" s="1">
        <f>(Table2[[#This Row],[Close Price]]-Table2[[#This Row],[50D EMA]])/Table2[[#This Row],[50D EMA]]</f>
        <v>3.106111160406121E-2</v>
      </c>
      <c r="U458" s="1">
        <f>(Table2[[#This Row],[Close Price]]-Table2[[#This Row],[200D EMA]])/Table2[[#This Row],[200D EMA]]</f>
        <v>5.3064136869738883E-2</v>
      </c>
      <c r="V458">
        <v>1.0293169434143501</v>
      </c>
      <c r="W458">
        <v>3056.1</v>
      </c>
      <c r="X458">
        <v>3211</v>
      </c>
      <c r="Y458">
        <v>2980.45</v>
      </c>
      <c r="Z458">
        <v>3211</v>
      </c>
      <c r="AA458">
        <v>2980.45</v>
      </c>
      <c r="AB458">
        <v>3211</v>
      </c>
      <c r="AC458" s="1">
        <f>(Table2[[#This Row],[Close Price]]/Table2[[#This Row],[Day Low]])-1</f>
        <v>3.8644023428552776E-2</v>
      </c>
      <c r="AD458" s="1">
        <f>(Table2[[#This Row],[Day High]]/Table2[[#This Row],[Close Price]])-1</f>
        <v>1.1593472370991176E-2</v>
      </c>
      <c r="AE458" s="1">
        <f>(Table2[[#This Row],[Close Price]]/Table2[[#This Row],[Current Week Low]])-1</f>
        <v>6.5006962035934146E-2</v>
      </c>
      <c r="AF458" s="1">
        <f>(Table2[[#This Row],[Current Week High]]/Table2[[#This Row],[Close Price]])-1</f>
        <v>1.1593472370991176E-2</v>
      </c>
      <c r="AG458" s="1">
        <f>(Table2[[#This Row],[Close Price]]/Table2[[#This Row],[Current Month Low]])-1</f>
        <v>6.5006962035934146E-2</v>
      </c>
      <c r="AH458" s="1">
        <f>(Table2[[#This Row],[Current Month High]]/Table2[[#This Row],[Close Price]])-1</f>
        <v>1.1593472370991176E-2</v>
      </c>
      <c r="AI458">
        <v>17.9478293743305</v>
      </c>
      <c r="AJ458">
        <v>48.188608776843999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0.02</v>
      </c>
      <c r="AM458" t="s">
        <v>3173</v>
      </c>
      <c r="AN458">
        <v>4.28</v>
      </c>
      <c r="AO458" t="s">
        <v>3173</v>
      </c>
      <c r="AP458">
        <v>7.2515375283801004E-2</v>
      </c>
      <c r="AQ458">
        <f>(Table2[[#This Row],[Sharpe Ratio]]-AVERAGE(Table2[Sharpe Ratio]))/_xlfn.STDEV.P(Table2[Sharpe Ratio])</f>
        <v>0.12420564370734333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1.572780103315502E-2</v>
      </c>
      <c r="AS458">
        <f>_xlfn.RANK.AVG(Table2[[#This Row],[1Y Return vs Nifty Z-Score]],Table2[1Y Return vs Nifty Z-Score])</f>
        <v>451</v>
      </c>
      <c r="AT458">
        <f>_xlfn.RANK.AVG(Table2[[#This Row],[6M Return vs Nifty Z-Score]],Table2[6M Return vs Nifty Z-Score])</f>
        <v>561</v>
      </c>
      <c r="AU458">
        <f>_xlfn.RANK.AVG(Table2[[#This Row],[Sharpe Ratio Z-Score]],Table2[Sharpe Ratio Z-Score])</f>
        <v>308</v>
      </c>
      <c r="AV458">
        <f>(Table2[[#This Row],[Rank 1Y]]+Table2[[#This Row],[Rank 6M]]+Table2[[#This Row],[Rank Sharpe]])/3</f>
        <v>440</v>
      </c>
    </row>
    <row r="459" spans="1:48" x14ac:dyDescent="0.3">
      <c r="A459" t="s">
        <v>709</v>
      </c>
      <c r="B459" t="s">
        <v>710</v>
      </c>
      <c r="C459" t="s">
        <v>3131</v>
      </c>
      <c r="D459" t="s">
        <v>278</v>
      </c>
      <c r="E459">
        <v>24854.342308125</v>
      </c>
      <c r="F459">
        <v>1223.75</v>
      </c>
      <c r="G459">
        <v>-11.752099058277601</v>
      </c>
      <c r="H459">
        <f>(Table2[[#This Row],[1Y Return vs Nifty]]-AVERAGE(Table2[1Y Return vs Nifty]))/_xlfn.STDEV.P(Table2[1Y Return vs Nifty])</f>
        <v>-0.64113321297806458</v>
      </c>
      <c r="I459">
        <v>-10.7184230798524</v>
      </c>
      <c r="J459">
        <f>(Table2[[#This Row],[1M Return vs Nifty]]-AVERAGE(Table2[1M Return vs Nifty]))/_xlfn.STDEV.P(Table2[1M Return vs Nifty])</f>
        <v>-1.0822386966088282</v>
      </c>
      <c r="K459">
        <v>-16.665905233337</v>
      </c>
      <c r="L459">
        <f>(Table2[[#This Row],[6M Return vs Nifty]]-AVERAGE(Table2[6M Return vs Nifty]))/_xlfn.STDEV.P(Table2[6M Return vs Nifty])</f>
        <v>-0.84595247424093845</v>
      </c>
      <c r="M459">
        <v>1.0334606215397499</v>
      </c>
      <c r="N459">
        <f>(Table2[[#This Row],[1W Return vs Nifty]]-AVERAGE(Table2[1W Return vs Nifty]))/_xlfn.STDEV.P(Table2[1W Return vs Nifty])</f>
        <v>0.31683731729300707</v>
      </c>
      <c r="O459">
        <v>1244.05</v>
      </c>
      <c r="P459">
        <v>1251.8738593192099</v>
      </c>
      <c r="Q459">
        <v>1219.67534565503</v>
      </c>
      <c r="R459">
        <v>42.0012658856622</v>
      </c>
      <c r="S459" s="1">
        <f>(Table2[[#This Row],[Close Price]]-Table2[[#This Row],[20D EMA]])/Table2[[#This Row],[20D EMA]]</f>
        <v>-1.6317672119287772E-2</v>
      </c>
      <c r="T459" s="1">
        <f>(Table2[[#This Row],[Close Price]]-Table2[[#This Row],[50D EMA]])/Table2[[#This Row],[50D EMA]]</f>
        <v>-2.2465409841295168E-2</v>
      </c>
      <c r="U459" s="1">
        <f>(Table2[[#This Row],[Close Price]]-Table2[[#This Row],[200D EMA]])/Table2[[#This Row],[200D EMA]]</f>
        <v>3.3407696232325506E-3</v>
      </c>
      <c r="V459">
        <v>1.00139361674915</v>
      </c>
      <c r="W459">
        <v>1220</v>
      </c>
      <c r="X459">
        <v>1237</v>
      </c>
      <c r="Y459">
        <v>1189.3</v>
      </c>
      <c r="Z459">
        <v>1244</v>
      </c>
      <c r="AA459">
        <v>1189.3</v>
      </c>
      <c r="AB459">
        <v>1256.2</v>
      </c>
      <c r="AC459" s="1">
        <f>(Table2[[#This Row],[Close Price]]/Table2[[#This Row],[Day Low]])-1</f>
        <v>3.0737704918033515E-3</v>
      </c>
      <c r="AD459" s="1">
        <f>(Table2[[#This Row],[Day High]]/Table2[[#This Row],[Close Price]])-1</f>
        <v>1.0827374872318662E-2</v>
      </c>
      <c r="AE459" s="1">
        <f>(Table2[[#This Row],[Close Price]]/Table2[[#This Row],[Current Week Low]])-1</f>
        <v>2.8966619019591411E-2</v>
      </c>
      <c r="AF459" s="1">
        <f>(Table2[[#This Row],[Current Week High]]/Table2[[#This Row],[Close Price]])-1</f>
        <v>1.654749744637396E-2</v>
      </c>
      <c r="AG459" s="1">
        <f>(Table2[[#This Row],[Close Price]]/Table2[[#This Row],[Current Month Low]])-1</f>
        <v>2.8966619019591411E-2</v>
      </c>
      <c r="AH459" s="1">
        <f>(Table2[[#This Row],[Current Month High]]/Table2[[#This Row],[Close Price]])-1</f>
        <v>2.6516853932584405E-2</v>
      </c>
      <c r="AI459">
        <v>18.071501532175599</v>
      </c>
      <c r="AJ459">
        <v>24.878820347976902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-0.13</v>
      </c>
      <c r="AM459" t="s">
        <v>3172</v>
      </c>
      <c r="AN459">
        <v>-0.47</v>
      </c>
      <c r="AO459" t="s">
        <v>3172</v>
      </c>
      <c r="AP459">
        <v>0.110732242576496</v>
      </c>
      <c r="AQ459">
        <f>(Table2[[#This Row],[Sharpe Ratio]]-AVERAGE(Table2[Sharpe Ratio]))/_xlfn.STDEV.P(Table2[Sharpe Ratio])</f>
        <v>0.5677793921553278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531</v>
      </c>
      <c r="AT459">
        <f>_xlfn.RANK.AVG(Table2[[#This Row],[6M Return vs Nifty Z-Score]],Table2[6M Return vs Nifty Z-Score])</f>
        <v>600</v>
      </c>
      <c r="AU459">
        <f>_xlfn.RANK.AVG(Table2[[#This Row],[Sharpe Ratio Z-Score]],Table2[Sharpe Ratio Z-Score])</f>
        <v>192</v>
      </c>
      <c r="AV459">
        <f>(Table2[[#This Row],[Rank 1Y]]+Table2[[#This Row],[Rank 6M]]+Table2[[#This Row],[Rank Sharpe]])/3</f>
        <v>441</v>
      </c>
    </row>
    <row r="460" spans="1:48" x14ac:dyDescent="0.3">
      <c r="A460" t="s">
        <v>1204</v>
      </c>
      <c r="B460" t="s">
        <v>1205</v>
      </c>
      <c r="C460" t="s">
        <v>3138</v>
      </c>
      <c r="D460" t="s">
        <v>880</v>
      </c>
      <c r="E460">
        <v>10084.622172011999</v>
      </c>
      <c r="F460">
        <v>73.03</v>
      </c>
      <c r="G460">
        <v>4.03441644850112</v>
      </c>
      <c r="H460">
        <f>(Table2[[#This Row],[1Y Return vs Nifty]]-AVERAGE(Table2[1Y Return vs Nifty]))/_xlfn.STDEV.P(Table2[1Y Return vs Nifty])</f>
        <v>-0.37253066015720104</v>
      </c>
      <c r="I460">
        <v>-7.3801850565750797</v>
      </c>
      <c r="J460">
        <f>(Table2[[#This Row],[1M Return vs Nifty]]-AVERAGE(Table2[1M Return vs Nifty]))/_xlfn.STDEV.P(Table2[1M Return vs Nifty])</f>
        <v>-0.72444933289566349</v>
      </c>
      <c r="K460">
        <v>-11.441765042462301</v>
      </c>
      <c r="L460">
        <f>(Table2[[#This Row],[6M Return vs Nifty]]-AVERAGE(Table2[6M Return vs Nifty]))/_xlfn.STDEV.P(Table2[6M Return vs Nifty])</f>
        <v>-0.67783391036396978</v>
      </c>
      <c r="M460">
        <v>-1.3767036170153799</v>
      </c>
      <c r="N460">
        <f>(Table2[[#This Row],[1W Return vs Nifty]]-AVERAGE(Table2[1W Return vs Nifty]))/_xlfn.STDEV.P(Table2[1W Return vs Nifty])</f>
        <v>-0.25615428249664812</v>
      </c>
      <c r="O460">
        <v>76.099999999999994</v>
      </c>
      <c r="P460">
        <v>77.685182957563299</v>
      </c>
      <c r="Q460">
        <v>74.790751956124694</v>
      </c>
      <c r="R460">
        <v>38.276041199335097</v>
      </c>
      <c r="S460" s="1">
        <f>(Table2[[#This Row],[Close Price]]-Table2[[#This Row],[20D EMA]])/Table2[[#This Row],[20D EMA]]</f>
        <v>-4.0341655716162855E-2</v>
      </c>
      <c r="T460" s="1">
        <f>(Table2[[#This Row],[Close Price]]-Table2[[#This Row],[50D EMA]])/Table2[[#This Row],[50D EMA]]</f>
        <v>-5.9923691756074794E-2</v>
      </c>
      <c r="U460" s="1">
        <f>(Table2[[#This Row],[Close Price]]-Table2[[#This Row],[200D EMA]])/Table2[[#This Row],[200D EMA]]</f>
        <v>-2.3542375361563714E-2</v>
      </c>
      <c r="V460">
        <v>0.419129098584334</v>
      </c>
      <c r="W460">
        <v>72.13</v>
      </c>
      <c r="X460">
        <v>74.5</v>
      </c>
      <c r="Y460">
        <v>68.75</v>
      </c>
      <c r="Z460">
        <v>75.099999999999994</v>
      </c>
      <c r="AA460">
        <v>68.75</v>
      </c>
      <c r="AB460">
        <v>77.45</v>
      </c>
      <c r="AC460" s="1">
        <f>(Table2[[#This Row],[Close Price]]/Table2[[#This Row],[Day Low]])-1</f>
        <v>1.2477471232496873E-2</v>
      </c>
      <c r="AD460" s="1">
        <f>(Table2[[#This Row],[Day High]]/Table2[[#This Row],[Close Price]])-1</f>
        <v>2.0128714227029887E-2</v>
      </c>
      <c r="AE460" s="1">
        <f>(Table2[[#This Row],[Close Price]]/Table2[[#This Row],[Current Week Low]])-1</f>
        <v>6.2254545454545562E-2</v>
      </c>
      <c r="AF460" s="1">
        <f>(Table2[[#This Row],[Current Week High]]/Table2[[#This Row],[Close Price]])-1</f>
        <v>2.8344515952348326E-2</v>
      </c>
      <c r="AG460" s="1">
        <f>(Table2[[#This Row],[Close Price]]/Table2[[#This Row],[Current Month Low]])-1</f>
        <v>6.2254545454545562E-2</v>
      </c>
      <c r="AH460" s="1">
        <f>(Table2[[#This Row],[Current Month High]]/Table2[[#This Row],[Close Price]])-1</f>
        <v>6.052307270984536E-2</v>
      </c>
      <c r="AI460">
        <v>29.878132274407701</v>
      </c>
      <c r="AJ460">
        <v>51.200828157349797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0</v>
      </c>
      <c r="AM460">
        <v>0</v>
      </c>
      <c r="AN460">
        <v>-9.85</v>
      </c>
      <c r="AO460" t="s">
        <v>3172</v>
      </c>
      <c r="AP460">
        <v>5.9658058644076001E-2</v>
      </c>
      <c r="AQ460">
        <f>(Table2[[#This Row],[Sharpe Ratio]]-AVERAGE(Table2[Sharpe Ratio]))/_xlfn.STDEV.P(Table2[Sharpe Ratio])</f>
        <v>-2.5026057917650973E-2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421</v>
      </c>
      <c r="AT460">
        <f>_xlfn.RANK.AVG(Table2[[#This Row],[6M Return vs Nifty Z-Score]],Table2[6M Return vs Nifty Z-Score])</f>
        <v>557</v>
      </c>
      <c r="AU460">
        <f>_xlfn.RANK.AVG(Table2[[#This Row],[Sharpe Ratio Z-Score]],Table2[Sharpe Ratio Z-Score])</f>
        <v>349</v>
      </c>
      <c r="AV460">
        <f>(Table2[[#This Row],[Rank 1Y]]+Table2[[#This Row],[Rank 6M]]+Table2[[#This Row],[Rank Sharpe]])/3</f>
        <v>442.33333333333331</v>
      </c>
    </row>
    <row r="461" spans="1:48" x14ac:dyDescent="0.3">
      <c r="A461" t="s">
        <v>150</v>
      </c>
      <c r="B461" t="s">
        <v>151</v>
      </c>
      <c r="C461" t="s">
        <v>3126</v>
      </c>
      <c r="D461" t="s">
        <v>21</v>
      </c>
      <c r="E461">
        <v>187895.59419835499</v>
      </c>
      <c r="F461">
        <v>6346.05</v>
      </c>
      <c r="G461">
        <v>-6.4592336280637603</v>
      </c>
      <c r="H461">
        <f>(Table2[[#This Row],[1Y Return vs Nifty]]-AVERAGE(Table2[1Y Return vs Nifty]))/_xlfn.STDEV.P(Table2[1Y Return vs Nifty])</f>
        <v>-0.55107678693000672</v>
      </c>
      <c r="I461">
        <v>4.0970933754571099</v>
      </c>
      <c r="J461">
        <f>(Table2[[#This Row],[1M Return vs Nifty]]-AVERAGE(Table2[1M Return vs Nifty]))/_xlfn.STDEV.P(Table2[1M Return vs Nifty])</f>
        <v>0.50567509763374408</v>
      </c>
      <c r="K461">
        <v>19.163082056759499</v>
      </c>
      <c r="L461">
        <f>(Table2[[#This Row],[6M Return vs Nifty]]-AVERAGE(Table2[6M Return vs Nifty]))/_xlfn.STDEV.P(Table2[6M Return vs Nifty])</f>
        <v>0.30706365248912271</v>
      </c>
      <c r="M461">
        <v>4.7091901027913696</v>
      </c>
      <c r="N461">
        <f>(Table2[[#This Row],[1W Return vs Nifty]]-AVERAGE(Table2[1W Return vs Nifty]))/_xlfn.STDEV.P(Table2[1W Return vs Nifty])</f>
        <v>1.1907039535015789</v>
      </c>
      <c r="O461">
        <v>6251.66</v>
      </c>
      <c r="P461">
        <v>6035.5858434039201</v>
      </c>
      <c r="Q461">
        <v>5530.28434094759</v>
      </c>
      <c r="R461">
        <v>56.092434337656798</v>
      </c>
      <c r="S461" s="1">
        <f>(Table2[[#This Row],[Close Price]]-Table2[[#This Row],[20D EMA]])/Table2[[#This Row],[20D EMA]]</f>
        <v>1.5098389867651205E-2</v>
      </c>
      <c r="T461" s="1">
        <f>(Table2[[#This Row],[Close Price]]-Table2[[#This Row],[50D EMA]])/Table2[[#This Row],[50D EMA]]</f>
        <v>5.1438943070518245E-2</v>
      </c>
      <c r="U461" s="1">
        <f>(Table2[[#This Row],[Close Price]]-Table2[[#This Row],[200D EMA]])/Table2[[#This Row],[200D EMA]]</f>
        <v>0.147508809449865</v>
      </c>
      <c r="V461">
        <v>1.52433604508397</v>
      </c>
      <c r="W461">
        <v>6320.05</v>
      </c>
      <c r="X461">
        <v>6488</v>
      </c>
      <c r="Y461">
        <v>6150</v>
      </c>
      <c r="Z461">
        <v>6488</v>
      </c>
      <c r="AA461">
        <v>6100</v>
      </c>
      <c r="AB461">
        <v>6488</v>
      </c>
      <c r="AC461" s="1">
        <f>(Table2[[#This Row],[Close Price]]/Table2[[#This Row],[Day Low]])-1</f>
        <v>4.1138915040228596E-3</v>
      </c>
      <c r="AD461" s="1">
        <f>(Table2[[#This Row],[Day High]]/Table2[[#This Row],[Close Price]])-1</f>
        <v>2.2368244813703031E-2</v>
      </c>
      <c r="AE461" s="1">
        <f>(Table2[[#This Row],[Close Price]]/Table2[[#This Row],[Current Week Low]])-1</f>
        <v>3.1878048780487944E-2</v>
      </c>
      <c r="AF461" s="1">
        <f>(Table2[[#This Row],[Current Week High]]/Table2[[#This Row],[Close Price]])-1</f>
        <v>2.2368244813703031E-2</v>
      </c>
      <c r="AG461" s="1">
        <f>(Table2[[#This Row],[Close Price]]/Table2[[#This Row],[Current Month Low]])-1</f>
        <v>4.0336065573770563E-2</v>
      </c>
      <c r="AH461" s="1">
        <f>(Table2[[#This Row],[Current Month High]]/Table2[[#This Row],[Close Price]])-1</f>
        <v>2.2368244813703031E-2</v>
      </c>
      <c r="AI461">
        <v>3.6069681140236698</v>
      </c>
      <c r="AJ461">
        <v>40.599971197837597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0.06</v>
      </c>
      <c r="AM461" t="s">
        <v>3173</v>
      </c>
      <c r="AN461">
        <v>0.32</v>
      </c>
      <c r="AO461" t="s">
        <v>3173</v>
      </c>
      <c r="AP461">
        <v>-2.3063939886804E-2</v>
      </c>
      <c r="AQ461">
        <f>(Table2[[#This Row],[Sharpe Ratio]]-AVERAGE(Table2[Sharpe Ratio]))/_xlfn.STDEV.P(Table2[Sharpe Ratio])</f>
        <v>-0.98515988276584543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0.46720603392859339</v>
      </c>
      <c r="AS461">
        <f>_xlfn.RANK.AVG(Table2[[#This Row],[1Y Return vs Nifty Z-Score]],Table2[1Y Return vs Nifty Z-Score])</f>
        <v>496</v>
      </c>
      <c r="AT461">
        <f>_xlfn.RANK.AVG(Table2[[#This Row],[6M Return vs Nifty Z-Score]],Table2[6M Return vs Nifty Z-Score])</f>
        <v>219</v>
      </c>
      <c r="AU461">
        <f>_xlfn.RANK.AVG(Table2[[#This Row],[Sharpe Ratio Z-Score]],Table2[Sharpe Ratio Z-Score])</f>
        <v>616</v>
      </c>
      <c r="AV461">
        <f>(Table2[[#This Row],[Rank 1Y]]+Table2[[#This Row],[Rank 6M]]+Table2[[#This Row],[Rank Sharpe]])/3</f>
        <v>443.66666666666669</v>
      </c>
    </row>
    <row r="462" spans="1:48" x14ac:dyDescent="0.3">
      <c r="A462" t="s">
        <v>550</v>
      </c>
      <c r="B462" t="s">
        <v>551</v>
      </c>
      <c r="C462" t="s">
        <v>3141</v>
      </c>
      <c r="D462" t="s">
        <v>266</v>
      </c>
      <c r="E462">
        <v>37788.373974255002</v>
      </c>
      <c r="F462">
        <v>2770.55</v>
      </c>
      <c r="G462">
        <v>7.1734928618821803</v>
      </c>
      <c r="H462">
        <f>(Table2[[#This Row],[1Y Return vs Nifty]]-AVERAGE(Table2[1Y Return vs Nifty]))/_xlfn.STDEV.P(Table2[1Y Return vs Nifty])</f>
        <v>-0.31912027090620648</v>
      </c>
      <c r="I462">
        <v>-6.21258713931363</v>
      </c>
      <c r="J462">
        <f>(Table2[[#This Row],[1M Return vs Nifty]]-AVERAGE(Table2[1M Return vs Nifty]))/_xlfn.STDEV.P(Table2[1M Return vs Nifty])</f>
        <v>-0.5993072330882746</v>
      </c>
      <c r="K462">
        <v>10.745824465977901</v>
      </c>
      <c r="L462">
        <f>(Table2[[#This Row],[6M Return vs Nifty]]-AVERAGE(Table2[6M Return vs Nifty]))/_xlfn.STDEV.P(Table2[6M Return vs Nifty])</f>
        <v>3.6187066823112762E-2</v>
      </c>
      <c r="M462">
        <v>-4.3335051958105204</v>
      </c>
      <c r="N462">
        <f>(Table2[[#This Row],[1W Return vs Nifty]]-AVERAGE(Table2[1W Return vs Nifty]))/_xlfn.STDEV.P(Table2[1W Return vs Nifty])</f>
        <v>-0.95910325161340648</v>
      </c>
      <c r="O462">
        <v>2851.11</v>
      </c>
      <c r="P462">
        <v>2850.1327375918099</v>
      </c>
      <c r="Q462">
        <v>2581.2227222383399</v>
      </c>
      <c r="R462">
        <v>34.624569344347698</v>
      </c>
      <c r="S462" s="1">
        <f>(Table2[[#This Row],[Close Price]]-Table2[[#This Row],[20D EMA]])/Table2[[#This Row],[20D EMA]]</f>
        <v>-2.8255661829953926E-2</v>
      </c>
      <c r="T462" s="1">
        <f>(Table2[[#This Row],[Close Price]]-Table2[[#This Row],[50D EMA]])/Table2[[#This Row],[50D EMA]]</f>
        <v>-2.7922467098515685E-2</v>
      </c>
      <c r="U462" s="1">
        <f>(Table2[[#This Row],[Close Price]]-Table2[[#This Row],[200D EMA]])/Table2[[#This Row],[200D EMA]]</f>
        <v>7.3347904514602588E-2</v>
      </c>
      <c r="V462">
        <v>0.82226756659787903</v>
      </c>
      <c r="W462">
        <v>2768.55</v>
      </c>
      <c r="X462">
        <v>2839.2</v>
      </c>
      <c r="Y462">
        <v>2749.75</v>
      </c>
      <c r="Z462">
        <v>2848.5</v>
      </c>
      <c r="AA462">
        <v>2749.75</v>
      </c>
      <c r="AB462">
        <v>2986.9</v>
      </c>
      <c r="AC462" s="1">
        <f>(Table2[[#This Row],[Close Price]]/Table2[[#This Row],[Day Low]])-1</f>
        <v>7.2239981217614435E-4</v>
      </c>
      <c r="AD462" s="1">
        <f>(Table2[[#This Row],[Day High]]/Table2[[#This Row],[Close Price]])-1</f>
        <v>2.4778473588276562E-2</v>
      </c>
      <c r="AE462" s="1">
        <f>(Table2[[#This Row],[Close Price]]/Table2[[#This Row],[Current Week Low]])-1</f>
        <v>7.5643240294573921E-3</v>
      </c>
      <c r="AF462" s="1">
        <f>(Table2[[#This Row],[Current Week High]]/Table2[[#This Row],[Close Price]])-1</f>
        <v>2.8135207810723539E-2</v>
      </c>
      <c r="AG462" s="1">
        <f>(Table2[[#This Row],[Close Price]]/Table2[[#This Row],[Current Month Low]])-1</f>
        <v>7.5643240294573921E-3</v>
      </c>
      <c r="AH462" s="1">
        <f>(Table2[[#This Row],[Current Month High]]/Table2[[#This Row],[Close Price]])-1</f>
        <v>7.8089188067351101E-2</v>
      </c>
      <c r="AI462">
        <v>14.381620977784101</v>
      </c>
      <c r="AJ462">
        <v>44.160574446496803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-0.04</v>
      </c>
      <c r="AM462" t="s">
        <v>3172</v>
      </c>
      <c r="AN462">
        <v>-3.41</v>
      </c>
      <c r="AO462" t="s">
        <v>3172</v>
      </c>
      <c r="AP462">
        <v>-3.4717906171691001E-2</v>
      </c>
      <c r="AQ462">
        <f>(Table2[[#This Row],[Sharpe Ratio]]-AVERAGE(Table2[Sharpe Ratio]))/_xlfn.STDEV.P(Table2[Sharpe Ratio])</f>
        <v>-1.1204245937554318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-2.9617682825402065</v>
      </c>
      <c r="AS462">
        <f>_xlfn.RANK.AVG(Table2[[#This Row],[1Y Return vs Nifty Z-Score]],Table2[1Y Return vs Nifty Z-Score])</f>
        <v>400</v>
      </c>
      <c r="AT462">
        <f>_xlfn.RANK.AVG(Table2[[#This Row],[6M Return vs Nifty Z-Score]],Table2[6M Return vs Nifty Z-Score])</f>
        <v>299</v>
      </c>
      <c r="AU462">
        <f>_xlfn.RANK.AVG(Table2[[#This Row],[Sharpe Ratio Z-Score]],Table2[Sharpe Ratio Z-Score])</f>
        <v>633</v>
      </c>
      <c r="AV462">
        <f>(Table2[[#This Row],[Rank 1Y]]+Table2[[#This Row],[Rank 6M]]+Table2[[#This Row],[Rank Sharpe]])/3</f>
        <v>444</v>
      </c>
    </row>
    <row r="463" spans="1:48" x14ac:dyDescent="0.3">
      <c r="A463" t="s">
        <v>1285</v>
      </c>
      <c r="B463" t="s">
        <v>1286</v>
      </c>
      <c r="C463" t="s">
        <v>3129</v>
      </c>
      <c r="D463" t="s">
        <v>236</v>
      </c>
      <c r="E463">
        <v>9055.1958947999992</v>
      </c>
      <c r="F463">
        <v>678.15</v>
      </c>
      <c r="G463">
        <v>-23.9066201036438</v>
      </c>
      <c r="H463">
        <f>(Table2[[#This Row],[1Y Return vs Nifty]]-AVERAGE(Table2[1Y Return vs Nifty]))/_xlfn.STDEV.P(Table2[1Y Return vs Nifty])</f>
        <v>-0.84793853234688887</v>
      </c>
      <c r="I463">
        <v>-10.9850584921258</v>
      </c>
      <c r="J463">
        <f>(Table2[[#This Row],[1M Return vs Nifty]]-AVERAGE(Table2[1M Return vs Nifty]))/_xlfn.STDEV.P(Table2[1M Return vs Nifty])</f>
        <v>-1.1108164414656914</v>
      </c>
      <c r="K463">
        <v>5.2904287914432997</v>
      </c>
      <c r="L463">
        <f>(Table2[[#This Row],[6M Return vs Nifty]]-AVERAGE(Table2[6M Return vs Nifty]))/_xlfn.STDEV.P(Table2[6M Return vs Nifty])</f>
        <v>-0.13937355227846254</v>
      </c>
      <c r="M463">
        <v>-2.1871618900496301</v>
      </c>
      <c r="N463">
        <f>(Table2[[#This Row],[1W Return vs Nifty]]-AVERAGE(Table2[1W Return vs Nifty]))/_xlfn.STDEV.P(Table2[1W Return vs Nifty])</f>
        <v>-0.44883234775042968</v>
      </c>
      <c r="O463">
        <v>698.53</v>
      </c>
      <c r="P463">
        <v>693.12029060408895</v>
      </c>
      <c r="Q463">
        <v>643.951897379294</v>
      </c>
      <c r="R463">
        <v>39.2299062956874</v>
      </c>
      <c r="S463" s="1">
        <f>(Table2[[#This Row],[Close Price]]-Table2[[#This Row],[20D EMA]])/Table2[[#This Row],[20D EMA]]</f>
        <v>-2.9175554378480517E-2</v>
      </c>
      <c r="T463" s="1">
        <f>(Table2[[#This Row],[Close Price]]-Table2[[#This Row],[50D EMA]])/Table2[[#This Row],[50D EMA]]</f>
        <v>-2.1598401903718065E-2</v>
      </c>
      <c r="U463" s="1">
        <f>(Table2[[#This Row],[Close Price]]-Table2[[#This Row],[200D EMA]])/Table2[[#This Row],[200D EMA]]</f>
        <v>5.3106610540139404E-2</v>
      </c>
      <c r="V463">
        <v>0.32031984813891301</v>
      </c>
      <c r="W463">
        <v>668.15</v>
      </c>
      <c r="X463">
        <v>687.45</v>
      </c>
      <c r="Y463">
        <v>642.04999999999995</v>
      </c>
      <c r="Z463">
        <v>687.45</v>
      </c>
      <c r="AA463">
        <v>642.04999999999995</v>
      </c>
      <c r="AB463">
        <v>704.25</v>
      </c>
      <c r="AC463" s="1">
        <f>(Table2[[#This Row],[Close Price]]/Table2[[#This Row],[Day Low]])-1</f>
        <v>1.4966699094514757E-2</v>
      </c>
      <c r="AD463" s="1">
        <f>(Table2[[#This Row],[Day High]]/Table2[[#This Row],[Close Price]])-1</f>
        <v>1.3713780137137865E-2</v>
      </c>
      <c r="AE463" s="1">
        <f>(Table2[[#This Row],[Close Price]]/Table2[[#This Row],[Current Week Low]])-1</f>
        <v>5.6226150611323078E-2</v>
      </c>
      <c r="AF463" s="1">
        <f>(Table2[[#This Row],[Current Week High]]/Table2[[#This Row],[Close Price]])-1</f>
        <v>1.3713780137137865E-2</v>
      </c>
      <c r="AG463" s="1">
        <f>(Table2[[#This Row],[Close Price]]/Table2[[#This Row],[Current Month Low]])-1</f>
        <v>5.6226150611323078E-2</v>
      </c>
      <c r="AH463" s="1">
        <f>(Table2[[#This Row],[Current Month High]]/Table2[[#This Row],[Close Price]])-1</f>
        <v>3.8487060384870597E-2</v>
      </c>
      <c r="AI463">
        <v>26.078301260783</v>
      </c>
      <c r="AJ463">
        <v>22.942349528643899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0.13</v>
      </c>
      <c r="AM463" t="s">
        <v>3173</v>
      </c>
      <c r="AN463">
        <v>-8.2200000000000006</v>
      </c>
      <c r="AO463" t="s">
        <v>3172</v>
      </c>
      <c r="AP463">
        <v>5.3839011972845997E-2</v>
      </c>
      <c r="AQ463">
        <f>(Table2[[#This Row],[Sharpe Ratio]]-AVERAGE(Table2[Sharpe Ratio]))/_xlfn.STDEV.P(Table2[Sharpe Ratio])</f>
        <v>-9.2566296749436144E-2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-2.6395271705909087</v>
      </c>
      <c r="AS463">
        <f>_xlfn.RANK.AVG(Table2[[#This Row],[1Y Return vs Nifty Z-Score]],Table2[1Y Return vs Nifty Z-Score])</f>
        <v>611</v>
      </c>
      <c r="AT463">
        <f>_xlfn.RANK.AVG(Table2[[#This Row],[6M Return vs Nifty Z-Score]],Table2[6M Return vs Nifty Z-Score])</f>
        <v>363</v>
      </c>
      <c r="AU463">
        <f>_xlfn.RANK.AVG(Table2[[#This Row],[Sharpe Ratio Z-Score]],Table2[Sharpe Ratio Z-Score])</f>
        <v>360</v>
      </c>
      <c r="AV463">
        <f>(Table2[[#This Row],[Rank 1Y]]+Table2[[#This Row],[Rank 6M]]+Table2[[#This Row],[Rank Sharpe]])/3</f>
        <v>444.66666666666669</v>
      </c>
    </row>
    <row r="464" spans="1:48" x14ac:dyDescent="0.3">
      <c r="A464" t="s">
        <v>940</v>
      </c>
      <c r="B464" t="s">
        <v>941</v>
      </c>
      <c r="C464" t="s">
        <v>3130</v>
      </c>
      <c r="D464" t="s">
        <v>48</v>
      </c>
      <c r="E464">
        <v>15943.0790569049</v>
      </c>
      <c r="F464">
        <v>1648.35</v>
      </c>
      <c r="G464">
        <v>9.9734801926861891</v>
      </c>
      <c r="H464">
        <f>(Table2[[#This Row],[1Y Return vs Nifty]]-AVERAGE(Table2[1Y Return vs Nifty]))/_xlfn.STDEV.P(Table2[1Y Return vs Nifty])</f>
        <v>-0.27147937481377316</v>
      </c>
      <c r="I464">
        <v>-1.4653342677747101</v>
      </c>
      <c r="J464">
        <f>(Table2[[#This Row],[1M Return vs Nifty]]-AVERAGE(Table2[1M Return vs Nifty]))/_xlfn.STDEV.P(Table2[1M Return vs Nifty])</f>
        <v>-9.050091896394985E-2</v>
      </c>
      <c r="K464">
        <v>11.806949548158901</v>
      </c>
      <c r="L464">
        <f>(Table2[[#This Row],[6M Return vs Nifty]]-AVERAGE(Table2[6M Return vs Nifty]))/_xlfn.STDEV.P(Table2[6M Return vs Nifty])</f>
        <v>7.0335236357634917E-2</v>
      </c>
      <c r="M464">
        <v>-3.5523990281850599</v>
      </c>
      <c r="N464">
        <f>(Table2[[#This Row],[1W Return vs Nifty]]-AVERAGE(Table2[1W Return vs Nifty]))/_xlfn.STDEV.P(Table2[1W Return vs Nifty])</f>
        <v>-0.77340334559306356</v>
      </c>
      <c r="O464">
        <v>1650.98</v>
      </c>
      <c r="P464">
        <v>1640.10311136424</v>
      </c>
      <c r="Q464">
        <v>1504.30023170346</v>
      </c>
      <c r="R464">
        <v>48.667039147726797</v>
      </c>
      <c r="S464" s="1">
        <f>(Table2[[#This Row],[Close Price]]-Table2[[#This Row],[20D EMA]])/Table2[[#This Row],[20D EMA]]</f>
        <v>-1.5929932524925252E-3</v>
      </c>
      <c r="T464" s="1">
        <f>(Table2[[#This Row],[Close Price]]-Table2[[#This Row],[50D EMA]])/Table2[[#This Row],[50D EMA]]</f>
        <v>5.0282744899496678E-3</v>
      </c>
      <c r="U464" s="1">
        <f>(Table2[[#This Row],[Close Price]]-Table2[[#This Row],[200D EMA]])/Table2[[#This Row],[200D EMA]]</f>
        <v>9.5758655925631875E-2</v>
      </c>
      <c r="V464">
        <v>0.92622753473809305</v>
      </c>
      <c r="W464">
        <v>1630</v>
      </c>
      <c r="X464">
        <v>1734</v>
      </c>
      <c r="Y464">
        <v>1567.4</v>
      </c>
      <c r="Z464">
        <v>1734</v>
      </c>
      <c r="AA464">
        <v>1567.4</v>
      </c>
      <c r="AB464">
        <v>1749</v>
      </c>
      <c r="AC464" s="1">
        <f>(Table2[[#This Row],[Close Price]]/Table2[[#This Row],[Day Low]])-1</f>
        <v>1.1257668711656343E-2</v>
      </c>
      <c r="AD464" s="1">
        <f>(Table2[[#This Row],[Day High]]/Table2[[#This Row],[Close Price]])-1</f>
        <v>5.1961051961052052E-2</v>
      </c>
      <c r="AE464" s="1">
        <f>(Table2[[#This Row],[Close Price]]/Table2[[#This Row],[Current Week Low]])-1</f>
        <v>5.1646038024754315E-2</v>
      </c>
      <c r="AF464" s="1">
        <f>(Table2[[#This Row],[Current Week High]]/Table2[[#This Row],[Close Price]])-1</f>
        <v>5.1961051961052052E-2</v>
      </c>
      <c r="AG464" s="1">
        <f>(Table2[[#This Row],[Close Price]]/Table2[[#This Row],[Current Month Low]])-1</f>
        <v>5.1646038024754315E-2</v>
      </c>
      <c r="AH464" s="1">
        <f>(Table2[[#This Row],[Current Month High]]/Table2[[#This Row],[Close Price]])-1</f>
        <v>6.1061061061061128E-2</v>
      </c>
      <c r="AI464">
        <v>12.8401128401128</v>
      </c>
      <c r="AJ464">
        <v>60.822479145324102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-0.05</v>
      </c>
      <c r="AM464" t="s">
        <v>3172</v>
      </c>
      <c r="AN464">
        <v>-1.06</v>
      </c>
      <c r="AO464" t="s">
        <v>3172</v>
      </c>
      <c r="AP464">
        <v>-5.1953649279957999E-2</v>
      </c>
      <c r="AQ464">
        <f>(Table2[[#This Row],[Sharpe Ratio]]-AVERAGE(Table2[Sharpe Ratio]))/_xlfn.STDEV.P(Table2[Sharpe Ratio])</f>
        <v>-1.3204756110004239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-2.3855240140135754</v>
      </c>
      <c r="AS464">
        <f>_xlfn.RANK.AVG(Table2[[#This Row],[1Y Return vs Nifty Z-Score]],Table2[1Y Return vs Nifty Z-Score])</f>
        <v>385</v>
      </c>
      <c r="AT464">
        <f>_xlfn.RANK.AVG(Table2[[#This Row],[6M Return vs Nifty Z-Score]],Table2[6M Return vs Nifty Z-Score])</f>
        <v>288</v>
      </c>
      <c r="AU464">
        <f>_xlfn.RANK.AVG(Table2[[#This Row],[Sharpe Ratio Z-Score]],Table2[Sharpe Ratio Z-Score])</f>
        <v>665</v>
      </c>
      <c r="AV464">
        <f>(Table2[[#This Row],[Rank 1Y]]+Table2[[#This Row],[Rank 6M]]+Table2[[#This Row],[Rank Sharpe]])/3</f>
        <v>446</v>
      </c>
    </row>
    <row r="465" spans="1:48" x14ac:dyDescent="0.3">
      <c r="A465" t="s">
        <v>1717</v>
      </c>
      <c r="B465" t="s">
        <v>1718</v>
      </c>
      <c r="C465" t="s">
        <v>3137</v>
      </c>
      <c r="D465" t="s">
        <v>818</v>
      </c>
      <c r="E465">
        <v>4950.4679361500002</v>
      </c>
      <c r="F465">
        <v>403.7</v>
      </c>
      <c r="G465">
        <v>-19.034351485571602</v>
      </c>
      <c r="H465">
        <f>(Table2[[#This Row],[1Y Return vs Nifty]]-AVERAGE(Table2[1Y Return vs Nifty]))/_xlfn.STDEV.P(Table2[1Y Return vs Nifty])</f>
        <v>-0.76503842761629037</v>
      </c>
      <c r="I465">
        <v>2.5313253252323298</v>
      </c>
      <c r="J465">
        <f>(Table2[[#This Row],[1M Return vs Nifty]]-AVERAGE(Table2[1M Return vs Nifty]))/_xlfn.STDEV.P(Table2[1M Return vs Nifty])</f>
        <v>0.33785747932552801</v>
      </c>
      <c r="K465">
        <v>14.216812471200001</v>
      </c>
      <c r="L465">
        <f>(Table2[[#This Row],[6M Return vs Nifty]]-AVERAGE(Table2[6M Return vs Nifty]))/_xlfn.STDEV.P(Table2[6M Return vs Nifty])</f>
        <v>0.14788726960316484</v>
      </c>
      <c r="M465">
        <v>5.0751015800247101</v>
      </c>
      <c r="N465">
        <f>(Table2[[#This Row],[1W Return vs Nifty]]-AVERAGE(Table2[1W Return vs Nifty]))/_xlfn.STDEV.P(Table2[1W Return vs Nifty])</f>
        <v>1.277695619616009</v>
      </c>
      <c r="O465">
        <v>391.68</v>
      </c>
      <c r="P465">
        <v>378.46845416969501</v>
      </c>
      <c r="Q465">
        <v>353.82690594335702</v>
      </c>
      <c r="R465">
        <v>66.367217485708693</v>
      </c>
      <c r="S465" s="1">
        <f>(Table2[[#This Row],[Close Price]]-Table2[[#This Row],[20D EMA]])/Table2[[#This Row],[20D EMA]]</f>
        <v>3.0688316993464006E-2</v>
      </c>
      <c r="T465" s="1">
        <f>(Table2[[#This Row],[Close Price]]-Table2[[#This Row],[50D EMA]])/Table2[[#This Row],[50D EMA]]</f>
        <v>6.6667500427900497E-2</v>
      </c>
      <c r="U465" s="1">
        <f>(Table2[[#This Row],[Close Price]]-Table2[[#This Row],[200D EMA]])/Table2[[#This Row],[200D EMA]]</f>
        <v>0.14095336792908278</v>
      </c>
      <c r="V465">
        <v>1.0744403939679501</v>
      </c>
      <c r="W465">
        <v>400</v>
      </c>
      <c r="X465">
        <v>414.2</v>
      </c>
      <c r="Y465">
        <v>372.95</v>
      </c>
      <c r="Z465">
        <v>425</v>
      </c>
      <c r="AA465">
        <v>372.95</v>
      </c>
      <c r="AB465">
        <v>425</v>
      </c>
      <c r="AC465" s="1">
        <f>(Table2[[#This Row],[Close Price]]/Table2[[#This Row],[Day Low]])-1</f>
        <v>9.2499999999999805E-3</v>
      </c>
      <c r="AD465" s="1">
        <f>(Table2[[#This Row],[Day High]]/Table2[[#This Row],[Close Price]])-1</f>
        <v>2.6009412930393827E-2</v>
      </c>
      <c r="AE465" s="1">
        <f>(Table2[[#This Row],[Close Price]]/Table2[[#This Row],[Current Week Low]])-1</f>
        <v>8.2450730660946547E-2</v>
      </c>
      <c r="AF465" s="1">
        <f>(Table2[[#This Row],[Current Week High]]/Table2[[#This Row],[Close Price]])-1</f>
        <v>5.2761951944513275E-2</v>
      </c>
      <c r="AG465" s="1">
        <f>(Table2[[#This Row],[Close Price]]/Table2[[#This Row],[Current Month Low]])-1</f>
        <v>8.2450730660946547E-2</v>
      </c>
      <c r="AH465" s="1">
        <f>(Table2[[#This Row],[Current Month High]]/Table2[[#This Row],[Close Price]])-1</f>
        <v>5.2761951944513275E-2</v>
      </c>
      <c r="AI465">
        <v>11.4441416893732</v>
      </c>
      <c r="AJ465">
        <v>50.662437021832403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0.26</v>
      </c>
      <c r="AM465" t="s">
        <v>3173</v>
      </c>
      <c r="AN465">
        <v>3.59</v>
      </c>
      <c r="AO465" t="s">
        <v>3173</v>
      </c>
      <c r="AP465">
        <v>4.7076197705650004E-3</v>
      </c>
      <c r="AQ465">
        <f>(Table2[[#This Row],[Sharpe Ratio]]-AVERAGE(Table2[Sharpe Ratio]))/_xlfn.STDEV.P(Table2[Sharpe Ratio])</f>
        <v>-0.66282224260503952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0.33557969832337187</v>
      </c>
      <c r="AS465">
        <f>_xlfn.RANK.AVG(Table2[[#This Row],[1Y Return vs Nifty Z-Score]],Table2[1Y Return vs Nifty Z-Score])</f>
        <v>575</v>
      </c>
      <c r="AT465">
        <f>_xlfn.RANK.AVG(Table2[[#This Row],[6M Return vs Nifty Z-Score]],Table2[6M Return vs Nifty Z-Score])</f>
        <v>265</v>
      </c>
      <c r="AU465">
        <f>_xlfn.RANK.AVG(Table2[[#This Row],[Sharpe Ratio Z-Score]],Table2[Sharpe Ratio Z-Score])</f>
        <v>498</v>
      </c>
      <c r="AV465">
        <f>(Table2[[#This Row],[Rank 1Y]]+Table2[[#This Row],[Rank 6M]]+Table2[[#This Row],[Rank Sharpe]])/3</f>
        <v>446</v>
      </c>
    </row>
    <row r="466" spans="1:48" x14ac:dyDescent="0.3">
      <c r="A466" t="s">
        <v>951</v>
      </c>
      <c r="B466" t="s">
        <v>952</v>
      </c>
      <c r="C466" t="s">
        <v>3141</v>
      </c>
      <c r="D466" t="s">
        <v>446</v>
      </c>
      <c r="E466">
        <v>15765.66625896</v>
      </c>
      <c r="F466">
        <v>5142.1000000000004</v>
      </c>
      <c r="G466">
        <v>-20.813668245182999</v>
      </c>
      <c r="H466">
        <f>(Table2[[#This Row],[1Y Return vs Nifty]]-AVERAGE(Table2[1Y Return vs Nifty]))/_xlfn.STDEV.P(Table2[1Y Return vs Nifty])</f>
        <v>-0.79531293776410261</v>
      </c>
      <c r="I466">
        <v>-2.5090760816925299</v>
      </c>
      <c r="J466">
        <f>(Table2[[#This Row],[1M Return vs Nifty]]-AVERAGE(Table2[1M Return vs Nifty]))/_xlfn.STDEV.P(Table2[1M Return vs Nifty])</f>
        <v>-0.20236823246242122</v>
      </c>
      <c r="K466">
        <v>7.5533632266926096</v>
      </c>
      <c r="L466">
        <f>(Table2[[#This Row],[6M Return vs Nifty]]-AVERAGE(Table2[6M Return vs Nifty]))/_xlfn.STDEV.P(Table2[6M Return vs Nifty])</f>
        <v>-6.6549838997109284E-2</v>
      </c>
      <c r="M466">
        <v>-0.262693289993018</v>
      </c>
      <c r="N466">
        <f>(Table2[[#This Row],[1W Return vs Nifty]]-AVERAGE(Table2[1W Return vs Nifty]))/_xlfn.STDEV.P(Table2[1W Return vs Nifty])</f>
        <v>8.6901414855971443E-3</v>
      </c>
      <c r="O466">
        <v>5217.53</v>
      </c>
      <c r="P466">
        <v>5235.2529811849599</v>
      </c>
      <c r="Q466">
        <v>4918.6751585581596</v>
      </c>
      <c r="R466">
        <v>44.415519572942699</v>
      </c>
      <c r="S466" s="1">
        <f>(Table2[[#This Row],[Close Price]]-Table2[[#This Row],[20D EMA]])/Table2[[#This Row],[20D EMA]]</f>
        <v>-1.4457032350556563E-2</v>
      </c>
      <c r="T466" s="1">
        <f>(Table2[[#This Row],[Close Price]]-Table2[[#This Row],[50D EMA]])/Table2[[#This Row],[50D EMA]]</f>
        <v>-1.7793405881194893E-2</v>
      </c>
      <c r="U466" s="1">
        <f>(Table2[[#This Row],[Close Price]]-Table2[[#This Row],[200D EMA]])/Table2[[#This Row],[200D EMA]]</f>
        <v>4.5423784706151354E-2</v>
      </c>
      <c r="V466">
        <v>0.472605147048276</v>
      </c>
      <c r="W466">
        <v>5103.8999999999996</v>
      </c>
      <c r="X466">
        <v>5194.6499999999996</v>
      </c>
      <c r="Y466">
        <v>4953.25</v>
      </c>
      <c r="Z466">
        <v>5194.6499999999996</v>
      </c>
      <c r="AA466">
        <v>4953.25</v>
      </c>
      <c r="AB466">
        <v>5359</v>
      </c>
      <c r="AC466" s="1">
        <f>(Table2[[#This Row],[Close Price]]/Table2[[#This Row],[Day Low]])-1</f>
        <v>7.4844726581635435E-3</v>
      </c>
      <c r="AD466" s="1">
        <f>(Table2[[#This Row],[Day High]]/Table2[[#This Row],[Close Price]])-1</f>
        <v>1.0219560101903724E-2</v>
      </c>
      <c r="AE466" s="1">
        <f>(Table2[[#This Row],[Close Price]]/Table2[[#This Row],[Current Week Low]])-1</f>
        <v>3.8126482612426349E-2</v>
      </c>
      <c r="AF466" s="1">
        <f>(Table2[[#This Row],[Current Week High]]/Table2[[#This Row],[Close Price]])-1</f>
        <v>1.0219560101903724E-2</v>
      </c>
      <c r="AG466" s="1">
        <f>(Table2[[#This Row],[Close Price]]/Table2[[#This Row],[Current Month Low]])-1</f>
        <v>3.8126482612426349E-2</v>
      </c>
      <c r="AH466" s="1">
        <f>(Table2[[#This Row],[Current Month High]]/Table2[[#This Row],[Close Price]])-1</f>
        <v>4.2181210011473791E-2</v>
      </c>
      <c r="AI466">
        <v>15.883588417183599</v>
      </c>
      <c r="AJ466">
        <v>27.8811240984829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-0.02</v>
      </c>
      <c r="AM466" t="s">
        <v>3172</v>
      </c>
      <c r="AN466">
        <v>-3.06</v>
      </c>
      <c r="AO466" t="s">
        <v>3172</v>
      </c>
      <c r="AP466">
        <v>3.4507106627510997E-2</v>
      </c>
      <c r="AQ466">
        <f>(Table2[[#This Row],[Sharpe Ratio]]-AVERAGE(Table2[Sharpe Ratio]))/_xlfn.STDEV.P(Table2[Sharpe Ratio])</f>
        <v>-0.31694695184072813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588</v>
      </c>
      <c r="AT466">
        <f>_xlfn.RANK.AVG(Table2[[#This Row],[6M Return vs Nifty Z-Score]],Table2[6M Return vs Nifty Z-Score])</f>
        <v>337</v>
      </c>
      <c r="AU466">
        <f>_xlfn.RANK.AVG(Table2[[#This Row],[Sharpe Ratio Z-Score]],Table2[Sharpe Ratio Z-Score])</f>
        <v>416</v>
      </c>
      <c r="AV466">
        <f>(Table2[[#This Row],[Rank 1Y]]+Table2[[#This Row],[Rank 6M]]+Table2[[#This Row],[Rank Sharpe]])/3</f>
        <v>447</v>
      </c>
    </row>
    <row r="467" spans="1:48" x14ac:dyDescent="0.3">
      <c r="A467" t="s">
        <v>193</v>
      </c>
      <c r="B467" t="s">
        <v>194</v>
      </c>
      <c r="C467" t="s">
        <v>3129</v>
      </c>
      <c r="D467" t="s">
        <v>195</v>
      </c>
      <c r="E467">
        <v>134693.5303408</v>
      </c>
      <c r="F467">
        <v>1316.75</v>
      </c>
      <c r="G467">
        <v>8.0971088666704194</v>
      </c>
      <c r="H467">
        <f>(Table2[[#This Row],[1Y Return vs Nifty]]-AVERAGE(Table2[1Y Return vs Nifty]))/_xlfn.STDEV.P(Table2[1Y Return vs Nifty])</f>
        <v>-0.30340523761682731</v>
      </c>
      <c r="I467">
        <v>-11.0753950524972</v>
      </c>
      <c r="J467">
        <f>(Table2[[#This Row],[1M Return vs Nifty]]-AVERAGE(Table2[1M Return vs Nifty]))/_xlfn.STDEV.P(Table2[1M Return vs Nifty])</f>
        <v>-1.1204986331578184</v>
      </c>
      <c r="K467">
        <v>-2.8251537401569902</v>
      </c>
      <c r="L467">
        <f>(Table2[[#This Row],[6M Return vs Nifty]]-AVERAGE(Table2[6M Return vs Nifty]))/_xlfn.STDEV.P(Table2[6M Return vs Nifty])</f>
        <v>-0.400541903507033</v>
      </c>
      <c r="M467">
        <v>-2.1485725790259802</v>
      </c>
      <c r="N467">
        <f>(Table2[[#This Row],[1W Return vs Nifty]]-AVERAGE(Table2[1W Return vs Nifty]))/_xlfn.STDEV.P(Table2[1W Return vs Nifty])</f>
        <v>-0.43965813849758756</v>
      </c>
      <c r="O467">
        <v>1387.73</v>
      </c>
      <c r="P467">
        <v>1413.2954939818301</v>
      </c>
      <c r="Q467">
        <v>1314.2204372410399</v>
      </c>
      <c r="R467">
        <v>26.768496178644799</v>
      </c>
      <c r="S467" s="1">
        <f>(Table2[[#This Row],[Close Price]]-Table2[[#This Row],[20D EMA]])/Table2[[#This Row],[20D EMA]]</f>
        <v>-5.1148278123266062E-2</v>
      </c>
      <c r="T467" s="1">
        <f>(Table2[[#This Row],[Close Price]]-Table2[[#This Row],[50D EMA]])/Table2[[#This Row],[50D EMA]]</f>
        <v>-6.8312319959233744E-2</v>
      </c>
      <c r="U467" s="1">
        <f>(Table2[[#This Row],[Close Price]]-Table2[[#This Row],[200D EMA]])/Table2[[#This Row],[200D EMA]]</f>
        <v>1.9247629144091129E-3</v>
      </c>
      <c r="V467">
        <v>1.6987497781671801</v>
      </c>
      <c r="W467">
        <v>1313.2</v>
      </c>
      <c r="X467">
        <v>1355.35</v>
      </c>
      <c r="Y467">
        <v>1300.25</v>
      </c>
      <c r="Z467">
        <v>1355.55</v>
      </c>
      <c r="AA467">
        <v>1300.25</v>
      </c>
      <c r="AB467">
        <v>1415.5</v>
      </c>
      <c r="AC467" s="1">
        <f>(Table2[[#This Row],[Close Price]]/Table2[[#This Row],[Day Low]])-1</f>
        <v>2.7033201340236346E-3</v>
      </c>
      <c r="AD467" s="1">
        <f>(Table2[[#This Row],[Day High]]/Table2[[#This Row],[Close Price]])-1</f>
        <v>2.9314600341750374E-2</v>
      </c>
      <c r="AE467" s="1">
        <f>(Table2[[#This Row],[Close Price]]/Table2[[#This Row],[Current Week Low]])-1</f>
        <v>1.2689867333205207E-2</v>
      </c>
      <c r="AF467" s="1">
        <f>(Table2[[#This Row],[Current Week High]]/Table2[[#This Row],[Close Price]])-1</f>
        <v>2.9466489462692147E-2</v>
      </c>
      <c r="AG467" s="1">
        <f>(Table2[[#This Row],[Close Price]]/Table2[[#This Row],[Current Month Low]])-1</f>
        <v>1.2689867333205207E-2</v>
      </c>
      <c r="AH467" s="1">
        <f>(Table2[[#This Row],[Current Month High]]/Table2[[#This Row],[Close Price]])-1</f>
        <v>7.499525346497049E-2</v>
      </c>
      <c r="AI467">
        <v>17.095120561989699</v>
      </c>
      <c r="AJ467">
        <v>37.190039591581503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-0.13</v>
      </c>
      <c r="AM467" t="s">
        <v>3172</v>
      </c>
      <c r="AN467">
        <v>-9.15</v>
      </c>
      <c r="AO467" t="s">
        <v>3172</v>
      </c>
      <c r="AP467">
        <v>5.3869431287240001E-3</v>
      </c>
      <c r="AQ467">
        <f>(Table2[[#This Row],[Sharpe Ratio]]-AVERAGE(Table2[Sharpe Ratio]))/_xlfn.STDEV.P(Table2[Sharpe Ratio])</f>
        <v>-0.65493750401359407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393</v>
      </c>
      <c r="AT467">
        <f>_xlfn.RANK.AVG(Table2[[#This Row],[6M Return vs Nifty Z-Score]],Table2[6M Return vs Nifty Z-Score])</f>
        <v>453</v>
      </c>
      <c r="AU467">
        <f>_xlfn.RANK.AVG(Table2[[#This Row],[Sharpe Ratio Z-Score]],Table2[Sharpe Ratio Z-Score])</f>
        <v>496</v>
      </c>
      <c r="AV467">
        <f>(Table2[[#This Row],[Rank 1Y]]+Table2[[#This Row],[Rank 6M]]+Table2[[#This Row],[Rank Sharpe]])/3</f>
        <v>447.33333333333331</v>
      </c>
    </row>
    <row r="468" spans="1:48" x14ac:dyDescent="0.3">
      <c r="A468" t="s">
        <v>1012</v>
      </c>
      <c r="B468" t="s">
        <v>1013</v>
      </c>
      <c r="C468" t="s">
        <v>3139</v>
      </c>
      <c r="D468" t="s">
        <v>98</v>
      </c>
      <c r="E468">
        <v>13979.476979145</v>
      </c>
      <c r="F468">
        <v>2497.0500000000002</v>
      </c>
      <c r="G468">
        <v>-6.1964815554116903</v>
      </c>
      <c r="H468">
        <f>(Table2[[#This Row],[1Y Return vs Nifty]]-AVERAGE(Table2[1Y Return vs Nifty]))/_xlfn.STDEV.P(Table2[1Y Return vs Nifty])</f>
        <v>-0.54660614377616989</v>
      </c>
      <c r="I468">
        <v>-13.1009277456721</v>
      </c>
      <c r="J468">
        <f>(Table2[[#This Row],[1M Return vs Nifty]]-AVERAGE(Table2[1M Return vs Nifty]))/_xlfn.STDEV.P(Table2[1M Return vs Nifty])</f>
        <v>-1.3375934144220292</v>
      </c>
      <c r="K468">
        <v>-26.8237085220522</v>
      </c>
      <c r="L468">
        <f>(Table2[[#This Row],[6M Return vs Nifty]]-AVERAGE(Table2[6M Return vs Nifty]))/_xlfn.STDEV.P(Table2[6M Return vs Nifty])</f>
        <v>-1.1728417303957621</v>
      </c>
      <c r="M468">
        <v>5.9441133049393899</v>
      </c>
      <c r="N468">
        <f>(Table2[[#This Row],[1W Return vs Nifty]]-AVERAGE(Table2[1W Return vs Nifty]))/_xlfn.STDEV.P(Table2[1W Return vs Nifty])</f>
        <v>1.4842941619598859</v>
      </c>
      <c r="O468">
        <v>2476.87</v>
      </c>
      <c r="P468">
        <v>2661.2992607024798</v>
      </c>
      <c r="Q468">
        <v>2609.3485402031802</v>
      </c>
      <c r="R468">
        <v>58.678209378061297</v>
      </c>
      <c r="S468" s="1">
        <f>(Table2[[#This Row],[Close Price]]-Table2[[#This Row],[20D EMA]])/Table2[[#This Row],[20D EMA]]</f>
        <v>8.1473795556489814E-3</v>
      </c>
      <c r="T468" s="1">
        <f>(Table2[[#This Row],[Close Price]]-Table2[[#This Row],[50D EMA]])/Table2[[#This Row],[50D EMA]]</f>
        <v>-6.17176967385187E-2</v>
      </c>
      <c r="U468" s="1">
        <f>(Table2[[#This Row],[Close Price]]-Table2[[#This Row],[200D EMA]])/Table2[[#This Row],[200D EMA]]</f>
        <v>-4.3037002712729103E-2</v>
      </c>
      <c r="V468">
        <v>1.0311189222355901</v>
      </c>
      <c r="W468">
        <v>2391.15</v>
      </c>
      <c r="X468">
        <v>2525</v>
      </c>
      <c r="Y468">
        <v>2217.3000000000002</v>
      </c>
      <c r="Z468">
        <v>2525</v>
      </c>
      <c r="AA468">
        <v>2217.3000000000002</v>
      </c>
      <c r="AB468">
        <v>2525</v>
      </c>
      <c r="AC468" s="1">
        <f>(Table2[[#This Row],[Close Price]]/Table2[[#This Row],[Day Low]])-1</f>
        <v>4.428831315475823E-2</v>
      </c>
      <c r="AD468" s="1">
        <f>(Table2[[#This Row],[Day High]]/Table2[[#This Row],[Close Price]])-1</f>
        <v>1.1193207985422671E-2</v>
      </c>
      <c r="AE468" s="1">
        <f>(Table2[[#This Row],[Close Price]]/Table2[[#This Row],[Current Week Low]])-1</f>
        <v>0.12616695981599246</v>
      </c>
      <c r="AF468" s="1">
        <f>(Table2[[#This Row],[Current Week High]]/Table2[[#This Row],[Close Price]])-1</f>
        <v>1.1193207985422671E-2</v>
      </c>
      <c r="AG468" s="1">
        <f>(Table2[[#This Row],[Close Price]]/Table2[[#This Row],[Current Month Low]])-1</f>
        <v>0.12616695981599246</v>
      </c>
      <c r="AH468" s="1">
        <f>(Table2[[#This Row],[Current Month High]]/Table2[[#This Row],[Close Price]])-1</f>
        <v>1.1193207985422671E-2</v>
      </c>
      <c r="AI468">
        <v>46.372719809374999</v>
      </c>
      <c r="AJ468">
        <v>43.922190201729101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0</v>
      </c>
      <c r="AM468">
        <v>0</v>
      </c>
      <c r="AN468">
        <v>-2.44</v>
      </c>
      <c r="AO468" t="s">
        <v>3172</v>
      </c>
      <c r="AP468">
        <v>0.12476734927831699</v>
      </c>
      <c r="AQ468">
        <f>(Table2[[#This Row],[Sharpe Ratio]]-AVERAGE(Table2[Sharpe Ratio]))/_xlfn.STDEV.P(Table2[Sharpe Ratio])</f>
        <v>0.73068141240501383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494</v>
      </c>
      <c r="AT468">
        <f>_xlfn.RANK.AVG(Table2[[#This Row],[6M Return vs Nifty Z-Score]],Table2[6M Return vs Nifty Z-Score])</f>
        <v>684</v>
      </c>
      <c r="AU468">
        <f>_xlfn.RANK.AVG(Table2[[#This Row],[Sharpe Ratio Z-Score]],Table2[Sharpe Ratio Z-Score])</f>
        <v>164</v>
      </c>
      <c r="AV468">
        <f>(Table2[[#This Row],[Rank 1Y]]+Table2[[#This Row],[Rank 6M]]+Table2[[#This Row],[Rank Sharpe]])/3</f>
        <v>447.33333333333331</v>
      </c>
    </row>
    <row r="469" spans="1:48" x14ac:dyDescent="0.3">
      <c r="A469" t="s">
        <v>46</v>
      </c>
      <c r="B469" t="s">
        <v>47</v>
      </c>
      <c r="C469" t="s">
        <v>3130</v>
      </c>
      <c r="D469" t="s">
        <v>48</v>
      </c>
      <c r="E469">
        <v>475796.36022149998</v>
      </c>
      <c r="F469">
        <v>3460.35</v>
      </c>
      <c r="G469">
        <v>-14.465975709505001</v>
      </c>
      <c r="H469">
        <f>(Table2[[#This Row],[1Y Return vs Nifty]]-AVERAGE(Table2[1Y Return vs Nifty]))/_xlfn.STDEV.P(Table2[1Y Return vs Nifty])</f>
        <v>-0.68730896317750545</v>
      </c>
      <c r="I469">
        <v>-2.5876275799685202</v>
      </c>
      <c r="J469">
        <f>(Table2[[#This Row],[1M Return vs Nifty]]-AVERAGE(Table2[1M Return vs Nifty]))/_xlfn.STDEV.P(Table2[1M Return vs Nifty])</f>
        <v>-0.21078731174643534</v>
      </c>
      <c r="K469">
        <v>-17.667620686077701</v>
      </c>
      <c r="L469">
        <f>(Table2[[#This Row],[6M Return vs Nifty]]-AVERAGE(Table2[6M Return vs Nifty]))/_xlfn.STDEV.P(Table2[6M Return vs Nifty])</f>
        <v>-0.87818877670891193</v>
      </c>
      <c r="M469">
        <v>-2.05869416469401</v>
      </c>
      <c r="N469">
        <f>(Table2[[#This Row],[1W Return vs Nifty]]-AVERAGE(Table2[1W Return vs Nifty]))/_xlfn.STDEV.P(Table2[1W Return vs Nifty])</f>
        <v>-0.41829047583344209</v>
      </c>
      <c r="O469">
        <v>3600.87</v>
      </c>
      <c r="P469">
        <v>3623.0735271205899</v>
      </c>
      <c r="Q469">
        <v>3480.8605238055502</v>
      </c>
      <c r="R469">
        <v>28.0456890307949</v>
      </c>
      <c r="S469" s="1">
        <f>(Table2[[#This Row],[Close Price]]-Table2[[#This Row],[20D EMA]])/Table2[[#This Row],[20D EMA]]</f>
        <v>-3.9023902556882081E-2</v>
      </c>
      <c r="T469" s="1">
        <f>(Table2[[#This Row],[Close Price]]-Table2[[#This Row],[50D EMA]])/Table2[[#This Row],[50D EMA]]</f>
        <v>-4.4913117523704603E-2</v>
      </c>
      <c r="U469" s="1">
        <f>(Table2[[#This Row],[Close Price]]-Table2[[#This Row],[200D EMA]])/Table2[[#This Row],[200D EMA]]</f>
        <v>-5.8923716320372918E-3</v>
      </c>
      <c r="V469">
        <v>1.16377962948553</v>
      </c>
      <c r="W469">
        <v>3455.5</v>
      </c>
      <c r="X469">
        <v>3554.9</v>
      </c>
      <c r="Y469">
        <v>3429</v>
      </c>
      <c r="Z469">
        <v>3557.7</v>
      </c>
      <c r="AA469">
        <v>3429</v>
      </c>
      <c r="AB469">
        <v>3724</v>
      </c>
      <c r="AC469" s="1">
        <f>(Table2[[#This Row],[Close Price]]/Table2[[#This Row],[Day Low]])-1</f>
        <v>1.4035595427579484E-3</v>
      </c>
      <c r="AD469" s="1">
        <f>(Table2[[#This Row],[Day High]]/Table2[[#This Row],[Close Price]])-1</f>
        <v>2.7323825624575582E-2</v>
      </c>
      <c r="AE469" s="1">
        <f>(Table2[[#This Row],[Close Price]]/Table2[[#This Row],[Current Week Low]])-1</f>
        <v>9.1426071741032011E-3</v>
      </c>
      <c r="AF469" s="1">
        <f>(Table2[[#This Row],[Current Week High]]/Table2[[#This Row],[Close Price]])-1</f>
        <v>2.8132992327365658E-2</v>
      </c>
      <c r="AG469" s="1">
        <f>(Table2[[#This Row],[Close Price]]/Table2[[#This Row],[Current Month Low]])-1</f>
        <v>9.1426071741032011E-3</v>
      </c>
      <c r="AH469" s="1">
        <f>(Table2[[#This Row],[Current Month High]]/Table2[[#This Row],[Close Price]])-1</f>
        <v>7.6191714710939662E-2</v>
      </c>
      <c r="AI469">
        <v>13.280448509543801</v>
      </c>
      <c r="AJ469">
        <v>21.1543511370201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-0.03</v>
      </c>
      <c r="AM469" t="s">
        <v>3172</v>
      </c>
      <c r="AN469">
        <v>-8.64</v>
      </c>
      <c r="AO469" t="s">
        <v>3172</v>
      </c>
      <c r="AP469">
        <v>0.110762510193505</v>
      </c>
      <c r="AQ469">
        <f>(Table2[[#This Row],[Sharpe Ratio]]-AVERAGE(Table2[Sharpe Ratio]))/_xlfn.STDEV.P(Table2[Sharpe Ratio])</f>
        <v>0.56813070091725337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545</v>
      </c>
      <c r="AT469">
        <f>_xlfn.RANK.AVG(Table2[[#This Row],[6M Return vs Nifty Z-Score]],Table2[6M Return vs Nifty Z-Score])</f>
        <v>609</v>
      </c>
      <c r="AU469">
        <f>_xlfn.RANK.AVG(Table2[[#This Row],[Sharpe Ratio Z-Score]],Table2[Sharpe Ratio Z-Score])</f>
        <v>191</v>
      </c>
      <c r="AV469">
        <f>(Table2[[#This Row],[Rank 1Y]]+Table2[[#This Row],[Rank 6M]]+Table2[[#This Row],[Rank Sharpe]])/3</f>
        <v>448.33333333333331</v>
      </c>
    </row>
    <row r="470" spans="1:48" x14ac:dyDescent="0.3">
      <c r="A470" t="s">
        <v>581</v>
      </c>
      <c r="B470" t="s">
        <v>582</v>
      </c>
      <c r="C470" t="s">
        <v>3127</v>
      </c>
      <c r="D470" t="s">
        <v>43</v>
      </c>
      <c r="E470">
        <v>34751.375999999997</v>
      </c>
      <c r="F470">
        <v>210.87</v>
      </c>
      <c r="G470">
        <v>25.898632540313098</v>
      </c>
      <c r="H470">
        <f>(Table2[[#This Row],[1Y Return vs Nifty]]-AVERAGE(Table2[1Y Return vs Nifty]))/_xlfn.STDEV.P(Table2[1Y Return vs Nifty])</f>
        <v>-5.1796013065433623E-4</v>
      </c>
      <c r="I470">
        <v>-15.8845281941209</v>
      </c>
      <c r="J470">
        <f>(Table2[[#This Row],[1M Return vs Nifty]]-AVERAGE(Table2[1M Return vs Nifty]))/_xlfn.STDEV.P(Table2[1M Return vs Nifty])</f>
        <v>-1.6359372192488666</v>
      </c>
      <c r="K470">
        <v>-17.741747732439801</v>
      </c>
      <c r="L470">
        <f>(Table2[[#This Row],[6M Return vs Nifty]]-AVERAGE(Table2[6M Return vs Nifty]))/_xlfn.STDEV.P(Table2[6M Return vs Nifty])</f>
        <v>-0.88057426640166681</v>
      </c>
      <c r="M470">
        <v>-5.6801995519747202</v>
      </c>
      <c r="N470">
        <f>(Table2[[#This Row],[1W Return vs Nifty]]-AVERAGE(Table2[1W Return vs Nifty]))/_xlfn.STDEV.P(Table2[1W Return vs Nifty])</f>
        <v>-1.2792658949811537</v>
      </c>
      <c r="O470">
        <v>228.42</v>
      </c>
      <c r="P470">
        <v>241.197606755587</v>
      </c>
      <c r="Q470">
        <v>232.03799451350801</v>
      </c>
      <c r="R470">
        <v>30.040469079982898</v>
      </c>
      <c r="S470" s="1">
        <f>(Table2[[#This Row],[Close Price]]-Table2[[#This Row],[20D EMA]])/Table2[[#This Row],[20D EMA]]</f>
        <v>-7.6832151300236337E-2</v>
      </c>
      <c r="T470" s="1">
        <f>(Table2[[#This Row],[Close Price]]-Table2[[#This Row],[50D EMA]])/Table2[[#This Row],[50D EMA]]</f>
        <v>-0.12573759401484816</v>
      </c>
      <c r="U470" s="1">
        <f>(Table2[[#This Row],[Close Price]]-Table2[[#This Row],[200D EMA]])/Table2[[#This Row],[200D EMA]]</f>
        <v>-9.1226415561334803E-2</v>
      </c>
      <c r="V470">
        <v>0.32648182056727199</v>
      </c>
      <c r="W470">
        <v>210.2</v>
      </c>
      <c r="X470">
        <v>217</v>
      </c>
      <c r="Y470">
        <v>202.01</v>
      </c>
      <c r="Z470">
        <v>222.39</v>
      </c>
      <c r="AA470">
        <v>202.01</v>
      </c>
      <c r="AB470">
        <v>234.2</v>
      </c>
      <c r="AC470" s="1">
        <f>(Table2[[#This Row],[Close Price]]/Table2[[#This Row],[Day Low]])-1</f>
        <v>3.1874405328260469E-3</v>
      </c>
      <c r="AD470" s="1">
        <f>(Table2[[#This Row],[Day High]]/Table2[[#This Row],[Close Price]])-1</f>
        <v>2.9070043154550085E-2</v>
      </c>
      <c r="AE470" s="1">
        <f>(Table2[[#This Row],[Close Price]]/Table2[[#This Row],[Current Week Low]])-1</f>
        <v>4.385921489035205E-2</v>
      </c>
      <c r="AF470" s="1">
        <f>(Table2[[#This Row],[Current Week High]]/Table2[[#This Row],[Close Price]])-1</f>
        <v>5.4630815194195437E-2</v>
      </c>
      <c r="AG470" s="1">
        <f>(Table2[[#This Row],[Close Price]]/Table2[[#This Row],[Current Month Low]])-1</f>
        <v>4.385921489035205E-2</v>
      </c>
      <c r="AH470" s="1">
        <f>(Table2[[#This Row],[Current Month High]]/Table2[[#This Row],[Close Price]])-1</f>
        <v>0.11063688528477256</v>
      </c>
      <c r="AI470">
        <v>53.981125812111699</v>
      </c>
      <c r="AJ470">
        <v>62.083013066871601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-0.19</v>
      </c>
      <c r="AM470" t="s">
        <v>3172</v>
      </c>
      <c r="AN470">
        <v>-10.87</v>
      </c>
      <c r="AO470" t="s">
        <v>3172</v>
      </c>
      <c r="AP470">
        <v>2.5306742969674001E-2</v>
      </c>
      <c r="AQ470">
        <f>(Table2[[#This Row],[Sharpe Ratio]]-AVERAGE(Table2[Sharpe Ratio]))/_xlfn.STDEV.P(Table2[Sharpe Ratio])</f>
        <v>-0.42373330257783948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292</v>
      </c>
      <c r="AT470">
        <f>_xlfn.RANK.AVG(Table2[[#This Row],[6M Return vs Nifty Z-Score]],Table2[6M Return vs Nifty Z-Score])</f>
        <v>612</v>
      </c>
      <c r="AU470">
        <f>_xlfn.RANK.AVG(Table2[[#This Row],[Sharpe Ratio Z-Score]],Table2[Sharpe Ratio Z-Score])</f>
        <v>441</v>
      </c>
      <c r="AV470">
        <f>(Table2[[#This Row],[Rank 1Y]]+Table2[[#This Row],[Rank 6M]]+Table2[[#This Row],[Rank Sharpe]])/3</f>
        <v>448.33333333333331</v>
      </c>
    </row>
    <row r="471" spans="1:48" x14ac:dyDescent="0.3">
      <c r="A471" t="s">
        <v>1354</v>
      </c>
      <c r="B471" t="s">
        <v>1355</v>
      </c>
      <c r="C471" t="s">
        <v>3138</v>
      </c>
      <c r="D471" t="s">
        <v>310</v>
      </c>
      <c r="E471">
        <v>8365.5923321659993</v>
      </c>
      <c r="F471">
        <v>217.43</v>
      </c>
      <c r="G471">
        <v>19.2103293248624</v>
      </c>
      <c r="H471">
        <f>(Table2[[#This Row],[1Y Return vs Nifty]]-AVERAGE(Table2[1Y Return vs Nifty]))/_xlfn.STDEV.P(Table2[1Y Return vs Nifty])</f>
        <v>-0.11431731736934538</v>
      </c>
      <c r="I471">
        <v>2.0178736101216002</v>
      </c>
      <c r="J471">
        <f>(Table2[[#This Row],[1M Return vs Nifty]]-AVERAGE(Table2[1M Return vs Nifty]))/_xlfn.STDEV.P(Table2[1M Return vs Nifty])</f>
        <v>0.28282618402365911</v>
      </c>
      <c r="K471">
        <v>-5.6319638521369404</v>
      </c>
      <c r="L471">
        <f>(Table2[[#This Row],[6M Return vs Nifty]]-AVERAGE(Table2[6M Return vs Nifty]))/_xlfn.STDEV.P(Table2[6M Return vs Nifty])</f>
        <v>-0.49086813286926889</v>
      </c>
      <c r="M471">
        <v>4.9776723703463803</v>
      </c>
      <c r="N471">
        <f>(Table2[[#This Row],[1W Return vs Nifty]]-AVERAGE(Table2[1W Return vs Nifty]))/_xlfn.STDEV.P(Table2[1W Return vs Nifty])</f>
        <v>1.2545328335175416</v>
      </c>
      <c r="O471">
        <v>213.7</v>
      </c>
      <c r="P471">
        <v>216.22943375034899</v>
      </c>
      <c r="Q471">
        <v>206.05796519757399</v>
      </c>
      <c r="R471">
        <v>59.1567456633463</v>
      </c>
      <c r="S471" s="1">
        <f>(Table2[[#This Row],[Close Price]]-Table2[[#This Row],[20D EMA]])/Table2[[#This Row],[20D EMA]]</f>
        <v>1.745437529246616E-2</v>
      </c>
      <c r="T471" s="1">
        <f>(Table2[[#This Row],[Close Price]]-Table2[[#This Row],[50D EMA]])/Table2[[#This Row],[50D EMA]]</f>
        <v>5.5522794877091086E-3</v>
      </c>
      <c r="U471" s="1">
        <f>(Table2[[#This Row],[Close Price]]-Table2[[#This Row],[200D EMA]])/Table2[[#This Row],[200D EMA]]</f>
        <v>5.5188523246467072E-2</v>
      </c>
      <c r="V471">
        <v>0.53704599776034501</v>
      </c>
      <c r="W471">
        <v>215.1</v>
      </c>
      <c r="X471">
        <v>224.24</v>
      </c>
      <c r="Y471">
        <v>207.01</v>
      </c>
      <c r="Z471">
        <v>224.24</v>
      </c>
      <c r="AA471">
        <v>206.8</v>
      </c>
      <c r="AB471">
        <v>224.24</v>
      </c>
      <c r="AC471" s="1">
        <f>(Table2[[#This Row],[Close Price]]/Table2[[#This Row],[Day Low]])-1</f>
        <v>1.0832171083217101E-2</v>
      </c>
      <c r="AD471" s="1">
        <f>(Table2[[#This Row],[Day High]]/Table2[[#This Row],[Close Price]])-1</f>
        <v>3.1320424964356386E-2</v>
      </c>
      <c r="AE471" s="1">
        <f>(Table2[[#This Row],[Close Price]]/Table2[[#This Row],[Current Week Low]])-1</f>
        <v>5.0335732573305814E-2</v>
      </c>
      <c r="AF471" s="1">
        <f>(Table2[[#This Row],[Current Week High]]/Table2[[#This Row],[Close Price]])-1</f>
        <v>3.1320424964356386E-2</v>
      </c>
      <c r="AG471" s="1">
        <f>(Table2[[#This Row],[Close Price]]/Table2[[#This Row],[Current Month Low]])-1</f>
        <v>5.140232108317222E-2</v>
      </c>
      <c r="AH471" s="1">
        <f>(Table2[[#This Row],[Current Month High]]/Table2[[#This Row],[Close Price]])-1</f>
        <v>3.1320424964356386E-2</v>
      </c>
      <c r="AI471">
        <v>20.498551257875999</v>
      </c>
      <c r="AJ471">
        <v>47.961891799931898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-0.05</v>
      </c>
      <c r="AM471" t="s">
        <v>3172</v>
      </c>
      <c r="AN471">
        <v>4.46</v>
      </c>
      <c r="AO471" t="s">
        <v>3173</v>
      </c>
      <c r="AQ471">
        <f>(Table2[[#This Row],[Sharpe Ratio]]-AVERAGE(Table2[Sharpe Ratio]))/_xlfn.STDEV.P(Table2[Sharpe Ratio])</f>
        <v>-0.71746242365139401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333</v>
      </c>
      <c r="AT471">
        <f>_xlfn.RANK.AVG(Table2[[#This Row],[6M Return vs Nifty Z-Score]],Table2[6M Return vs Nifty Z-Score])</f>
        <v>482</v>
      </c>
      <c r="AU471">
        <f>_xlfn.RANK.AVG(Table2[[#This Row],[Sharpe Ratio Z-Score]],Table2[Sharpe Ratio Z-Score])</f>
        <v>531</v>
      </c>
      <c r="AV471">
        <f>(Table2[[#This Row],[Rank 1Y]]+Table2[[#This Row],[Rank 6M]]+Table2[[#This Row],[Rank Sharpe]])/3</f>
        <v>448.66666666666669</v>
      </c>
    </row>
    <row r="472" spans="1:48" x14ac:dyDescent="0.3">
      <c r="A472" t="s">
        <v>1721</v>
      </c>
      <c r="B472" t="s">
        <v>1722</v>
      </c>
      <c r="C472" t="s">
        <v>3136</v>
      </c>
      <c r="D472" t="s">
        <v>72</v>
      </c>
      <c r="E472">
        <v>4933.6319999999996</v>
      </c>
      <c r="F472">
        <v>700.8</v>
      </c>
      <c r="G472">
        <v>34.290626478238202</v>
      </c>
      <c r="H472">
        <f>(Table2[[#This Row],[1Y Return vs Nifty]]-AVERAGE(Table2[1Y Return vs Nifty]))/_xlfn.STDEV.P(Table2[1Y Return vs Nifty])</f>
        <v>0.1422691542275446</v>
      </c>
      <c r="I472">
        <v>-5.0184855765038803</v>
      </c>
      <c r="J472">
        <f>(Table2[[#This Row],[1M Return vs Nifty]]-AVERAGE(Table2[1M Return vs Nifty]))/_xlfn.STDEV.P(Table2[1M Return vs Nifty])</f>
        <v>-0.47132449627097728</v>
      </c>
      <c r="K472">
        <v>-32.663072873129799</v>
      </c>
      <c r="L472">
        <f>(Table2[[#This Row],[6M Return vs Nifty]]-AVERAGE(Table2[6M Return vs Nifty]))/_xlfn.STDEV.P(Table2[6M Return vs Nifty])</f>
        <v>-1.3607588828436106</v>
      </c>
      <c r="M472">
        <v>6.6915095491288099</v>
      </c>
      <c r="N472">
        <f>(Table2[[#This Row],[1W Return vs Nifty]]-AVERAGE(Table2[1W Return vs Nifty]))/_xlfn.STDEV.P(Table2[1W Return vs Nifty])</f>
        <v>1.6619798826191587</v>
      </c>
      <c r="O472">
        <v>693.65</v>
      </c>
      <c r="P472">
        <v>750.73391227207901</v>
      </c>
      <c r="Q472">
        <v>768.71897026084196</v>
      </c>
      <c r="R472">
        <v>56.8676145875164</v>
      </c>
      <c r="S472" s="1">
        <f>(Table2[[#This Row],[Close Price]]-Table2[[#This Row],[20D EMA]])/Table2[[#This Row],[20D EMA]]</f>
        <v>1.0307792114178588E-2</v>
      </c>
      <c r="T472" s="1">
        <f>(Table2[[#This Row],[Close Price]]-Table2[[#This Row],[50D EMA]])/Table2[[#This Row],[50D EMA]]</f>
        <v>-6.6513462967132009E-2</v>
      </c>
      <c r="U472" s="1">
        <f>(Table2[[#This Row],[Close Price]]-Table2[[#This Row],[200D EMA]])/Table2[[#This Row],[200D EMA]]</f>
        <v>-8.8353446302744054E-2</v>
      </c>
      <c r="V472">
        <v>1.10746524371989</v>
      </c>
      <c r="W472">
        <v>696.65</v>
      </c>
      <c r="X472">
        <v>714</v>
      </c>
      <c r="Y472">
        <v>600.1</v>
      </c>
      <c r="Z472">
        <v>738.5</v>
      </c>
      <c r="AA472">
        <v>600.1</v>
      </c>
      <c r="AB472">
        <v>738.5</v>
      </c>
      <c r="AC472" s="1">
        <f>(Table2[[#This Row],[Close Price]]/Table2[[#This Row],[Day Low]])-1</f>
        <v>5.9570803129260774E-3</v>
      </c>
      <c r="AD472" s="1">
        <f>(Table2[[#This Row],[Day High]]/Table2[[#This Row],[Close Price]])-1</f>
        <v>1.8835616438356295E-2</v>
      </c>
      <c r="AE472" s="1">
        <f>(Table2[[#This Row],[Close Price]]/Table2[[#This Row],[Current Week Low]])-1</f>
        <v>0.16780536577237126</v>
      </c>
      <c r="AF472" s="1">
        <f>(Table2[[#This Row],[Current Week High]]/Table2[[#This Row],[Close Price]])-1</f>
        <v>5.379566210045672E-2</v>
      </c>
      <c r="AG472" s="1">
        <f>(Table2[[#This Row],[Close Price]]/Table2[[#This Row],[Current Month Low]])-1</f>
        <v>0.16780536577237126</v>
      </c>
      <c r="AH472" s="1">
        <f>(Table2[[#This Row],[Current Month High]]/Table2[[#This Row],[Close Price]])-1</f>
        <v>5.379566210045672E-2</v>
      </c>
      <c r="AI472">
        <v>66.238584474885798</v>
      </c>
      <c r="AJ472">
        <v>68.623676612126999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-0.22</v>
      </c>
      <c r="AM472" t="s">
        <v>3172</v>
      </c>
      <c r="AN472">
        <v>-2.02</v>
      </c>
      <c r="AO472" t="s">
        <v>3172</v>
      </c>
      <c r="AP472">
        <v>4.7300308483400999E-2</v>
      </c>
      <c r="AQ472">
        <f>(Table2[[#This Row],[Sharpe Ratio]]-AVERAGE(Table2[Sharpe Ratio]))/_xlfn.STDEV.P(Table2[Sharpe Ratio])</f>
        <v>-0.16845941469103765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251</v>
      </c>
      <c r="AT472">
        <f>_xlfn.RANK.AVG(Table2[[#This Row],[6M Return vs Nifty Z-Score]],Table2[6M Return vs Nifty Z-Score])</f>
        <v>709</v>
      </c>
      <c r="AU472">
        <f>_xlfn.RANK.AVG(Table2[[#This Row],[Sharpe Ratio Z-Score]],Table2[Sharpe Ratio Z-Score])</f>
        <v>386</v>
      </c>
      <c r="AV472">
        <f>(Table2[[#This Row],[Rank 1Y]]+Table2[[#This Row],[Rank 6M]]+Table2[[#This Row],[Rank Sharpe]])/3</f>
        <v>448.66666666666669</v>
      </c>
    </row>
    <row r="473" spans="1:48" x14ac:dyDescent="0.3">
      <c r="A473" t="s">
        <v>1474</v>
      </c>
      <c r="B473" t="s">
        <v>1475</v>
      </c>
      <c r="C473" t="s">
        <v>609</v>
      </c>
      <c r="D473" t="s">
        <v>609</v>
      </c>
      <c r="E473">
        <v>7070.5399379999999</v>
      </c>
      <c r="F473">
        <v>357</v>
      </c>
      <c r="G473">
        <v>27.684774697553401</v>
      </c>
      <c r="H473">
        <f>(Table2[[#This Row],[1Y Return vs Nifty]]-AVERAGE(Table2[1Y Return vs Nifty]))/_xlfn.STDEV.P(Table2[1Y Return vs Nifty])</f>
        <v>2.9872681992346127E-2</v>
      </c>
      <c r="I473">
        <v>-12.9954490066684</v>
      </c>
      <c r="J473">
        <f>(Table2[[#This Row],[1M Return vs Nifty]]-AVERAGE(Table2[1M Return vs Nifty]))/_xlfn.STDEV.P(Table2[1M Return vs Nifty])</f>
        <v>-1.3262882975758823</v>
      </c>
      <c r="K473">
        <v>-17.149713847374802</v>
      </c>
      <c r="L473">
        <f>(Table2[[#This Row],[6M Return vs Nifty]]-AVERAGE(Table2[6M Return vs Nifty]))/_xlfn.STDEV.P(Table2[6M Return vs Nifty])</f>
        <v>-0.86152196633179345</v>
      </c>
      <c r="M473">
        <v>-3.0377618180735801</v>
      </c>
      <c r="N473">
        <f>(Table2[[#This Row],[1W Return vs Nifty]]-AVERAGE(Table2[1W Return vs Nifty]))/_xlfn.STDEV.P(Table2[1W Return vs Nifty])</f>
        <v>-0.65105367596646535</v>
      </c>
      <c r="O473">
        <v>379.83</v>
      </c>
      <c r="P473">
        <v>388.73397404226802</v>
      </c>
      <c r="Q473">
        <v>354.96535731501598</v>
      </c>
      <c r="R473">
        <v>31.9328633569076</v>
      </c>
      <c r="S473" s="1">
        <f>(Table2[[#This Row],[Close Price]]-Table2[[#This Row],[20D EMA]])/Table2[[#This Row],[20D EMA]]</f>
        <v>-6.0105836821736001E-2</v>
      </c>
      <c r="T473" s="1">
        <f>(Table2[[#This Row],[Close Price]]-Table2[[#This Row],[50D EMA]])/Table2[[#This Row],[50D EMA]]</f>
        <v>-8.1634166708612663E-2</v>
      </c>
      <c r="U473" s="1">
        <f>(Table2[[#This Row],[Close Price]]-Table2[[#This Row],[200D EMA]])/Table2[[#This Row],[200D EMA]]</f>
        <v>5.7319471972538619E-3</v>
      </c>
      <c r="V473">
        <v>0.91165351663150296</v>
      </c>
      <c r="W473">
        <v>354.8</v>
      </c>
      <c r="X473">
        <v>364.25</v>
      </c>
      <c r="Y473">
        <v>342</v>
      </c>
      <c r="Z473">
        <v>375</v>
      </c>
      <c r="AA473">
        <v>342</v>
      </c>
      <c r="AB473">
        <v>385.2</v>
      </c>
      <c r="AC473" s="1">
        <f>(Table2[[#This Row],[Close Price]]/Table2[[#This Row],[Day Low]])-1</f>
        <v>6.2006764374296086E-3</v>
      </c>
      <c r="AD473" s="1">
        <f>(Table2[[#This Row],[Day High]]/Table2[[#This Row],[Close Price]])-1</f>
        <v>2.0308123249299648E-2</v>
      </c>
      <c r="AE473" s="1">
        <f>(Table2[[#This Row],[Close Price]]/Table2[[#This Row],[Current Week Low]])-1</f>
        <v>4.3859649122806932E-2</v>
      </c>
      <c r="AF473" s="1">
        <f>(Table2[[#This Row],[Current Week High]]/Table2[[#This Row],[Close Price]])-1</f>
        <v>5.0420168067226934E-2</v>
      </c>
      <c r="AG473" s="1">
        <f>(Table2[[#This Row],[Close Price]]/Table2[[#This Row],[Current Month Low]])-1</f>
        <v>4.3859649122806932E-2</v>
      </c>
      <c r="AH473" s="1">
        <f>(Table2[[#This Row],[Current Month High]]/Table2[[#This Row],[Close Price]])-1</f>
        <v>7.8991596638655404E-2</v>
      </c>
      <c r="AI473">
        <v>26.232492997198801</v>
      </c>
      <c r="AJ473">
        <v>65.892193308550105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-0.11</v>
      </c>
      <c r="AM473" t="s">
        <v>3172</v>
      </c>
      <c r="AN473">
        <v>-6.75</v>
      </c>
      <c r="AO473" t="s">
        <v>3172</v>
      </c>
      <c r="AP473">
        <v>1.9519837755623E-2</v>
      </c>
      <c r="AQ473">
        <f>(Table2[[#This Row],[Sharpe Ratio]]-AVERAGE(Table2[Sharpe Ratio]))/_xlfn.STDEV.P(Table2[Sharpe Ratio])</f>
        <v>-0.49090048344722603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282</v>
      </c>
      <c r="AT473">
        <f>_xlfn.RANK.AVG(Table2[[#This Row],[6M Return vs Nifty Z-Score]],Table2[6M Return vs Nifty Z-Score])</f>
        <v>605</v>
      </c>
      <c r="AU473">
        <f>_xlfn.RANK.AVG(Table2[[#This Row],[Sharpe Ratio Z-Score]],Table2[Sharpe Ratio Z-Score])</f>
        <v>460</v>
      </c>
      <c r="AV473">
        <f>(Table2[[#This Row],[Rank 1Y]]+Table2[[#This Row],[Rank 6M]]+Table2[[#This Row],[Rank Sharpe]])/3</f>
        <v>449</v>
      </c>
    </row>
    <row r="474" spans="1:48" x14ac:dyDescent="0.3">
      <c r="A474" t="s">
        <v>1461</v>
      </c>
      <c r="B474" t="s">
        <v>1462</v>
      </c>
      <c r="C474" t="s">
        <v>3144</v>
      </c>
      <c r="D474" t="s">
        <v>1463</v>
      </c>
      <c r="E474">
        <v>7182.2847893999997</v>
      </c>
      <c r="F474">
        <v>938.35</v>
      </c>
      <c r="G474">
        <v>-18.874939020798699</v>
      </c>
      <c r="H474">
        <f>(Table2[[#This Row],[1Y Return vs Nifty]]-AVERAGE(Table2[1Y Return vs Nifty]))/_xlfn.STDEV.P(Table2[1Y Return vs Nifty])</f>
        <v>-0.76232607510435824</v>
      </c>
      <c r="I474">
        <v>3.3393155119895401</v>
      </c>
      <c r="J474">
        <f>(Table2[[#This Row],[1M Return vs Nifty]]-AVERAGE(Table2[1M Return vs Nifty]))/_xlfn.STDEV.P(Table2[1M Return vs Nifty])</f>
        <v>0.42445714441547527</v>
      </c>
      <c r="K474">
        <v>34.518805710906598</v>
      </c>
      <c r="L474">
        <f>(Table2[[#This Row],[6M Return vs Nifty]]-AVERAGE(Table2[6M Return vs Nifty]))/_xlfn.STDEV.P(Table2[6M Return vs Nifty])</f>
        <v>0.80122768976672165</v>
      </c>
      <c r="M474">
        <v>0.61984763892486605</v>
      </c>
      <c r="N474">
        <f>(Table2[[#This Row],[1W Return vs Nifty]]-AVERAGE(Table2[1W Return vs Nifty]))/_xlfn.STDEV.P(Table2[1W Return vs Nifty])</f>
        <v>0.21850511203866704</v>
      </c>
      <c r="O474">
        <v>977.06</v>
      </c>
      <c r="P474">
        <v>956.85216787481102</v>
      </c>
      <c r="Q474">
        <v>851.00040780866004</v>
      </c>
      <c r="R474">
        <v>40.1720830123665</v>
      </c>
      <c r="S474" s="1">
        <f>(Table2[[#This Row],[Close Price]]-Table2[[#This Row],[20D EMA]])/Table2[[#This Row],[20D EMA]]</f>
        <v>-3.9618856569709052E-2</v>
      </c>
      <c r="T474" s="1">
        <f>(Table2[[#This Row],[Close Price]]-Table2[[#This Row],[50D EMA]])/Table2[[#This Row],[50D EMA]]</f>
        <v>-1.9336495747200637E-2</v>
      </c>
      <c r="U474" s="1">
        <f>(Table2[[#This Row],[Close Price]]-Table2[[#This Row],[200D EMA]])/Table2[[#This Row],[200D EMA]]</f>
        <v>0.10264341989713802</v>
      </c>
      <c r="V474">
        <v>0.54004861166520601</v>
      </c>
      <c r="W474">
        <v>935.1</v>
      </c>
      <c r="X474">
        <v>1000</v>
      </c>
      <c r="Y474">
        <v>890.9</v>
      </c>
      <c r="Z474">
        <v>1000</v>
      </c>
      <c r="AA474">
        <v>890.9</v>
      </c>
      <c r="AB474">
        <v>1017</v>
      </c>
      <c r="AC474" s="1">
        <f>(Table2[[#This Row],[Close Price]]/Table2[[#This Row],[Day Low]])-1</f>
        <v>3.4755641107901969E-3</v>
      </c>
      <c r="AD474" s="1">
        <f>(Table2[[#This Row],[Day High]]/Table2[[#This Row],[Close Price]])-1</f>
        <v>6.570043160867467E-2</v>
      </c>
      <c r="AE474" s="1">
        <f>(Table2[[#This Row],[Close Price]]/Table2[[#This Row],[Current Week Low]])-1</f>
        <v>5.3260747558648625E-2</v>
      </c>
      <c r="AF474" s="1">
        <f>(Table2[[#This Row],[Current Week High]]/Table2[[#This Row],[Close Price]])-1</f>
        <v>6.570043160867467E-2</v>
      </c>
      <c r="AG474" s="1">
        <f>(Table2[[#This Row],[Close Price]]/Table2[[#This Row],[Current Month Low]])-1</f>
        <v>5.3260747558648625E-2</v>
      </c>
      <c r="AH474" s="1">
        <f>(Table2[[#This Row],[Current Month High]]/Table2[[#This Row],[Close Price]])-1</f>
        <v>8.3817338946022168E-2</v>
      </c>
      <c r="AI474">
        <v>19.038738210688901</v>
      </c>
      <c r="AJ474">
        <v>58.639053254437798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0.02</v>
      </c>
      <c r="AM474" t="s">
        <v>3173</v>
      </c>
      <c r="AN474">
        <v>-10.6</v>
      </c>
      <c r="AO474" t="s">
        <v>3172</v>
      </c>
      <c r="AP474">
        <v>-5.1349415541442997E-2</v>
      </c>
      <c r="AQ474">
        <f>(Table2[[#This Row],[Sharpe Ratio]]-AVERAGE(Table2[Sharpe Ratio]))/_xlfn.STDEV.P(Table2[Sharpe Ratio])</f>
        <v>-1.3134624190954174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-0.63159854797891157</v>
      </c>
      <c r="AS474">
        <f>_xlfn.RANK.AVG(Table2[[#This Row],[1Y Return vs Nifty Z-Score]],Table2[1Y Return vs Nifty Z-Score])</f>
        <v>573</v>
      </c>
      <c r="AT474">
        <f>_xlfn.RANK.AVG(Table2[[#This Row],[6M Return vs Nifty Z-Score]],Table2[6M Return vs Nifty Z-Score])</f>
        <v>113</v>
      </c>
      <c r="AU474">
        <f>_xlfn.RANK.AVG(Table2[[#This Row],[Sharpe Ratio Z-Score]],Table2[Sharpe Ratio Z-Score])</f>
        <v>663</v>
      </c>
      <c r="AV474">
        <f>(Table2[[#This Row],[Rank 1Y]]+Table2[[#This Row],[Rank 6M]]+Table2[[#This Row],[Rank Sharpe]])/3</f>
        <v>449.66666666666669</v>
      </c>
    </row>
    <row r="475" spans="1:48" x14ac:dyDescent="0.3">
      <c r="A475" t="s">
        <v>1186</v>
      </c>
      <c r="B475" t="s">
        <v>1187</v>
      </c>
      <c r="C475" t="s">
        <v>3140</v>
      </c>
      <c r="D475" t="s">
        <v>135</v>
      </c>
      <c r="E475">
        <v>10343.383616618999</v>
      </c>
      <c r="F475">
        <v>192.09</v>
      </c>
      <c r="G475">
        <v>-14.132905413967</v>
      </c>
      <c r="H475">
        <f>(Table2[[#This Row],[1Y Return vs Nifty]]-AVERAGE(Table2[1Y Return vs Nifty]))/_xlfn.STDEV.P(Table2[1Y Return vs Nifty])</f>
        <v>-0.68164187777085639</v>
      </c>
      <c r="I475">
        <v>-8.9546215128552404</v>
      </c>
      <c r="J475">
        <f>(Table2[[#This Row],[1M Return vs Nifty]]-AVERAGE(Table2[1M Return vs Nifty]))/_xlfn.STDEV.P(Table2[1M Return vs Nifty])</f>
        <v>-0.89319602320693481</v>
      </c>
      <c r="K475">
        <v>-24.624209003548302</v>
      </c>
      <c r="L475">
        <f>(Table2[[#This Row],[6M Return vs Nifty]]-AVERAGE(Table2[6M Return vs Nifty]))/_xlfn.STDEV.P(Table2[6M Return vs Nifty])</f>
        <v>-1.1020594223434497</v>
      </c>
      <c r="M475">
        <v>-4.9395416415206999</v>
      </c>
      <c r="N475">
        <f>(Table2[[#This Row],[1W Return vs Nifty]]-AVERAGE(Table2[1W Return vs Nifty]))/_xlfn.STDEV.P(Table2[1W Return vs Nifty])</f>
        <v>-1.1031821434180942</v>
      </c>
      <c r="O475">
        <v>186.45</v>
      </c>
      <c r="P475">
        <v>192.59739546148501</v>
      </c>
      <c r="Q475">
        <v>196.07444958812201</v>
      </c>
      <c r="R475">
        <v>60.084776616828201</v>
      </c>
      <c r="S475" s="1">
        <f>(Table2[[#This Row],[Close Price]]-Table2[[#This Row],[20D EMA]])/Table2[[#This Row],[20D EMA]]</f>
        <v>3.0249396621078117E-2</v>
      </c>
      <c r="T475" s="1">
        <f>(Table2[[#This Row],[Close Price]]-Table2[[#This Row],[50D EMA]])/Table2[[#This Row],[50D EMA]]</f>
        <v>-2.6344876589282388E-3</v>
      </c>
      <c r="U475" s="1">
        <f>(Table2[[#This Row],[Close Price]]-Table2[[#This Row],[200D EMA]])/Table2[[#This Row],[200D EMA]]</f>
        <v>-2.0321105562156723E-2</v>
      </c>
      <c r="V475">
        <v>0.93494262867439004</v>
      </c>
      <c r="W475">
        <v>175.45</v>
      </c>
      <c r="X475">
        <v>196.8</v>
      </c>
      <c r="Y475">
        <v>166</v>
      </c>
      <c r="Z475">
        <v>196.8</v>
      </c>
      <c r="AA475">
        <v>166</v>
      </c>
      <c r="AB475">
        <v>196.8</v>
      </c>
      <c r="AC475" s="1">
        <f>(Table2[[#This Row],[Close Price]]/Table2[[#This Row],[Day Low]])-1</f>
        <v>9.4841835280706777E-2</v>
      </c>
      <c r="AD475" s="1">
        <f>(Table2[[#This Row],[Day High]]/Table2[[#This Row],[Close Price]])-1</f>
        <v>2.4519756364204337E-2</v>
      </c>
      <c r="AE475" s="1">
        <f>(Table2[[#This Row],[Close Price]]/Table2[[#This Row],[Current Week Low]])-1</f>
        <v>0.15716867469879525</v>
      </c>
      <c r="AF475" s="1">
        <f>(Table2[[#This Row],[Current Week High]]/Table2[[#This Row],[Close Price]])-1</f>
        <v>2.4519756364204337E-2</v>
      </c>
      <c r="AG475" s="1">
        <f>(Table2[[#This Row],[Close Price]]/Table2[[#This Row],[Current Month Low]])-1</f>
        <v>0.15716867469879525</v>
      </c>
      <c r="AH475" s="1">
        <f>(Table2[[#This Row],[Current Month High]]/Table2[[#This Row],[Close Price]])-1</f>
        <v>2.4519756364204337E-2</v>
      </c>
      <c r="AI475">
        <v>48.315893591545603</v>
      </c>
      <c r="AJ475">
        <v>41.711545555145598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0.02</v>
      </c>
      <c r="AM475" t="s">
        <v>3173</v>
      </c>
      <c r="AN475">
        <v>-2.89</v>
      </c>
      <c r="AO475" t="s">
        <v>3172</v>
      </c>
      <c r="AP475">
        <v>0.133422967931832</v>
      </c>
      <c r="AQ475">
        <f>(Table2[[#This Row],[Sharpe Ratio]]-AVERAGE(Table2[Sharpe Ratio]))/_xlfn.STDEV.P(Table2[Sharpe Ratio])</f>
        <v>0.83114504229573083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543</v>
      </c>
      <c r="AT475">
        <f>_xlfn.RANK.AVG(Table2[[#This Row],[6M Return vs Nifty Z-Score]],Table2[6M Return vs Nifty Z-Score])</f>
        <v>669</v>
      </c>
      <c r="AU475">
        <f>_xlfn.RANK.AVG(Table2[[#This Row],[Sharpe Ratio Z-Score]],Table2[Sharpe Ratio Z-Score])</f>
        <v>138</v>
      </c>
      <c r="AV475">
        <f>(Table2[[#This Row],[Rank 1Y]]+Table2[[#This Row],[Rank 6M]]+Table2[[#This Row],[Rank Sharpe]])/3</f>
        <v>450</v>
      </c>
    </row>
    <row r="476" spans="1:48" x14ac:dyDescent="0.3">
      <c r="A476" t="s">
        <v>1482</v>
      </c>
      <c r="B476" t="s">
        <v>1483</v>
      </c>
      <c r="C476" t="s">
        <v>3130</v>
      </c>
      <c r="D476" t="s">
        <v>48</v>
      </c>
      <c r="E476">
        <v>7021.7019208899901</v>
      </c>
      <c r="F476">
        <v>188.66</v>
      </c>
      <c r="G476">
        <v>-8.9748578456905896</v>
      </c>
      <c r="H476">
        <f>(Table2[[#This Row],[1Y Return vs Nifty]]-AVERAGE(Table2[1Y Return vs Nifty]))/_xlfn.STDEV.P(Table2[1Y Return vs Nifty])</f>
        <v>-0.59387933487052014</v>
      </c>
      <c r="I476">
        <v>-2.4007737162468901E-2</v>
      </c>
      <c r="J476">
        <f>(Table2[[#This Row],[1M Return vs Nifty]]-AVERAGE(Table2[1M Return vs Nifty]))/_xlfn.STDEV.P(Table2[1M Return vs Nifty])</f>
        <v>6.3979168643576889E-2</v>
      </c>
      <c r="K476">
        <v>-20.410227759683799</v>
      </c>
      <c r="L476">
        <f>(Table2[[#This Row],[6M Return vs Nifty]]-AVERAGE(Table2[6M Return vs Nifty]))/_xlfn.STDEV.P(Table2[6M Return vs Nifty])</f>
        <v>-0.96644888184523159</v>
      </c>
      <c r="M476">
        <v>1.5416032612914901</v>
      </c>
      <c r="N476">
        <f>(Table2[[#This Row],[1W Return vs Nifty]]-AVERAGE(Table2[1W Return vs Nifty]))/_xlfn.STDEV.P(Table2[1W Return vs Nifty])</f>
        <v>0.43764297004272856</v>
      </c>
      <c r="O476">
        <v>190.72</v>
      </c>
      <c r="P476">
        <v>192.5418283706</v>
      </c>
      <c r="Q476">
        <v>190.41297928757999</v>
      </c>
      <c r="R476">
        <v>45.352466555714997</v>
      </c>
      <c r="S476" s="1">
        <f>(Table2[[#This Row],[Close Price]]-Table2[[#This Row],[20D EMA]])/Table2[[#This Row],[20D EMA]]</f>
        <v>-1.0801174496644307E-2</v>
      </c>
      <c r="T476" s="1">
        <f>(Table2[[#This Row],[Close Price]]-Table2[[#This Row],[50D EMA]])/Table2[[#This Row],[50D EMA]]</f>
        <v>-2.0160961404855637E-2</v>
      </c>
      <c r="U476" s="1">
        <f>(Table2[[#This Row],[Close Price]]-Table2[[#This Row],[200D EMA]])/Table2[[#This Row],[200D EMA]]</f>
        <v>-9.2061964165398198E-3</v>
      </c>
      <c r="V476">
        <v>1.1557682587029401</v>
      </c>
      <c r="W476">
        <v>188</v>
      </c>
      <c r="X476">
        <v>191.4</v>
      </c>
      <c r="Y476">
        <v>181.91</v>
      </c>
      <c r="Z476">
        <v>193.5</v>
      </c>
      <c r="AA476">
        <v>181.91</v>
      </c>
      <c r="AB476">
        <v>198.4</v>
      </c>
      <c r="AC476" s="1">
        <f>(Table2[[#This Row],[Close Price]]/Table2[[#This Row],[Day Low]])-1</f>
        <v>3.5106382978722372E-3</v>
      </c>
      <c r="AD476" s="1">
        <f>(Table2[[#This Row],[Day High]]/Table2[[#This Row],[Close Price]])-1</f>
        <v>1.4523481395102289E-2</v>
      </c>
      <c r="AE476" s="1">
        <f>(Table2[[#This Row],[Close Price]]/Table2[[#This Row],[Current Week Low]])-1</f>
        <v>3.7106261338024193E-2</v>
      </c>
      <c r="AF476" s="1">
        <f>(Table2[[#This Row],[Current Week High]]/Table2[[#This Row],[Close Price]])-1</f>
        <v>2.5654616770910632E-2</v>
      </c>
      <c r="AG476" s="1">
        <f>(Table2[[#This Row],[Close Price]]/Table2[[#This Row],[Current Month Low]])-1</f>
        <v>3.7106261338024193E-2</v>
      </c>
      <c r="AH476" s="1">
        <f>(Table2[[#This Row],[Current Month High]]/Table2[[#This Row],[Close Price]])-1</f>
        <v>5.1627265981130099E-2</v>
      </c>
      <c r="AI476">
        <v>32.142478532810301</v>
      </c>
      <c r="AJ476">
        <v>37.507288629737602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-0.03</v>
      </c>
      <c r="AM476" t="s">
        <v>3172</v>
      </c>
      <c r="AN476">
        <v>-0.26</v>
      </c>
      <c r="AO476" t="s">
        <v>3172</v>
      </c>
      <c r="AP476">
        <v>0.106655383625563</v>
      </c>
      <c r="AQ476">
        <f>(Table2[[#This Row],[Sharpe Ratio]]-AVERAGE(Table2[Sharpe Ratio]))/_xlfn.STDEV.P(Table2[Sharpe Ratio])</f>
        <v>0.52046029629880441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510</v>
      </c>
      <c r="AT476">
        <f>_xlfn.RANK.AVG(Table2[[#This Row],[6M Return vs Nifty Z-Score]],Table2[6M Return vs Nifty Z-Score])</f>
        <v>637</v>
      </c>
      <c r="AU476">
        <f>_xlfn.RANK.AVG(Table2[[#This Row],[Sharpe Ratio Z-Score]],Table2[Sharpe Ratio Z-Score])</f>
        <v>207</v>
      </c>
      <c r="AV476">
        <f>(Table2[[#This Row],[Rank 1Y]]+Table2[[#This Row],[Rank 6M]]+Table2[[#This Row],[Rank Sharpe]])/3</f>
        <v>451.33333333333331</v>
      </c>
    </row>
    <row r="477" spans="1:48" x14ac:dyDescent="0.3">
      <c r="A477" t="s">
        <v>1893</v>
      </c>
      <c r="B477" t="s">
        <v>1894</v>
      </c>
      <c r="C477" t="s">
        <v>3134</v>
      </c>
      <c r="D477" t="s">
        <v>119</v>
      </c>
      <c r="E477">
        <v>3920.6740912400001</v>
      </c>
      <c r="F477">
        <v>217.55</v>
      </c>
      <c r="G477">
        <v>-17.2812404111741</v>
      </c>
      <c r="H477">
        <f>(Table2[[#This Row],[1Y Return vs Nifty]]-AVERAGE(Table2[1Y Return vs Nifty]))/_xlfn.STDEV.P(Table2[1Y Return vs Nifty])</f>
        <v>-0.73520979888821569</v>
      </c>
      <c r="I477">
        <v>5.5062217516954304</v>
      </c>
      <c r="J477">
        <f>(Table2[[#This Row],[1M Return vs Nifty]]-AVERAGE(Table2[1M Return vs Nifty]))/_xlfn.STDEV.P(Table2[1M Return vs Nifty])</f>
        <v>0.65670421587184469</v>
      </c>
      <c r="K477">
        <v>-10.7533283233814</v>
      </c>
      <c r="L477">
        <f>(Table2[[#This Row],[6M Return vs Nifty]]-AVERAGE(Table2[6M Return vs Nifty]))/_xlfn.STDEV.P(Table2[6M Return vs Nifty])</f>
        <v>-0.65567926131105547</v>
      </c>
      <c r="M477">
        <v>-7.8468793480704599</v>
      </c>
      <c r="N477">
        <f>(Table2[[#This Row],[1W Return vs Nifty]]-AVERAGE(Table2[1W Return vs Nifty]))/_xlfn.STDEV.P(Table2[1W Return vs Nifty])</f>
        <v>-1.7943715889155567</v>
      </c>
      <c r="O477">
        <v>223.97</v>
      </c>
      <c r="P477">
        <v>224.646558961003</v>
      </c>
      <c r="Q477">
        <v>215.869988128079</v>
      </c>
      <c r="R477">
        <v>40.326891933670701</v>
      </c>
      <c r="S477" s="1">
        <f>(Table2[[#This Row],[Close Price]]-Table2[[#This Row],[20D EMA]])/Table2[[#This Row],[20D EMA]]</f>
        <v>-2.8664553288386782E-2</v>
      </c>
      <c r="T477" s="1">
        <f>(Table2[[#This Row],[Close Price]]-Table2[[#This Row],[50D EMA]])/Table2[[#This Row],[50D EMA]]</f>
        <v>-3.1589884990114156E-2</v>
      </c>
      <c r="U477" s="1">
        <f>(Table2[[#This Row],[Close Price]]-Table2[[#This Row],[200D EMA]])/Table2[[#This Row],[200D EMA]]</f>
        <v>7.7825170904453535E-3</v>
      </c>
      <c r="V477">
        <v>0.99599799833263403</v>
      </c>
      <c r="W477">
        <v>216.25</v>
      </c>
      <c r="X477">
        <v>223.4</v>
      </c>
      <c r="Y477">
        <v>209.01</v>
      </c>
      <c r="Z477">
        <v>228.79</v>
      </c>
      <c r="AA477">
        <v>209.01</v>
      </c>
      <c r="AB477">
        <v>246.13</v>
      </c>
      <c r="AC477" s="1">
        <f>(Table2[[#This Row],[Close Price]]/Table2[[#This Row],[Day Low]])-1</f>
        <v>6.0115606936417265E-3</v>
      </c>
      <c r="AD477" s="1">
        <f>(Table2[[#This Row],[Day High]]/Table2[[#This Row],[Close Price]])-1</f>
        <v>2.6890370029878152E-2</v>
      </c>
      <c r="AE477" s="1">
        <f>(Table2[[#This Row],[Close Price]]/Table2[[#This Row],[Current Week Low]])-1</f>
        <v>4.0859289029233192E-2</v>
      </c>
      <c r="AF477" s="1">
        <f>(Table2[[#This Row],[Current Week High]]/Table2[[#This Row],[Close Price]])-1</f>
        <v>5.1666283612962438E-2</v>
      </c>
      <c r="AG477" s="1">
        <f>(Table2[[#This Row],[Close Price]]/Table2[[#This Row],[Current Month Low]])-1</f>
        <v>4.0859289029233192E-2</v>
      </c>
      <c r="AH477" s="1">
        <f>(Table2[[#This Row],[Current Month High]]/Table2[[#This Row],[Close Price]])-1</f>
        <v>0.13137209836819119</v>
      </c>
      <c r="AI477">
        <v>26.384739140427399</v>
      </c>
      <c r="AJ477">
        <v>36.780886513674901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-0.16</v>
      </c>
      <c r="AM477" t="s">
        <v>3172</v>
      </c>
      <c r="AN477">
        <v>0.12</v>
      </c>
      <c r="AO477" t="s">
        <v>3173</v>
      </c>
      <c r="AP477">
        <v>9.1424352109104004E-2</v>
      </c>
      <c r="AQ477">
        <f>(Table2[[#This Row],[Sharpe Ratio]]-AVERAGE(Table2[Sharpe Ratio]))/_xlfn.STDEV.P(Table2[Sharpe Ratio])</f>
        <v>0.34367747182651948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560</v>
      </c>
      <c r="AT477">
        <f>_xlfn.RANK.AVG(Table2[[#This Row],[6M Return vs Nifty Z-Score]],Table2[6M Return vs Nifty Z-Score])</f>
        <v>544</v>
      </c>
      <c r="AU477">
        <f>_xlfn.RANK.AVG(Table2[[#This Row],[Sharpe Ratio Z-Score]],Table2[Sharpe Ratio Z-Score])</f>
        <v>250</v>
      </c>
      <c r="AV477">
        <f>(Table2[[#This Row],[Rank 1Y]]+Table2[[#This Row],[Rank 6M]]+Table2[[#This Row],[Rank Sharpe]])/3</f>
        <v>451.33333333333331</v>
      </c>
    </row>
    <row r="478" spans="1:48" x14ac:dyDescent="0.3">
      <c r="A478" t="s">
        <v>936</v>
      </c>
      <c r="B478" t="s">
        <v>937</v>
      </c>
      <c r="C478" t="s">
        <v>609</v>
      </c>
      <c r="D478" t="s">
        <v>609</v>
      </c>
      <c r="E478">
        <v>15990.473836163999</v>
      </c>
      <c r="F478">
        <v>168.43</v>
      </c>
      <c r="G478">
        <v>16.689220582858098</v>
      </c>
      <c r="H478">
        <f>(Table2[[#This Row],[1Y Return vs Nifty]]-AVERAGE(Table2[1Y Return vs Nifty]))/_xlfn.STDEV.P(Table2[1Y Return vs Nifty])</f>
        <v>-0.15721318275208751</v>
      </c>
      <c r="I478">
        <v>-7.1219660755873004</v>
      </c>
      <c r="J478">
        <f>(Table2[[#This Row],[1M Return vs Nifty]]-AVERAGE(Table2[1M Return vs Nifty]))/_xlfn.STDEV.P(Table2[1M Return vs Nifty])</f>
        <v>-0.69677365361154298</v>
      </c>
      <c r="K478">
        <v>0.112200952857806</v>
      </c>
      <c r="L478">
        <f>(Table2[[#This Row],[6M Return vs Nifty]]-AVERAGE(Table2[6M Return vs Nifty]))/_xlfn.STDEV.P(Table2[6M Return vs Nifty])</f>
        <v>-0.30601460627838822</v>
      </c>
      <c r="M478">
        <v>-0.53070147339266205</v>
      </c>
      <c r="N478">
        <f>(Table2[[#This Row],[1W Return vs Nifty]]-AVERAGE(Table2[1W Return vs Nifty]))/_xlfn.STDEV.P(Table2[1W Return vs Nifty])</f>
        <v>-5.5026029929734675E-2</v>
      </c>
      <c r="O478">
        <v>171.33</v>
      </c>
      <c r="P478">
        <v>174.23097191464899</v>
      </c>
      <c r="Q478">
        <v>158.432370752069</v>
      </c>
      <c r="R478">
        <v>48.649363693552402</v>
      </c>
      <c r="S478" s="1">
        <f>(Table2[[#This Row],[Close Price]]-Table2[[#This Row],[20D EMA]])/Table2[[#This Row],[20D EMA]]</f>
        <v>-1.6926399346290817E-2</v>
      </c>
      <c r="T478" s="1">
        <f>(Table2[[#This Row],[Close Price]]-Table2[[#This Row],[50D EMA]])/Table2[[#This Row],[50D EMA]]</f>
        <v>-3.3294722809046377E-2</v>
      </c>
      <c r="U478" s="1">
        <f>(Table2[[#This Row],[Close Price]]-Table2[[#This Row],[200D EMA]])/Table2[[#This Row],[200D EMA]]</f>
        <v>6.3103450390048776E-2</v>
      </c>
      <c r="V478">
        <v>0.85404801214704396</v>
      </c>
      <c r="W478">
        <v>167.31</v>
      </c>
      <c r="X478">
        <v>172.63</v>
      </c>
      <c r="Y478">
        <v>155.5</v>
      </c>
      <c r="Z478">
        <v>172.63</v>
      </c>
      <c r="AA478">
        <v>155.5</v>
      </c>
      <c r="AB478">
        <v>176.3</v>
      </c>
      <c r="AC478" s="1">
        <f>(Table2[[#This Row],[Close Price]]/Table2[[#This Row],[Day Low]])-1</f>
        <v>6.6941605403143534E-3</v>
      </c>
      <c r="AD478" s="1">
        <f>(Table2[[#This Row],[Day High]]/Table2[[#This Row],[Close Price]])-1</f>
        <v>2.493617526568892E-2</v>
      </c>
      <c r="AE478" s="1">
        <f>(Table2[[#This Row],[Close Price]]/Table2[[#This Row],[Current Week Low]])-1</f>
        <v>8.315112540192926E-2</v>
      </c>
      <c r="AF478" s="1">
        <f>(Table2[[#This Row],[Current Week High]]/Table2[[#This Row],[Close Price]])-1</f>
        <v>2.493617526568892E-2</v>
      </c>
      <c r="AG478" s="1">
        <f>(Table2[[#This Row],[Close Price]]/Table2[[#This Row],[Current Month Low]])-1</f>
        <v>8.315112540192926E-2</v>
      </c>
      <c r="AH478" s="1">
        <f>(Table2[[#This Row],[Current Month High]]/Table2[[#This Row],[Close Price]])-1</f>
        <v>4.6725642700231607E-2</v>
      </c>
      <c r="AI478">
        <v>26.4323457816303</v>
      </c>
      <c r="AJ478">
        <v>43.957264957264897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-0.1</v>
      </c>
      <c r="AM478" t="s">
        <v>3172</v>
      </c>
      <c r="AN478">
        <v>-2.99</v>
      </c>
      <c r="AO478" t="s">
        <v>3172</v>
      </c>
      <c r="AP478">
        <v>-5.09600709605E-3</v>
      </c>
      <c r="AQ478">
        <f>(Table2[[#This Row],[Sharpe Ratio]]-AVERAGE(Table2[Sharpe Ratio]))/_xlfn.STDEV.P(Table2[Sharpe Ratio])</f>
        <v>-0.77661052054798352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348</v>
      </c>
      <c r="AT478">
        <f>_xlfn.RANK.AVG(Table2[[#This Row],[6M Return vs Nifty Z-Score]],Table2[6M Return vs Nifty Z-Score])</f>
        <v>430</v>
      </c>
      <c r="AU478">
        <f>_xlfn.RANK.AVG(Table2[[#This Row],[Sharpe Ratio Z-Score]],Table2[Sharpe Ratio Z-Score])</f>
        <v>578</v>
      </c>
      <c r="AV478">
        <f>(Table2[[#This Row],[Rank 1Y]]+Table2[[#This Row],[Rank 6M]]+Table2[[#This Row],[Rank Sharpe]])/3</f>
        <v>452</v>
      </c>
    </row>
    <row r="479" spans="1:48" x14ac:dyDescent="0.3">
      <c r="A479" t="s">
        <v>543</v>
      </c>
      <c r="B479" t="s">
        <v>544</v>
      </c>
      <c r="C479" t="s">
        <v>3143</v>
      </c>
      <c r="D479" t="s">
        <v>545</v>
      </c>
      <c r="E479">
        <v>38783.720948100003</v>
      </c>
      <c r="F479">
        <v>34428.300000000003</v>
      </c>
      <c r="G479">
        <v>-15.470851481824401</v>
      </c>
      <c r="H479">
        <f>(Table2[[#This Row],[1Y Return vs Nifty]]-AVERAGE(Table2[1Y Return vs Nifty]))/_xlfn.STDEV.P(Table2[1Y Return vs Nifty])</f>
        <v>-0.70440660563045387</v>
      </c>
      <c r="I479">
        <v>-3.96800060700295E-2</v>
      </c>
      <c r="J479">
        <f>(Table2[[#This Row],[1M Return vs Nifty]]-AVERAGE(Table2[1M Return vs Nifty]))/_xlfn.STDEV.P(Table2[1M Return vs Nifty])</f>
        <v>6.2299428888269483E-2</v>
      </c>
      <c r="K479">
        <v>5.4692653933588904</v>
      </c>
      <c r="L479">
        <f>(Table2[[#This Row],[6M Return vs Nifty]]-AVERAGE(Table2[6M Return vs Nifty]))/_xlfn.STDEV.P(Table2[6M Return vs Nifty])</f>
        <v>-0.13361839418848559</v>
      </c>
      <c r="M479">
        <v>2.6956659100109799</v>
      </c>
      <c r="N479">
        <f>(Table2[[#This Row],[1W Return vs Nifty]]-AVERAGE(Table2[1W Return vs Nifty]))/_xlfn.STDEV.P(Table2[1W Return vs Nifty])</f>
        <v>0.71200941892161951</v>
      </c>
      <c r="O479">
        <v>34786.54</v>
      </c>
      <c r="P479">
        <v>35379.745989265197</v>
      </c>
      <c r="Q479">
        <v>33829.221213566503</v>
      </c>
      <c r="R479">
        <v>46.795147637191803</v>
      </c>
      <c r="S479" s="1">
        <f>(Table2[[#This Row],[Close Price]]-Table2[[#This Row],[20D EMA]])/Table2[[#This Row],[20D EMA]]</f>
        <v>-1.0298236041871309E-2</v>
      </c>
      <c r="T479" s="1">
        <f>(Table2[[#This Row],[Close Price]]-Table2[[#This Row],[50D EMA]])/Table2[[#This Row],[50D EMA]]</f>
        <v>-2.6892391753006888E-2</v>
      </c>
      <c r="U479" s="1">
        <f>(Table2[[#This Row],[Close Price]]-Table2[[#This Row],[200D EMA]])/Table2[[#This Row],[200D EMA]]</f>
        <v>1.7708914510667237E-2</v>
      </c>
      <c r="V479">
        <v>1.2067770089659</v>
      </c>
      <c r="W479">
        <v>34321</v>
      </c>
      <c r="X479">
        <v>35254</v>
      </c>
      <c r="Y479">
        <v>33555</v>
      </c>
      <c r="Z479">
        <v>35254</v>
      </c>
      <c r="AA479">
        <v>33555</v>
      </c>
      <c r="AB479">
        <v>35254</v>
      </c>
      <c r="AC479" s="1">
        <f>(Table2[[#This Row],[Close Price]]/Table2[[#This Row],[Day Low]])-1</f>
        <v>3.1263657818829671E-3</v>
      </c>
      <c r="AD479" s="1">
        <f>(Table2[[#This Row],[Day High]]/Table2[[#This Row],[Close Price]])-1</f>
        <v>2.398317663085292E-2</v>
      </c>
      <c r="AE479" s="1">
        <f>(Table2[[#This Row],[Close Price]]/Table2[[#This Row],[Current Week Low]])-1</f>
        <v>2.602592758158262E-2</v>
      </c>
      <c r="AF479" s="1">
        <f>(Table2[[#This Row],[Current Week High]]/Table2[[#This Row],[Close Price]])-1</f>
        <v>2.398317663085292E-2</v>
      </c>
      <c r="AG479" s="1">
        <f>(Table2[[#This Row],[Close Price]]/Table2[[#This Row],[Current Month Low]])-1</f>
        <v>2.602592758158262E-2</v>
      </c>
      <c r="AH479" s="1">
        <f>(Table2[[#This Row],[Current Month High]]/Table2[[#This Row],[Close Price]])-1</f>
        <v>2.398317663085292E-2</v>
      </c>
      <c r="AI479">
        <v>18.6712675328145</v>
      </c>
      <c r="AJ479">
        <v>20.8055033606501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0</v>
      </c>
      <c r="AM479">
        <v>0</v>
      </c>
      <c r="AN479">
        <v>-2.99</v>
      </c>
      <c r="AO479" t="s">
        <v>3172</v>
      </c>
      <c r="AP479">
        <v>2.2888174491474001E-2</v>
      </c>
      <c r="AQ479">
        <f>(Table2[[#This Row],[Sharpe Ratio]]-AVERAGE(Table2[Sharpe Ratio]))/_xlfn.STDEV.P(Table2[Sharpe Ratio])</f>
        <v>-0.4518050301094777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550</v>
      </c>
      <c r="AT479">
        <f>_xlfn.RANK.AVG(Table2[[#This Row],[6M Return vs Nifty Z-Score]],Table2[6M Return vs Nifty Z-Score])</f>
        <v>360</v>
      </c>
      <c r="AU479">
        <f>_xlfn.RANK.AVG(Table2[[#This Row],[Sharpe Ratio Z-Score]],Table2[Sharpe Ratio Z-Score])</f>
        <v>450</v>
      </c>
      <c r="AV479">
        <f>(Table2[[#This Row],[Rank 1Y]]+Table2[[#This Row],[Rank 6M]]+Table2[[#This Row],[Rank Sharpe]])/3</f>
        <v>453.33333333333331</v>
      </c>
    </row>
    <row r="480" spans="1:48" x14ac:dyDescent="0.3">
      <c r="A480" t="s">
        <v>1600</v>
      </c>
      <c r="B480" t="s">
        <v>1601</v>
      </c>
      <c r="C480" t="s">
        <v>3141</v>
      </c>
      <c r="D480" t="s">
        <v>395</v>
      </c>
      <c r="E480">
        <v>6050.8995123499999</v>
      </c>
      <c r="F480">
        <v>311.14999999999998</v>
      </c>
      <c r="G480">
        <v>20.0157547921679</v>
      </c>
      <c r="H480">
        <f>(Table2[[#This Row],[1Y Return vs Nifty]]-AVERAGE(Table2[1Y Return vs Nifty]))/_xlfn.STDEV.P(Table2[1Y Return vs Nifty])</f>
        <v>-0.10061325857737836</v>
      </c>
      <c r="I480">
        <v>-7.6667627880138696</v>
      </c>
      <c r="J480">
        <f>(Table2[[#This Row],[1M Return vs Nifty]]-AVERAGE(Table2[1M Return vs Nifty]))/_xlfn.STDEV.P(Table2[1M Return vs Nifty])</f>
        <v>-0.7551644776729024</v>
      </c>
      <c r="K480">
        <v>0.80551497276195105</v>
      </c>
      <c r="L480">
        <f>(Table2[[#This Row],[6M Return vs Nifty]]-AVERAGE(Table2[6M Return vs Nifty]))/_xlfn.STDEV.P(Table2[6M Return vs Nifty])</f>
        <v>-0.28370300033303991</v>
      </c>
      <c r="M480">
        <v>-2.57260105291282</v>
      </c>
      <c r="N480">
        <f>(Table2[[#This Row],[1W Return vs Nifty]]-AVERAGE(Table2[1W Return vs Nifty]))/_xlfn.STDEV.P(Table2[1W Return vs Nifty])</f>
        <v>-0.54046651898971587</v>
      </c>
      <c r="O480">
        <v>322.67</v>
      </c>
      <c r="P480">
        <v>327.26010942558599</v>
      </c>
      <c r="Q480">
        <v>296.94245223058601</v>
      </c>
      <c r="R480">
        <v>30.298454941145899</v>
      </c>
      <c r="S480" s="1">
        <f>(Table2[[#This Row],[Close Price]]-Table2[[#This Row],[20D EMA]])/Table2[[#This Row],[20D EMA]]</f>
        <v>-3.5702110515387353E-2</v>
      </c>
      <c r="T480" s="1">
        <f>(Table2[[#This Row],[Close Price]]-Table2[[#This Row],[50D EMA]])/Table2[[#This Row],[50D EMA]]</f>
        <v>-4.9227232288905694E-2</v>
      </c>
      <c r="U480" s="1">
        <f>(Table2[[#This Row],[Close Price]]-Table2[[#This Row],[200D EMA]])/Table2[[#This Row],[200D EMA]]</f>
        <v>4.7846132012075236E-2</v>
      </c>
      <c r="V480">
        <v>0.37974107046813999</v>
      </c>
      <c r="W480">
        <v>307.10000000000002</v>
      </c>
      <c r="X480">
        <v>324.95</v>
      </c>
      <c r="Y480">
        <v>304.3</v>
      </c>
      <c r="Z480">
        <v>324.95</v>
      </c>
      <c r="AA480">
        <v>304.3</v>
      </c>
      <c r="AB480">
        <v>335.5</v>
      </c>
      <c r="AC480" s="1">
        <f>(Table2[[#This Row],[Close Price]]/Table2[[#This Row],[Day Low]])-1</f>
        <v>1.3187886681862437E-2</v>
      </c>
      <c r="AD480" s="1">
        <f>(Table2[[#This Row],[Day High]]/Table2[[#This Row],[Close Price]])-1</f>
        <v>4.4351598907279577E-2</v>
      </c>
      <c r="AE480" s="1">
        <f>(Table2[[#This Row],[Close Price]]/Table2[[#This Row],[Current Week Low]])-1</f>
        <v>2.2510680249753445E-2</v>
      </c>
      <c r="AF480" s="1">
        <f>(Table2[[#This Row],[Current Week High]]/Table2[[#This Row],[Close Price]])-1</f>
        <v>4.4351598907279577E-2</v>
      </c>
      <c r="AG480" s="1">
        <f>(Table2[[#This Row],[Close Price]]/Table2[[#This Row],[Current Month Low]])-1</f>
        <v>2.2510680249753445E-2</v>
      </c>
      <c r="AH480" s="1">
        <f>(Table2[[#This Row],[Current Month High]]/Table2[[#This Row],[Close Price]])-1</f>
        <v>7.8258074883496676E-2</v>
      </c>
      <c r="AI480">
        <v>19.942150088381801</v>
      </c>
      <c r="AJ480">
        <v>51.706484641638198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-0.11</v>
      </c>
      <c r="AM480" t="s">
        <v>3172</v>
      </c>
      <c r="AN480">
        <v>-3.76</v>
      </c>
      <c r="AO480" t="s">
        <v>3172</v>
      </c>
      <c r="AP480">
        <v>-2.5167110405163E-2</v>
      </c>
      <c r="AQ480">
        <f>(Table2[[#This Row],[Sharpe Ratio]]-AVERAGE(Table2[Sharpe Ratio]))/_xlfn.STDEV.P(Table2[Sharpe Ratio])</f>
        <v>-1.0095708640037584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328</v>
      </c>
      <c r="AT480">
        <f>_xlfn.RANK.AVG(Table2[[#This Row],[6M Return vs Nifty Z-Score]],Table2[6M Return vs Nifty Z-Score])</f>
        <v>413</v>
      </c>
      <c r="AU480">
        <f>_xlfn.RANK.AVG(Table2[[#This Row],[Sharpe Ratio Z-Score]],Table2[Sharpe Ratio Z-Score])</f>
        <v>620</v>
      </c>
      <c r="AV480">
        <f>(Table2[[#This Row],[Rank 1Y]]+Table2[[#This Row],[Rank 6M]]+Table2[[#This Row],[Rank Sharpe]])/3</f>
        <v>453.66666666666669</v>
      </c>
    </row>
    <row r="481" spans="1:48" x14ac:dyDescent="0.3">
      <c r="A481" t="s">
        <v>533</v>
      </c>
      <c r="B481" t="s">
        <v>534</v>
      </c>
      <c r="C481" t="s">
        <v>3127</v>
      </c>
      <c r="D481" t="s">
        <v>43</v>
      </c>
      <c r="E481">
        <v>40852.961017125002</v>
      </c>
      <c r="F481">
        <v>1183.75</v>
      </c>
      <c r="G481">
        <v>5.47163555233747</v>
      </c>
      <c r="H481">
        <f>(Table2[[#This Row],[1Y Return vs Nifty]]-AVERAGE(Table2[1Y Return vs Nifty]))/_xlfn.STDEV.P(Table2[1Y Return vs Nifty])</f>
        <v>-0.34807683308639548</v>
      </c>
      <c r="I481">
        <v>6.13781053055878</v>
      </c>
      <c r="J481">
        <f>(Table2[[#This Row],[1M Return vs Nifty]]-AVERAGE(Table2[1M Return vs Nifty]))/_xlfn.STDEV.P(Table2[1M Return vs Nifty])</f>
        <v>0.72439733593763345</v>
      </c>
      <c r="K481">
        <v>3.43425038292242</v>
      </c>
      <c r="L481">
        <f>(Table2[[#This Row],[6M Return vs Nifty]]-AVERAGE(Table2[6M Return vs Nifty]))/_xlfn.STDEV.P(Table2[6M Return vs Nifty])</f>
        <v>-0.19910741027964274</v>
      </c>
      <c r="M481">
        <v>1.3255077363036101</v>
      </c>
      <c r="N481">
        <f>(Table2[[#This Row],[1W Return vs Nifty]]-AVERAGE(Table2[1W Return vs Nifty]))/_xlfn.STDEV.P(Table2[1W Return vs Nifty])</f>
        <v>0.38626849581004297</v>
      </c>
      <c r="O481">
        <v>1161.67</v>
      </c>
      <c r="P481">
        <v>1122.83521623042</v>
      </c>
      <c r="Q481">
        <v>1023.09474987309</v>
      </c>
      <c r="R481">
        <v>58.949758329889299</v>
      </c>
      <c r="S481" s="1">
        <f>(Table2[[#This Row],[Close Price]]-Table2[[#This Row],[20D EMA]])/Table2[[#This Row],[20D EMA]]</f>
        <v>1.9007119061351267E-2</v>
      </c>
      <c r="T481" s="1">
        <f>(Table2[[#This Row],[Close Price]]-Table2[[#This Row],[50D EMA]])/Table2[[#This Row],[50D EMA]]</f>
        <v>5.4250866813817092E-2</v>
      </c>
      <c r="U481" s="1">
        <f>(Table2[[#This Row],[Close Price]]-Table2[[#This Row],[200D EMA]])/Table2[[#This Row],[200D EMA]]</f>
        <v>0.15702871131616941</v>
      </c>
      <c r="V481">
        <v>0.58518888392753199</v>
      </c>
      <c r="W481">
        <v>1180.4000000000001</v>
      </c>
      <c r="X481">
        <v>1209.25</v>
      </c>
      <c r="Y481">
        <v>1132.3499999999999</v>
      </c>
      <c r="Z481">
        <v>1209.25</v>
      </c>
      <c r="AA481">
        <v>1132.3499999999999</v>
      </c>
      <c r="AB481">
        <v>1209.25</v>
      </c>
      <c r="AC481" s="1">
        <f>(Table2[[#This Row],[Close Price]]/Table2[[#This Row],[Day Low]])-1</f>
        <v>2.8380210098271075E-3</v>
      </c>
      <c r="AD481" s="1">
        <f>(Table2[[#This Row],[Day High]]/Table2[[#This Row],[Close Price]])-1</f>
        <v>2.1541710665258673E-2</v>
      </c>
      <c r="AE481" s="1">
        <f>(Table2[[#This Row],[Close Price]]/Table2[[#This Row],[Current Week Low]])-1</f>
        <v>4.5392325694352476E-2</v>
      </c>
      <c r="AF481" s="1">
        <f>(Table2[[#This Row],[Current Week High]]/Table2[[#This Row],[Close Price]])-1</f>
        <v>2.1541710665258673E-2</v>
      </c>
      <c r="AG481" s="1">
        <f>(Table2[[#This Row],[Close Price]]/Table2[[#This Row],[Current Month Low]])-1</f>
        <v>4.5392325694352476E-2</v>
      </c>
      <c r="AH481" s="1">
        <f>(Table2[[#This Row],[Current Month High]]/Table2[[#This Row],[Close Price]])-1</f>
        <v>2.1541710665258673E-2</v>
      </c>
      <c r="AI481">
        <v>2.4582893347412802</v>
      </c>
      <c r="AJ481">
        <v>38.5718466491074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0.13</v>
      </c>
      <c r="AM481" t="s">
        <v>3173</v>
      </c>
      <c r="AN481">
        <v>-1.02</v>
      </c>
      <c r="AO481" t="s">
        <v>3172</v>
      </c>
      <c r="AP481">
        <v>-2.123214348294E-3</v>
      </c>
      <c r="AQ481">
        <f>(Table2[[#This Row],[Sharpe Ratio]]-AVERAGE(Table2[Sharpe Ratio]))/_xlfn.STDEV.P(Table2[Sharpe Ratio])</f>
        <v>-0.74210604867743934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-0.17862446029580115</v>
      </c>
      <c r="AS481">
        <f>_xlfn.RANK.AVG(Table2[[#This Row],[1Y Return vs Nifty Z-Score]],Table2[1Y Return vs Nifty Z-Score])</f>
        <v>410</v>
      </c>
      <c r="AT481">
        <f>_xlfn.RANK.AVG(Table2[[#This Row],[6M Return vs Nifty Z-Score]],Table2[6M Return vs Nifty Z-Score])</f>
        <v>386</v>
      </c>
      <c r="AU481">
        <f>_xlfn.RANK.AVG(Table2[[#This Row],[Sharpe Ratio Z-Score]],Table2[Sharpe Ratio Z-Score])</f>
        <v>566</v>
      </c>
      <c r="AV481">
        <f>(Table2[[#This Row],[Rank 1Y]]+Table2[[#This Row],[Rank 6M]]+Table2[[#This Row],[Rank Sharpe]])/3</f>
        <v>454</v>
      </c>
    </row>
    <row r="482" spans="1:48" x14ac:dyDescent="0.3">
      <c r="A482" t="s">
        <v>527</v>
      </c>
      <c r="B482" t="s">
        <v>528</v>
      </c>
      <c r="C482" t="s">
        <v>3138</v>
      </c>
      <c r="D482" t="s">
        <v>529</v>
      </c>
      <c r="E482">
        <v>41014.887677519997</v>
      </c>
      <c r="F482">
        <v>623.79999999999995</v>
      </c>
      <c r="G482">
        <v>-9.3406599140498905</v>
      </c>
      <c r="H482">
        <f>(Table2[[#This Row],[1Y Return vs Nifty]]-AVERAGE(Table2[1Y Return vs Nifty]))/_xlfn.STDEV.P(Table2[1Y Return vs Nifty])</f>
        <v>-0.60010334100704021</v>
      </c>
      <c r="I482">
        <v>-3.3931714613539499</v>
      </c>
      <c r="J482">
        <f>(Table2[[#This Row],[1M Return vs Nifty]]-AVERAGE(Table2[1M Return vs Nifty]))/_xlfn.STDEV.P(Table2[1M Return vs Nifty])</f>
        <v>-0.29712478401600423</v>
      </c>
      <c r="K482">
        <v>27.808857057108</v>
      </c>
      <c r="L482">
        <f>(Table2[[#This Row],[6M Return vs Nifty]]-AVERAGE(Table2[6M Return vs Nifty]))/_xlfn.STDEV.P(Table2[6M Return vs Nifty])</f>
        <v>0.58529417915089288</v>
      </c>
      <c r="M482">
        <v>-2.4188281085343002</v>
      </c>
      <c r="N482">
        <f>(Table2[[#This Row],[1W Return vs Nifty]]-AVERAGE(Table2[1W Return vs Nifty]))/_xlfn.STDEV.P(Table2[1W Return vs Nifty])</f>
        <v>-0.50390859318768211</v>
      </c>
      <c r="O482">
        <v>652.76</v>
      </c>
      <c r="P482">
        <v>640.351489012191</v>
      </c>
      <c r="Q482">
        <v>567.46035479088198</v>
      </c>
      <c r="R482">
        <v>30.033846910816699</v>
      </c>
      <c r="S482" s="1">
        <f>(Table2[[#This Row],[Close Price]]-Table2[[#This Row],[20D EMA]])/Table2[[#This Row],[20D EMA]]</f>
        <v>-4.4365463570071755E-2</v>
      </c>
      <c r="T482" s="1">
        <f>(Table2[[#This Row],[Close Price]]-Table2[[#This Row],[50D EMA]])/Table2[[#This Row],[50D EMA]]</f>
        <v>-2.5847506090324612E-2</v>
      </c>
      <c r="U482" s="1">
        <f>(Table2[[#This Row],[Close Price]]-Table2[[#This Row],[200D EMA]])/Table2[[#This Row],[200D EMA]]</f>
        <v>9.928384376716505E-2</v>
      </c>
      <c r="V482">
        <v>0.926267961268192</v>
      </c>
      <c r="W482">
        <v>619.29999999999995</v>
      </c>
      <c r="X482">
        <v>634.95000000000005</v>
      </c>
      <c r="Y482">
        <v>611.1</v>
      </c>
      <c r="Z482">
        <v>634.95000000000005</v>
      </c>
      <c r="AA482">
        <v>611.1</v>
      </c>
      <c r="AB482">
        <v>685.95</v>
      </c>
      <c r="AC482" s="1">
        <f>(Table2[[#This Row],[Close Price]]/Table2[[#This Row],[Day Low]])-1</f>
        <v>7.2662683675117634E-3</v>
      </c>
      <c r="AD482" s="1">
        <f>(Table2[[#This Row],[Day High]]/Table2[[#This Row],[Close Price]])-1</f>
        <v>1.7874318691888602E-2</v>
      </c>
      <c r="AE482" s="1">
        <f>(Table2[[#This Row],[Close Price]]/Table2[[#This Row],[Current Week Low]])-1</f>
        <v>2.0782196039927925E-2</v>
      </c>
      <c r="AF482" s="1">
        <f>(Table2[[#This Row],[Current Week High]]/Table2[[#This Row],[Close Price]])-1</f>
        <v>1.7874318691888602E-2</v>
      </c>
      <c r="AG482" s="1">
        <f>(Table2[[#This Row],[Close Price]]/Table2[[#This Row],[Current Month Low]])-1</f>
        <v>2.0782196039927925E-2</v>
      </c>
      <c r="AH482" s="1">
        <f>(Table2[[#This Row],[Current Month High]]/Table2[[#This Row],[Close Price]])-1</f>
        <v>9.9631292080795353E-2</v>
      </c>
      <c r="AI482">
        <v>14.6922090413594</v>
      </c>
      <c r="AJ482">
        <v>48.153425958912202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0.12</v>
      </c>
      <c r="AM482" t="s">
        <v>3173</v>
      </c>
      <c r="AN482">
        <v>-11.5</v>
      </c>
      <c r="AO482" t="s">
        <v>3172</v>
      </c>
      <c r="AP482">
        <v>-8.7966748376402004E-2</v>
      </c>
      <c r="AQ482">
        <f>(Table2[[#This Row],[Sharpe Ratio]]-AVERAGE(Table2[Sharpe Ratio]))/_xlfn.STDEV.P(Table2[Sharpe Ratio])</f>
        <v>-1.7384707657862231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-2.5543133048460569</v>
      </c>
      <c r="AS482">
        <f>_xlfn.RANK.AVG(Table2[[#This Row],[1Y Return vs Nifty Z-Score]],Table2[1Y Return vs Nifty Z-Score])</f>
        <v>514</v>
      </c>
      <c r="AT482">
        <f>_xlfn.RANK.AVG(Table2[[#This Row],[6M Return vs Nifty Z-Score]],Table2[6M Return vs Nifty Z-Score])</f>
        <v>148</v>
      </c>
      <c r="AU482">
        <f>_xlfn.RANK.AVG(Table2[[#This Row],[Sharpe Ratio Z-Score]],Table2[Sharpe Ratio Z-Score])</f>
        <v>703</v>
      </c>
      <c r="AV482">
        <f>(Table2[[#This Row],[Rank 1Y]]+Table2[[#This Row],[Rank 6M]]+Table2[[#This Row],[Rank Sharpe]])/3</f>
        <v>455</v>
      </c>
    </row>
    <row r="483" spans="1:48" x14ac:dyDescent="0.3">
      <c r="A483" t="s">
        <v>65</v>
      </c>
      <c r="B483" t="s">
        <v>66</v>
      </c>
      <c r="C483" t="s">
        <v>3127</v>
      </c>
      <c r="D483" t="s">
        <v>24</v>
      </c>
      <c r="E483">
        <v>366344.262318375</v>
      </c>
      <c r="F483">
        <v>1184.25</v>
      </c>
      <c r="G483">
        <v>-9.9692494070995998</v>
      </c>
      <c r="H483">
        <f>(Table2[[#This Row],[1Y Return vs Nifty]]-AVERAGE(Table2[1Y Return vs Nifty]))/_xlfn.STDEV.P(Table2[1Y Return vs Nifty])</f>
        <v>-0.6107985918011134</v>
      </c>
      <c r="I483">
        <v>-0.42855870127899598</v>
      </c>
      <c r="J483">
        <f>(Table2[[#This Row],[1M Return vs Nifty]]-AVERAGE(Table2[1M Return vs Nifty]))/_xlfn.STDEV.P(Table2[1M Return vs Nifty])</f>
        <v>2.0619758370400216E-2</v>
      </c>
      <c r="K483">
        <v>-0.99842605464900502</v>
      </c>
      <c r="L483">
        <f>(Table2[[#This Row],[6M Return vs Nifty]]-AVERAGE(Table2[6M Return vs Nifty]))/_xlfn.STDEV.P(Table2[6M Return vs Nifty])</f>
        <v>-0.34175580208916867</v>
      </c>
      <c r="M483">
        <v>-3.0028780365740002</v>
      </c>
      <c r="N483">
        <f>(Table2[[#This Row],[1W Return vs Nifty]]-AVERAGE(Table2[1W Return vs Nifty]))/_xlfn.STDEV.P(Table2[1W Return vs Nifty])</f>
        <v>-0.64276041800154771</v>
      </c>
      <c r="O483">
        <v>1201.1199999999999</v>
      </c>
      <c r="P483">
        <v>1200.74134873036</v>
      </c>
      <c r="Q483">
        <v>1146.2286398671499</v>
      </c>
      <c r="R483">
        <v>43.792964410086199</v>
      </c>
      <c r="S483" s="1">
        <f>(Table2[[#This Row],[Close Price]]-Table2[[#This Row],[20D EMA]])/Table2[[#This Row],[20D EMA]]</f>
        <v>-1.4045224457173214E-2</v>
      </c>
      <c r="T483" s="1">
        <f>(Table2[[#This Row],[Close Price]]-Table2[[#This Row],[50D EMA]])/Table2[[#This Row],[50D EMA]]</f>
        <v>-1.3734305683565894E-2</v>
      </c>
      <c r="U483" s="1">
        <f>(Table2[[#This Row],[Close Price]]-Table2[[#This Row],[200D EMA]])/Table2[[#This Row],[200D EMA]]</f>
        <v>3.3170834169050971E-2</v>
      </c>
      <c r="V483">
        <v>1.2310954302269901</v>
      </c>
      <c r="W483">
        <v>1175.05</v>
      </c>
      <c r="X483">
        <v>1191</v>
      </c>
      <c r="Y483">
        <v>1130.9000000000001</v>
      </c>
      <c r="Z483">
        <v>1191</v>
      </c>
      <c r="AA483">
        <v>1130.9000000000001</v>
      </c>
      <c r="AB483">
        <v>1242.95</v>
      </c>
      <c r="AC483" s="1">
        <f>(Table2[[#This Row],[Close Price]]/Table2[[#This Row],[Day Low]])-1</f>
        <v>7.8294540657843914E-3</v>
      </c>
      <c r="AD483" s="1">
        <f>(Table2[[#This Row],[Day High]]/Table2[[#This Row],[Close Price]])-1</f>
        <v>5.699810006333017E-3</v>
      </c>
      <c r="AE483" s="1">
        <f>(Table2[[#This Row],[Close Price]]/Table2[[#This Row],[Current Week Low]])-1</f>
        <v>4.717481651781763E-2</v>
      </c>
      <c r="AF483" s="1">
        <f>(Table2[[#This Row],[Current Week High]]/Table2[[#This Row],[Close Price]])-1</f>
        <v>5.699810006333017E-3</v>
      </c>
      <c r="AG483" s="1">
        <f>(Table2[[#This Row],[Close Price]]/Table2[[#This Row],[Current Month Low]])-1</f>
        <v>4.717481651781763E-2</v>
      </c>
      <c r="AH483" s="1">
        <f>(Table2[[#This Row],[Current Month High]]/Table2[[#This Row],[Close Price]])-1</f>
        <v>4.9567236647667379E-2</v>
      </c>
      <c r="AI483">
        <v>13.122229259024699</v>
      </c>
      <c r="AJ483">
        <v>24.474458692453201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-0.06</v>
      </c>
      <c r="AM483" t="s">
        <v>3172</v>
      </c>
      <c r="AN483">
        <v>-5.0199999999999996</v>
      </c>
      <c r="AO483" t="s">
        <v>3172</v>
      </c>
      <c r="AP483">
        <v>3.844928422939E-2</v>
      </c>
      <c r="AQ483">
        <f>(Table2[[#This Row],[Sharpe Ratio]]-AVERAGE(Table2[Sharpe Ratio]))/_xlfn.STDEV.P(Table2[Sharpe Ratio])</f>
        <v>-0.27119106916932451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-1.8458861226907541</v>
      </c>
      <c r="AS483">
        <f>_xlfn.RANK.AVG(Table2[[#This Row],[1Y Return vs Nifty Z-Score]],Table2[1Y Return vs Nifty Z-Score])</f>
        <v>518</v>
      </c>
      <c r="AT483">
        <f>_xlfn.RANK.AVG(Table2[[#This Row],[6M Return vs Nifty Z-Score]],Table2[6M Return vs Nifty Z-Score])</f>
        <v>436</v>
      </c>
      <c r="AU483">
        <f>_xlfn.RANK.AVG(Table2[[#This Row],[Sharpe Ratio Z-Score]],Table2[Sharpe Ratio Z-Score])</f>
        <v>412</v>
      </c>
      <c r="AV483">
        <f>(Table2[[#This Row],[Rank 1Y]]+Table2[[#This Row],[Rank 6M]]+Table2[[#This Row],[Rank Sharpe]])/3</f>
        <v>455.33333333333331</v>
      </c>
    </row>
    <row r="484" spans="1:48" x14ac:dyDescent="0.3">
      <c r="A484" t="s">
        <v>1804</v>
      </c>
      <c r="B484" t="s">
        <v>1805</v>
      </c>
      <c r="C484" t="s">
        <v>3133</v>
      </c>
      <c r="D484" t="s">
        <v>184</v>
      </c>
      <c r="E484">
        <v>4422.1918798529996</v>
      </c>
      <c r="F484">
        <v>173.91</v>
      </c>
      <c r="G484">
        <v>-2.2497331655334998</v>
      </c>
      <c r="H484">
        <f>(Table2[[#This Row],[1Y Return vs Nifty]]-AVERAGE(Table2[1Y Return vs Nifty]))/_xlfn.STDEV.P(Table2[1Y Return vs Nifty])</f>
        <v>-0.47945347209205408</v>
      </c>
      <c r="I484">
        <v>3.36870296759384</v>
      </c>
      <c r="J484">
        <f>(Table2[[#This Row],[1M Return vs Nifty]]-AVERAGE(Table2[1M Return vs Nifty]))/_xlfn.STDEV.P(Table2[1M Return vs Nifty])</f>
        <v>0.42760686560626343</v>
      </c>
      <c r="K484">
        <v>-9.0475543311064808</v>
      </c>
      <c r="L484">
        <f>(Table2[[#This Row],[6M Return vs Nifty]]-AVERAGE(Table2[6M Return vs Nifty]))/_xlfn.STDEV.P(Table2[6M Return vs Nifty])</f>
        <v>-0.60078558246590041</v>
      </c>
      <c r="M484">
        <v>1.92104832096911</v>
      </c>
      <c r="N484">
        <f>(Table2[[#This Row],[1W Return vs Nifty]]-AVERAGE(Table2[1W Return vs Nifty]))/_xlfn.STDEV.P(Table2[1W Return vs Nifty])</f>
        <v>0.5278521052953955</v>
      </c>
      <c r="O484">
        <v>172.44</v>
      </c>
      <c r="P484">
        <v>176.089490143929</v>
      </c>
      <c r="Q484">
        <v>171.44897121178499</v>
      </c>
      <c r="R484">
        <v>55.2870187616397</v>
      </c>
      <c r="S484" s="1">
        <f>(Table2[[#This Row],[Close Price]]-Table2[[#This Row],[20D EMA]])/Table2[[#This Row],[20D EMA]]</f>
        <v>8.5247042449547606E-3</v>
      </c>
      <c r="T484" s="1">
        <f>(Table2[[#This Row],[Close Price]]-Table2[[#This Row],[50D EMA]])/Table2[[#This Row],[50D EMA]]</f>
        <v>-1.2377173346050166E-2</v>
      </c>
      <c r="U484" s="1">
        <f>(Table2[[#This Row],[Close Price]]-Table2[[#This Row],[200D EMA]])/Table2[[#This Row],[200D EMA]]</f>
        <v>1.4354293121858278E-2</v>
      </c>
      <c r="V484">
        <v>0.66923737812601802</v>
      </c>
      <c r="W484">
        <v>173.01</v>
      </c>
      <c r="X484">
        <v>178.86</v>
      </c>
      <c r="Y484">
        <v>160.19999999999999</v>
      </c>
      <c r="Z484">
        <v>178.86</v>
      </c>
      <c r="AA484">
        <v>160.19999999999999</v>
      </c>
      <c r="AB484">
        <v>178.86</v>
      </c>
      <c r="AC484" s="1">
        <f>(Table2[[#This Row],[Close Price]]/Table2[[#This Row],[Day Low]])-1</f>
        <v>5.2020114444251142E-3</v>
      </c>
      <c r="AD484" s="1">
        <f>(Table2[[#This Row],[Day High]]/Table2[[#This Row],[Close Price]])-1</f>
        <v>2.8462998102466885E-2</v>
      </c>
      <c r="AE484" s="1">
        <f>(Table2[[#This Row],[Close Price]]/Table2[[#This Row],[Current Week Low]])-1</f>
        <v>8.5580524344569309E-2</v>
      </c>
      <c r="AF484" s="1">
        <f>(Table2[[#This Row],[Current Week High]]/Table2[[#This Row],[Close Price]])-1</f>
        <v>2.8462998102466885E-2</v>
      </c>
      <c r="AG484" s="1">
        <f>(Table2[[#This Row],[Close Price]]/Table2[[#This Row],[Current Month Low]])-1</f>
        <v>8.5580524344569309E-2</v>
      </c>
      <c r="AH484" s="1">
        <f>(Table2[[#This Row],[Current Month High]]/Table2[[#This Row],[Close Price]])-1</f>
        <v>2.8462998102466885E-2</v>
      </c>
      <c r="AI484">
        <v>29.779771145994999</v>
      </c>
      <c r="AJ484">
        <v>37.969059896866298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-0.19</v>
      </c>
      <c r="AM484" t="s">
        <v>3172</v>
      </c>
      <c r="AN484">
        <v>-2.34</v>
      </c>
      <c r="AO484" t="s">
        <v>3172</v>
      </c>
      <c r="AP484">
        <v>4.8164124021640997E-2</v>
      </c>
      <c r="AQ484">
        <f>(Table2[[#This Row],[Sharpe Ratio]]-AVERAGE(Table2[Sharpe Ratio]))/_xlfn.STDEV.P(Table2[Sharpe Ratio])</f>
        <v>-0.15843332088983353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470</v>
      </c>
      <c r="AT484">
        <f>_xlfn.RANK.AVG(Table2[[#This Row],[6M Return vs Nifty Z-Score]],Table2[6M Return vs Nifty Z-Score])</f>
        <v>527</v>
      </c>
      <c r="AU484">
        <f>_xlfn.RANK.AVG(Table2[[#This Row],[Sharpe Ratio Z-Score]],Table2[Sharpe Ratio Z-Score])</f>
        <v>381</v>
      </c>
      <c r="AV484">
        <f>(Table2[[#This Row],[Rank 1Y]]+Table2[[#This Row],[Rank 6M]]+Table2[[#This Row],[Rank Sharpe]])/3</f>
        <v>459.33333333333331</v>
      </c>
    </row>
    <row r="485" spans="1:48" x14ac:dyDescent="0.3">
      <c r="A485" t="s">
        <v>1319</v>
      </c>
      <c r="B485" t="s">
        <v>1320</v>
      </c>
      <c r="C485" t="s">
        <v>3127</v>
      </c>
      <c r="D485" t="s">
        <v>24</v>
      </c>
      <c r="E485">
        <v>8617.4081704830005</v>
      </c>
      <c r="F485">
        <v>228.17</v>
      </c>
      <c r="G485">
        <v>-32.147053952570701</v>
      </c>
      <c r="H485">
        <f>(Table2[[#This Row],[1Y Return vs Nifty]]-AVERAGE(Table2[1Y Return vs Nifty]))/_xlfn.STDEV.P(Table2[1Y Return vs Nifty])</f>
        <v>-0.98814689987566906</v>
      </c>
      <c r="I485">
        <v>-8.7171681985684396E-2</v>
      </c>
      <c r="J485">
        <f>(Table2[[#This Row],[1M Return vs Nifty]]-AVERAGE(Table2[1M Return vs Nifty]))/_xlfn.STDEV.P(Table2[1M Return vs Nifty])</f>
        <v>5.7209313567237928E-2</v>
      </c>
      <c r="K485">
        <v>-11.5793544228762</v>
      </c>
      <c r="L485">
        <f>(Table2[[#This Row],[6M Return vs Nifty]]-AVERAGE(Table2[6M Return vs Nifty]))/_xlfn.STDEV.P(Table2[6M Return vs Nifty])</f>
        <v>-0.68226168760477035</v>
      </c>
      <c r="M485">
        <v>-3.3299043721716002</v>
      </c>
      <c r="N485">
        <f>(Table2[[#This Row],[1W Return vs Nifty]]-AVERAGE(Table2[1W Return vs Nifty]))/_xlfn.STDEV.P(Table2[1W Return vs Nifty])</f>
        <v>-0.72050754419729279</v>
      </c>
      <c r="O485">
        <v>229.61</v>
      </c>
      <c r="P485">
        <v>227.938884694564</v>
      </c>
      <c r="Q485">
        <v>223.953404711953</v>
      </c>
      <c r="R485">
        <v>46.553314992754203</v>
      </c>
      <c r="S485" s="1">
        <f>(Table2[[#This Row],[Close Price]]-Table2[[#This Row],[20D EMA]])/Table2[[#This Row],[20D EMA]]</f>
        <v>-6.2715038543618576E-3</v>
      </c>
      <c r="T485" s="1">
        <f>(Table2[[#This Row],[Close Price]]-Table2[[#This Row],[50D EMA]])/Table2[[#This Row],[50D EMA]]</f>
        <v>1.0139354052981543E-3</v>
      </c>
      <c r="U485" s="1">
        <f>(Table2[[#This Row],[Close Price]]-Table2[[#This Row],[200D EMA]])/Table2[[#This Row],[200D EMA]]</f>
        <v>1.882800260826728E-2</v>
      </c>
      <c r="V485">
        <v>0.73778521817169296</v>
      </c>
      <c r="W485">
        <v>224.95</v>
      </c>
      <c r="X485">
        <v>230</v>
      </c>
      <c r="Y485">
        <v>219.67</v>
      </c>
      <c r="Z485">
        <v>230</v>
      </c>
      <c r="AA485">
        <v>219.67</v>
      </c>
      <c r="AB485">
        <v>240.55</v>
      </c>
      <c r="AC485" s="1">
        <f>(Table2[[#This Row],[Close Price]]/Table2[[#This Row],[Day Low]])-1</f>
        <v>1.4314292064903311E-2</v>
      </c>
      <c r="AD485" s="1">
        <f>(Table2[[#This Row],[Day High]]/Table2[[#This Row],[Close Price]])-1</f>
        <v>8.0203357145989251E-3</v>
      </c>
      <c r="AE485" s="1">
        <f>(Table2[[#This Row],[Close Price]]/Table2[[#This Row],[Current Week Low]])-1</f>
        <v>3.8694405244229957E-2</v>
      </c>
      <c r="AF485" s="1">
        <f>(Table2[[#This Row],[Current Week High]]/Table2[[#This Row],[Close Price]])-1</f>
        <v>8.0203357145989251E-3</v>
      </c>
      <c r="AG485" s="1">
        <f>(Table2[[#This Row],[Close Price]]/Table2[[#This Row],[Current Month Low]])-1</f>
        <v>3.8694405244229957E-2</v>
      </c>
      <c r="AH485" s="1">
        <f>(Table2[[#This Row],[Current Month High]]/Table2[[#This Row],[Close Price]])-1</f>
        <v>5.4257790244116366E-2</v>
      </c>
      <c r="AI485">
        <v>25.586185738703598</v>
      </c>
      <c r="AJ485">
        <v>18.8385416666666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0.02</v>
      </c>
      <c r="AM485" t="s">
        <v>3173</v>
      </c>
      <c r="AN485">
        <v>-5.13</v>
      </c>
      <c r="AO485" t="s">
        <v>3172</v>
      </c>
      <c r="AP485">
        <v>0.125564104628622</v>
      </c>
      <c r="AQ485">
        <f>(Table2[[#This Row],[Sharpe Ratio]]-AVERAGE(Table2[Sharpe Ratio]))/_xlfn.STDEV.P(Table2[Sharpe Ratio])</f>
        <v>0.73992915515232005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-1.5937776629581744</v>
      </c>
      <c r="AS485">
        <f>_xlfn.RANK.AVG(Table2[[#This Row],[1Y Return vs Nifty Z-Score]],Table2[1Y Return vs Nifty Z-Score])</f>
        <v>657</v>
      </c>
      <c r="AT485">
        <f>_xlfn.RANK.AVG(Table2[[#This Row],[6M Return vs Nifty Z-Score]],Table2[6M Return vs Nifty Z-Score])</f>
        <v>559</v>
      </c>
      <c r="AU485">
        <f>_xlfn.RANK.AVG(Table2[[#This Row],[Sharpe Ratio Z-Score]],Table2[Sharpe Ratio Z-Score])</f>
        <v>163</v>
      </c>
      <c r="AV485">
        <f>(Table2[[#This Row],[Rank 1Y]]+Table2[[#This Row],[Rank 6M]]+Table2[[#This Row],[Rank Sharpe]])/3</f>
        <v>459.66666666666669</v>
      </c>
    </row>
    <row r="486" spans="1:48" x14ac:dyDescent="0.3">
      <c r="A486" t="s">
        <v>2027</v>
      </c>
      <c r="B486" t="s">
        <v>2028</v>
      </c>
      <c r="C486" t="s">
        <v>3139</v>
      </c>
      <c r="D486" t="s">
        <v>475</v>
      </c>
      <c r="E486">
        <v>3334.0417600000001</v>
      </c>
      <c r="F486">
        <v>385.1</v>
      </c>
      <c r="G486">
        <v>-11.6358016498003</v>
      </c>
      <c r="H486">
        <f>(Table2[[#This Row],[1Y Return vs Nifty]]-AVERAGE(Table2[1Y Return vs Nifty]))/_xlfn.STDEV.P(Table2[1Y Return vs Nifty])</f>
        <v>-0.63915444947005406</v>
      </c>
      <c r="I486">
        <v>-51.4063671226344</v>
      </c>
      <c r="J486">
        <f>(Table2[[#This Row],[1M Return vs Nifty]]-AVERAGE(Table2[1M Return vs Nifty]))/_xlfn.STDEV.P(Table2[1M Return vs Nifty])</f>
        <v>-5.4431361246393717</v>
      </c>
      <c r="K486">
        <v>-50.967645031340197</v>
      </c>
      <c r="L486">
        <f>(Table2[[#This Row],[6M Return vs Nifty]]-AVERAGE(Table2[6M Return vs Nifty]))/_xlfn.STDEV.P(Table2[6M Return vs Nifty])</f>
        <v>-1.9498201008017424</v>
      </c>
      <c r="M486">
        <v>1.48039801676351</v>
      </c>
      <c r="N486">
        <f>(Table2[[#This Row],[1W Return vs Nifty]]-AVERAGE(Table2[1W Return vs Nifty]))/_xlfn.STDEV.P(Table2[1W Return vs Nifty])</f>
        <v>0.42309205669973227</v>
      </c>
      <c r="O486">
        <v>397.88</v>
      </c>
      <c r="P486">
        <v>429.95922222547603</v>
      </c>
      <c r="Q486">
        <v>470.13744692754199</v>
      </c>
      <c r="R486">
        <v>44.856763108432403</v>
      </c>
      <c r="S486" s="1">
        <f>(Table2[[#This Row],[Close Price]]-Table2[[#This Row],[20D EMA]])/Table2[[#This Row],[20D EMA]]</f>
        <v>-3.2120237257464497E-2</v>
      </c>
      <c r="T486" s="1">
        <f>(Table2[[#This Row],[Close Price]]-Table2[[#This Row],[50D EMA]])/Table2[[#This Row],[50D EMA]]</f>
        <v>-0.10433366679119924</v>
      </c>
      <c r="U486" s="1">
        <f>(Table2[[#This Row],[Close Price]]-Table2[[#This Row],[200D EMA]])/Table2[[#This Row],[200D EMA]]</f>
        <v>-0.18087784217845557</v>
      </c>
      <c r="V486">
        <v>0.44920650915511401</v>
      </c>
      <c r="W486">
        <v>383.5</v>
      </c>
      <c r="X486">
        <v>401.4</v>
      </c>
      <c r="Y486">
        <v>357.55</v>
      </c>
      <c r="Z486">
        <v>401.4</v>
      </c>
      <c r="AA486">
        <v>357.55</v>
      </c>
      <c r="AB486">
        <v>410.65</v>
      </c>
      <c r="AC486" s="1">
        <f>(Table2[[#This Row],[Close Price]]/Table2[[#This Row],[Day Low]])-1</f>
        <v>4.1720990873532759E-3</v>
      </c>
      <c r="AD486" s="1">
        <f>(Table2[[#This Row],[Day High]]/Table2[[#This Row],[Close Price]])-1</f>
        <v>4.2326668397818734E-2</v>
      </c>
      <c r="AE486" s="1">
        <f>(Table2[[#This Row],[Close Price]]/Table2[[#This Row],[Current Week Low]])-1</f>
        <v>7.7052160536987824E-2</v>
      </c>
      <c r="AF486" s="1">
        <f>(Table2[[#This Row],[Current Week High]]/Table2[[#This Row],[Close Price]])-1</f>
        <v>4.2326668397818734E-2</v>
      </c>
      <c r="AG486" s="1">
        <f>(Table2[[#This Row],[Close Price]]/Table2[[#This Row],[Current Month Low]])-1</f>
        <v>7.7052160536987824E-2</v>
      </c>
      <c r="AH486" s="1">
        <f>(Table2[[#This Row],[Current Month High]]/Table2[[#This Row],[Close Price]])-1</f>
        <v>6.6346403531550191E-2</v>
      </c>
      <c r="AI486">
        <v>94.098935341469698</v>
      </c>
      <c r="AJ486">
        <v>24.2258064516129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-0.28000000000000003</v>
      </c>
      <c r="AM486" t="s">
        <v>3172</v>
      </c>
      <c r="AN486">
        <v>-5.83</v>
      </c>
      <c r="AO486" t="s">
        <v>3172</v>
      </c>
      <c r="AP486">
        <v>0.14030053579684601</v>
      </c>
      <c r="AQ486">
        <f>(Table2[[#This Row],[Sharpe Ratio]]-AVERAGE(Table2[Sharpe Ratio]))/_xlfn.STDEV.P(Table2[Sharpe Ratio])</f>
        <v>0.91097127542794765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529</v>
      </c>
      <c r="AT486">
        <f>_xlfn.RANK.AVG(Table2[[#This Row],[6M Return vs Nifty Z-Score]],Table2[6M Return vs Nifty Z-Score])</f>
        <v>728</v>
      </c>
      <c r="AU486">
        <f>_xlfn.RANK.AVG(Table2[[#This Row],[Sharpe Ratio Z-Score]],Table2[Sharpe Ratio Z-Score])</f>
        <v>122</v>
      </c>
      <c r="AV486">
        <f>(Table2[[#This Row],[Rank 1Y]]+Table2[[#This Row],[Rank 6M]]+Table2[[#This Row],[Rank Sharpe]])/3</f>
        <v>459.66666666666669</v>
      </c>
    </row>
    <row r="487" spans="1:48" x14ac:dyDescent="0.3">
      <c r="A487" t="s">
        <v>422</v>
      </c>
      <c r="B487" t="s">
        <v>423</v>
      </c>
      <c r="C487" t="s">
        <v>3129</v>
      </c>
      <c r="D487" t="s">
        <v>239</v>
      </c>
      <c r="E487">
        <v>55124.507489265001</v>
      </c>
      <c r="F487">
        <v>2084.85</v>
      </c>
      <c r="G487">
        <v>4.8287803324344498</v>
      </c>
      <c r="H487">
        <f>(Table2[[#This Row],[1Y Return vs Nifty]]-AVERAGE(Table2[1Y Return vs Nifty]))/_xlfn.STDEV.P(Table2[1Y Return vs Nifty])</f>
        <v>-0.35901481069684554</v>
      </c>
      <c r="I487">
        <v>1.5416381976962701</v>
      </c>
      <c r="J487">
        <f>(Table2[[#This Row],[1M Return vs Nifty]]-AVERAGE(Table2[1M Return vs Nifty]))/_xlfn.STDEV.P(Table2[1M Return vs Nifty])</f>
        <v>0.23178369873615018</v>
      </c>
      <c r="K487">
        <v>3.3898008131971298</v>
      </c>
      <c r="L487">
        <f>(Table2[[#This Row],[6M Return vs Nifty]]-AVERAGE(Table2[6M Return vs Nifty]))/_xlfn.STDEV.P(Table2[6M Return vs Nifty])</f>
        <v>-0.20053784620864365</v>
      </c>
      <c r="M487">
        <v>-1.3568586557750699</v>
      </c>
      <c r="N487">
        <f>(Table2[[#This Row],[1W Return vs Nifty]]-AVERAGE(Table2[1W Return vs Nifty]))/_xlfn.STDEV.P(Table2[1W Return vs Nifty])</f>
        <v>-0.25143634837956663</v>
      </c>
      <c r="O487">
        <v>2106.29</v>
      </c>
      <c r="P487">
        <v>2070.2961587606601</v>
      </c>
      <c r="Q487">
        <v>1925.58916819657</v>
      </c>
      <c r="R487">
        <v>42.048144351503602</v>
      </c>
      <c r="S487" s="1">
        <f>(Table2[[#This Row],[Close Price]]-Table2[[#This Row],[20D EMA]])/Table2[[#This Row],[20D EMA]]</f>
        <v>-1.017903517559313E-2</v>
      </c>
      <c r="T487" s="1">
        <f>(Table2[[#This Row],[Close Price]]-Table2[[#This Row],[50D EMA]])/Table2[[#This Row],[50D EMA]]</f>
        <v>7.0298354067623702E-3</v>
      </c>
      <c r="U487" s="1">
        <f>(Table2[[#This Row],[Close Price]]-Table2[[#This Row],[200D EMA]])/Table2[[#This Row],[200D EMA]]</f>
        <v>8.2707586038504408E-2</v>
      </c>
      <c r="V487">
        <v>0.75669676176996303</v>
      </c>
      <c r="W487">
        <v>2056.75</v>
      </c>
      <c r="X487">
        <v>2114.5500000000002</v>
      </c>
      <c r="Y487">
        <v>2050</v>
      </c>
      <c r="Z487">
        <v>2141.15</v>
      </c>
      <c r="AA487">
        <v>2050</v>
      </c>
      <c r="AB487">
        <v>2186.4</v>
      </c>
      <c r="AC487" s="1">
        <f>(Table2[[#This Row],[Close Price]]/Table2[[#This Row],[Day Low]])-1</f>
        <v>1.3662331348000434E-2</v>
      </c>
      <c r="AD487" s="1">
        <f>(Table2[[#This Row],[Day High]]/Table2[[#This Row],[Close Price]])-1</f>
        <v>1.424562918195571E-2</v>
      </c>
      <c r="AE487" s="1">
        <f>(Table2[[#This Row],[Close Price]]/Table2[[#This Row],[Current Week Low]])-1</f>
        <v>1.6999999999999904E-2</v>
      </c>
      <c r="AF487" s="1">
        <f>(Table2[[#This Row],[Current Week High]]/Table2[[#This Row],[Close Price]])-1</f>
        <v>2.7004340839868579E-2</v>
      </c>
      <c r="AG487" s="1">
        <f>(Table2[[#This Row],[Close Price]]/Table2[[#This Row],[Current Month Low]])-1</f>
        <v>1.6999999999999904E-2</v>
      </c>
      <c r="AH487" s="1">
        <f>(Table2[[#This Row],[Current Month High]]/Table2[[#This Row],[Close Price]])-1</f>
        <v>4.8708540182746951E-2</v>
      </c>
      <c r="AI487">
        <v>5.7582080245581304</v>
      </c>
      <c r="AJ487">
        <v>35.292018170019396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-0.04</v>
      </c>
      <c r="AM487" t="s">
        <v>3172</v>
      </c>
      <c r="AN487">
        <v>-2.76</v>
      </c>
      <c r="AO487" t="s">
        <v>3172</v>
      </c>
      <c r="AP487">
        <v>-5.00413456185E-3</v>
      </c>
      <c r="AQ487">
        <f>(Table2[[#This Row],[Sharpe Ratio]]-AVERAGE(Table2[Sharpe Ratio]))/_xlfn.STDEV.P(Table2[Sharpe Ratio])</f>
        <v>-0.77554417871356796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-1.3547494852624737</v>
      </c>
      <c r="AS487">
        <f>_xlfn.RANK.AVG(Table2[[#This Row],[1Y Return vs Nifty Z-Score]],Table2[1Y Return vs Nifty Z-Score])</f>
        <v>416</v>
      </c>
      <c r="AT487">
        <f>_xlfn.RANK.AVG(Table2[[#This Row],[6M Return vs Nifty Z-Score]],Table2[6M Return vs Nifty Z-Score])</f>
        <v>387</v>
      </c>
      <c r="AU487">
        <f>_xlfn.RANK.AVG(Table2[[#This Row],[Sharpe Ratio Z-Score]],Table2[Sharpe Ratio Z-Score])</f>
        <v>577</v>
      </c>
      <c r="AV487">
        <f>(Table2[[#This Row],[Rank 1Y]]+Table2[[#This Row],[Rank 6M]]+Table2[[#This Row],[Rank Sharpe]])/3</f>
        <v>460</v>
      </c>
    </row>
    <row r="488" spans="1:48" x14ac:dyDescent="0.3">
      <c r="A488" t="s">
        <v>1674</v>
      </c>
      <c r="B488" t="s">
        <v>1675</v>
      </c>
      <c r="C488" t="s">
        <v>3136</v>
      </c>
      <c r="D488" t="s">
        <v>135</v>
      </c>
      <c r="E488">
        <v>5263.38</v>
      </c>
      <c r="F488">
        <v>184.68</v>
      </c>
      <c r="G488">
        <v>28.4934462079793</v>
      </c>
      <c r="H488">
        <f>(Table2[[#This Row],[1Y Return vs Nifty]]-AVERAGE(Table2[1Y Return vs Nifty]))/_xlfn.STDEV.P(Table2[1Y Return vs Nifty])</f>
        <v>4.3631971178147114E-2</v>
      </c>
      <c r="I488">
        <v>-5.5322441086341296</v>
      </c>
      <c r="J488">
        <f>(Table2[[#This Row],[1M Return vs Nifty]]-AVERAGE(Table2[1M Return vs Nifty]))/_xlfn.STDEV.P(Table2[1M Return vs Nifty])</f>
        <v>-0.52638867594640637</v>
      </c>
      <c r="K488">
        <v>-23.0588351771699</v>
      </c>
      <c r="L488">
        <f>(Table2[[#This Row],[6M Return vs Nifty]]-AVERAGE(Table2[6M Return vs Nifty]))/_xlfn.STDEV.P(Table2[6M Return vs Nifty])</f>
        <v>-1.0516839749002467</v>
      </c>
      <c r="M488">
        <v>-3.87662429299401</v>
      </c>
      <c r="N488">
        <f>(Table2[[#This Row],[1W Return vs Nifty]]-AVERAGE(Table2[1W Return vs Nifty]))/_xlfn.STDEV.P(Table2[1W Return vs Nifty])</f>
        <v>-0.85048454620305902</v>
      </c>
      <c r="O488">
        <v>191.84</v>
      </c>
      <c r="P488">
        <v>196.48665437076099</v>
      </c>
      <c r="Q488">
        <v>189.057758119803</v>
      </c>
      <c r="R488">
        <v>38.875964676587301</v>
      </c>
      <c r="S488" s="1">
        <f>(Table2[[#This Row],[Close Price]]-Table2[[#This Row],[20D EMA]])/Table2[[#This Row],[20D EMA]]</f>
        <v>-3.7322768974145104E-2</v>
      </c>
      <c r="T488" s="1">
        <f>(Table2[[#This Row],[Close Price]]-Table2[[#This Row],[50D EMA]])/Table2[[#This Row],[50D EMA]]</f>
        <v>-6.0088836102234124E-2</v>
      </c>
      <c r="U488" s="1">
        <f>(Table2[[#This Row],[Close Price]]-Table2[[#This Row],[200D EMA]])/Table2[[#This Row],[200D EMA]]</f>
        <v>-2.3155665037712297E-2</v>
      </c>
      <c r="V488">
        <v>0.79547818928853298</v>
      </c>
      <c r="W488">
        <v>184.01</v>
      </c>
      <c r="X488">
        <v>188.66</v>
      </c>
      <c r="Y488">
        <v>179</v>
      </c>
      <c r="Z488">
        <v>191.49</v>
      </c>
      <c r="AA488">
        <v>179</v>
      </c>
      <c r="AB488">
        <v>201.61</v>
      </c>
      <c r="AC488" s="1">
        <f>(Table2[[#This Row],[Close Price]]/Table2[[#This Row],[Day Low]])-1</f>
        <v>3.6411064616055366E-3</v>
      </c>
      <c r="AD488" s="1">
        <f>(Table2[[#This Row],[Day High]]/Table2[[#This Row],[Close Price]])-1</f>
        <v>2.1550790556638555E-2</v>
      </c>
      <c r="AE488" s="1">
        <f>(Table2[[#This Row],[Close Price]]/Table2[[#This Row],[Current Week Low]])-1</f>
        <v>3.1731843575419028E-2</v>
      </c>
      <c r="AF488" s="1">
        <f>(Table2[[#This Row],[Current Week High]]/Table2[[#This Row],[Close Price]])-1</f>
        <v>3.6874593892137764E-2</v>
      </c>
      <c r="AG488" s="1">
        <f>(Table2[[#This Row],[Close Price]]/Table2[[#This Row],[Current Month Low]])-1</f>
        <v>3.1731843575419028E-2</v>
      </c>
      <c r="AH488" s="1">
        <f>(Table2[[#This Row],[Current Month High]]/Table2[[#This Row],[Close Price]])-1</f>
        <v>9.16720814381633E-2</v>
      </c>
      <c r="AI488">
        <v>43.464370803552001</v>
      </c>
      <c r="AJ488">
        <v>67.131221719457002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-0.12</v>
      </c>
      <c r="AM488" t="s">
        <v>3172</v>
      </c>
      <c r="AN488">
        <v>-7.77</v>
      </c>
      <c r="AO488" t="s">
        <v>3172</v>
      </c>
      <c r="AP488">
        <v>2.3808062218991E-2</v>
      </c>
      <c r="AQ488">
        <f>(Table2[[#This Row],[Sharpe Ratio]]-AVERAGE(Table2[Sharpe Ratio]))/_xlfn.STDEV.P(Table2[Sharpe Ratio])</f>
        <v>-0.44112812024345083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277</v>
      </c>
      <c r="AT488">
        <f>_xlfn.RANK.AVG(Table2[[#This Row],[6M Return vs Nifty Z-Score]],Table2[6M Return vs Nifty Z-Score])</f>
        <v>660</v>
      </c>
      <c r="AU488">
        <f>_xlfn.RANK.AVG(Table2[[#This Row],[Sharpe Ratio Z-Score]],Table2[Sharpe Ratio Z-Score])</f>
        <v>447</v>
      </c>
      <c r="AV488">
        <f>(Table2[[#This Row],[Rank 1Y]]+Table2[[#This Row],[Rank 6M]]+Table2[[#This Row],[Rank Sharpe]])/3</f>
        <v>461.33333333333331</v>
      </c>
    </row>
    <row r="489" spans="1:48" x14ac:dyDescent="0.3">
      <c r="A489" t="s">
        <v>518</v>
      </c>
      <c r="B489" t="s">
        <v>519</v>
      </c>
      <c r="C489" t="s">
        <v>3127</v>
      </c>
      <c r="D489" t="s">
        <v>34</v>
      </c>
      <c r="E489">
        <v>41657.4616092</v>
      </c>
      <c r="F489">
        <v>54.16</v>
      </c>
      <c r="G489">
        <v>-12.0936549199489</v>
      </c>
      <c r="H489">
        <f>(Table2[[#This Row],[1Y Return vs Nifty]]-AVERAGE(Table2[1Y Return vs Nifty]))/_xlfn.STDEV.P(Table2[1Y Return vs Nifty])</f>
        <v>-0.64694467760028884</v>
      </c>
      <c r="I489">
        <v>-8.2872248059360505</v>
      </c>
      <c r="J489">
        <f>(Table2[[#This Row],[1M Return vs Nifty]]-AVERAGE(Table2[1M Return vs Nifty]))/_xlfn.STDEV.P(Table2[1M Return vs Nifty])</f>
        <v>-0.82166504145912989</v>
      </c>
      <c r="K489">
        <v>-26.284698721874001</v>
      </c>
      <c r="L489">
        <f>(Table2[[#This Row],[6M Return vs Nifty]]-AVERAGE(Table2[6M Return vs Nifty]))/_xlfn.STDEV.P(Table2[6M Return vs Nifty])</f>
        <v>-1.1554958035617431</v>
      </c>
      <c r="M489">
        <v>-6.5317072824978197</v>
      </c>
      <c r="N489">
        <f>(Table2[[#This Row],[1W Return vs Nifty]]-AVERAGE(Table2[1W Return vs Nifty]))/_xlfn.STDEV.P(Table2[1W Return vs Nifty])</f>
        <v>-1.4817030438445793</v>
      </c>
      <c r="O489">
        <v>58.45</v>
      </c>
      <c r="P489">
        <v>60.512805616657403</v>
      </c>
      <c r="Q489">
        <v>58.720256194544497</v>
      </c>
      <c r="R489">
        <v>25.987692172116802</v>
      </c>
      <c r="S489" s="1">
        <f>(Table2[[#This Row],[Close Price]]-Table2[[#This Row],[20D EMA]])/Table2[[#This Row],[20D EMA]]</f>
        <v>-7.3396065012831579E-2</v>
      </c>
      <c r="T489" s="1">
        <f>(Table2[[#This Row],[Close Price]]-Table2[[#This Row],[50D EMA]])/Table2[[#This Row],[50D EMA]]</f>
        <v>-0.1049828305251916</v>
      </c>
      <c r="U489" s="1">
        <f>(Table2[[#This Row],[Close Price]]-Table2[[#This Row],[200D EMA]])/Table2[[#This Row],[200D EMA]]</f>
        <v>-7.7660699902875746E-2</v>
      </c>
      <c r="V489">
        <v>0.94331633819083505</v>
      </c>
      <c r="W489">
        <v>54</v>
      </c>
      <c r="X489">
        <v>55.57</v>
      </c>
      <c r="Y489">
        <v>54</v>
      </c>
      <c r="Z489">
        <v>58.87</v>
      </c>
      <c r="AA489">
        <v>54</v>
      </c>
      <c r="AB489">
        <v>60.61</v>
      </c>
      <c r="AC489" s="1">
        <f>(Table2[[#This Row],[Close Price]]/Table2[[#This Row],[Day Low]])-1</f>
        <v>2.962962962962834E-3</v>
      </c>
      <c r="AD489" s="1">
        <f>(Table2[[#This Row],[Day High]]/Table2[[#This Row],[Close Price]])-1</f>
        <v>2.6033973412112221E-2</v>
      </c>
      <c r="AE489" s="1">
        <f>(Table2[[#This Row],[Close Price]]/Table2[[#This Row],[Current Week Low]])-1</f>
        <v>2.962962962962834E-3</v>
      </c>
      <c r="AF489" s="1">
        <f>(Table2[[#This Row],[Current Week High]]/Table2[[#This Row],[Close Price]])-1</f>
        <v>8.6964549483013354E-2</v>
      </c>
      <c r="AG489" s="1">
        <f>(Table2[[#This Row],[Close Price]]/Table2[[#This Row],[Current Month Low]])-1</f>
        <v>2.962962962962834E-3</v>
      </c>
      <c r="AH489" s="1">
        <f>(Table2[[#This Row],[Current Month High]]/Table2[[#This Row],[Close Price]])-1</f>
        <v>0.11909158050221569</v>
      </c>
      <c r="AI489">
        <v>35.7090103397341</v>
      </c>
      <c r="AJ489">
        <v>40.129366106080198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-0.17</v>
      </c>
      <c r="AM489" t="s">
        <v>3172</v>
      </c>
      <c r="AN489">
        <v>-14.2</v>
      </c>
      <c r="AO489" t="s">
        <v>3172</v>
      </c>
      <c r="AP489">
        <v>0.11602361296509001</v>
      </c>
      <c r="AQ489">
        <f>(Table2[[#This Row],[Sharpe Ratio]]-AVERAGE(Table2[Sharpe Ratio]))/_xlfn.STDEV.P(Table2[Sharpe Ratio])</f>
        <v>0.62919502258152848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533</v>
      </c>
      <c r="AT489">
        <f>_xlfn.RANK.AVG(Table2[[#This Row],[6M Return vs Nifty Z-Score]],Table2[6M Return vs Nifty Z-Score])</f>
        <v>683</v>
      </c>
      <c r="AU489">
        <f>_xlfn.RANK.AVG(Table2[[#This Row],[Sharpe Ratio Z-Score]],Table2[Sharpe Ratio Z-Score])</f>
        <v>176</v>
      </c>
      <c r="AV489">
        <f>(Table2[[#This Row],[Rank 1Y]]+Table2[[#This Row],[Rank 6M]]+Table2[[#This Row],[Rank Sharpe]])/3</f>
        <v>464</v>
      </c>
    </row>
    <row r="490" spans="1:48" x14ac:dyDescent="0.3">
      <c r="A490" t="s">
        <v>1283</v>
      </c>
      <c r="B490" t="s">
        <v>1284</v>
      </c>
      <c r="C490" t="s">
        <v>3131</v>
      </c>
      <c r="D490" t="s">
        <v>278</v>
      </c>
      <c r="E490">
        <v>9090.4011201899993</v>
      </c>
      <c r="F490">
        <v>1386.45</v>
      </c>
      <c r="G490">
        <v>2.4926822660389001</v>
      </c>
      <c r="H490">
        <f>(Table2[[#This Row],[1Y Return vs Nifty]]-AVERAGE(Table2[1Y Return vs Nifty]))/_xlfn.STDEV.P(Table2[1Y Return vs Nifty])</f>
        <v>-0.39876277813172928</v>
      </c>
      <c r="I490">
        <v>4.6006048515011697</v>
      </c>
      <c r="J490">
        <f>(Table2[[#This Row],[1M Return vs Nifty]]-AVERAGE(Table2[1M Return vs Nifty]))/_xlfn.STDEV.P(Table2[1M Return vs Nifty])</f>
        <v>0.55964100700865949</v>
      </c>
      <c r="K490">
        <v>-0.18178436809936599</v>
      </c>
      <c r="L490">
        <f>(Table2[[#This Row],[6M Return vs Nifty]]-AVERAGE(Table2[6M Return vs Nifty]))/_xlfn.STDEV.P(Table2[6M Return vs Nifty])</f>
        <v>-0.31547537650169921</v>
      </c>
      <c r="M490">
        <v>1.1440004075224199</v>
      </c>
      <c r="N490">
        <f>(Table2[[#This Row],[1W Return vs Nifty]]-AVERAGE(Table2[1W Return vs Nifty]))/_xlfn.STDEV.P(Table2[1W Return vs Nifty])</f>
        <v>0.34311700719853272</v>
      </c>
      <c r="O490">
        <v>1386.02</v>
      </c>
      <c r="P490">
        <v>1356.54276899826</v>
      </c>
      <c r="Q490">
        <v>1252.0387241279</v>
      </c>
      <c r="R490">
        <v>46.455615798263302</v>
      </c>
      <c r="S490" s="1">
        <f>(Table2[[#This Row],[Close Price]]-Table2[[#This Row],[20D EMA]])/Table2[[#This Row],[20D EMA]]</f>
        <v>3.1024083346565249E-4</v>
      </c>
      <c r="T490" s="1">
        <f>(Table2[[#This Row],[Close Price]]-Table2[[#This Row],[50D EMA]])/Table2[[#This Row],[50D EMA]]</f>
        <v>2.2046655428214046E-2</v>
      </c>
      <c r="U490" s="1">
        <f>(Table2[[#This Row],[Close Price]]-Table2[[#This Row],[200D EMA]])/Table2[[#This Row],[200D EMA]]</f>
        <v>0.10735392866200959</v>
      </c>
      <c r="V490">
        <v>0.54646695153164404</v>
      </c>
      <c r="W490">
        <v>1351</v>
      </c>
      <c r="X490">
        <v>1410</v>
      </c>
      <c r="Y490">
        <v>1351</v>
      </c>
      <c r="Z490">
        <v>1450</v>
      </c>
      <c r="AA490">
        <v>1351</v>
      </c>
      <c r="AB490">
        <v>1450</v>
      </c>
      <c r="AC490" s="1">
        <f>(Table2[[#This Row],[Close Price]]/Table2[[#This Row],[Day Low]])-1</f>
        <v>2.6239822353812059E-2</v>
      </c>
      <c r="AD490" s="1">
        <f>(Table2[[#This Row],[Day High]]/Table2[[#This Row],[Close Price]])-1</f>
        <v>1.6985827112409257E-2</v>
      </c>
      <c r="AE490" s="1">
        <f>(Table2[[#This Row],[Close Price]]/Table2[[#This Row],[Current Week Low]])-1</f>
        <v>2.6239822353812059E-2</v>
      </c>
      <c r="AF490" s="1">
        <f>(Table2[[#This Row],[Current Week High]]/Table2[[#This Row],[Close Price]])-1</f>
        <v>4.5836488874463566E-2</v>
      </c>
      <c r="AG490" s="1">
        <f>(Table2[[#This Row],[Close Price]]/Table2[[#This Row],[Current Month Low]])-1</f>
        <v>2.6239822353812059E-2</v>
      </c>
      <c r="AH490" s="1">
        <f>(Table2[[#This Row],[Current Month High]]/Table2[[#This Row],[Close Price]])-1</f>
        <v>4.5836488874463566E-2</v>
      </c>
      <c r="AI490">
        <v>19.293880053373702</v>
      </c>
      <c r="AJ490">
        <v>41.923431262155802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-0.04</v>
      </c>
      <c r="AM490" t="s">
        <v>3172</v>
      </c>
      <c r="AN490">
        <v>-0.87</v>
      </c>
      <c r="AO490" t="s">
        <v>3172</v>
      </c>
      <c r="AQ490">
        <f>(Table2[[#This Row],[Sharpe Ratio]]-AVERAGE(Table2[Sharpe Ratio]))/_xlfn.STDEV.P(Table2[Sharpe Ratio])</f>
        <v>-0.71746242365139401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-0.52894256407763041</v>
      </c>
      <c r="AS490">
        <f>_xlfn.RANK.AVG(Table2[[#This Row],[1Y Return vs Nifty Z-Score]],Table2[1Y Return vs Nifty Z-Score])</f>
        <v>430</v>
      </c>
      <c r="AT490">
        <f>_xlfn.RANK.AVG(Table2[[#This Row],[6M Return vs Nifty Z-Score]],Table2[6M Return vs Nifty Z-Score])</f>
        <v>433</v>
      </c>
      <c r="AU490">
        <f>_xlfn.RANK.AVG(Table2[[#This Row],[Sharpe Ratio Z-Score]],Table2[Sharpe Ratio Z-Score])</f>
        <v>531</v>
      </c>
      <c r="AV490">
        <f>(Table2[[#This Row],[Rank 1Y]]+Table2[[#This Row],[Rank 6M]]+Table2[[#This Row],[Rank Sharpe]])/3</f>
        <v>464.66666666666669</v>
      </c>
    </row>
    <row r="491" spans="1:48" x14ac:dyDescent="0.3">
      <c r="A491" t="s">
        <v>473</v>
      </c>
      <c r="B491" t="s">
        <v>474</v>
      </c>
      <c r="C491" t="s">
        <v>3127</v>
      </c>
      <c r="D491" t="s">
        <v>475</v>
      </c>
      <c r="E491">
        <v>46608.829174799997</v>
      </c>
      <c r="F491">
        <v>732</v>
      </c>
      <c r="G491">
        <v>-49.884127571300198</v>
      </c>
      <c r="H491">
        <f>(Table2[[#This Row],[1Y Return vs Nifty]]-AVERAGE(Table2[1Y Return vs Nifty]))/_xlfn.STDEV.P(Table2[1Y Return vs Nifty])</f>
        <v>-1.289937580125315</v>
      </c>
      <c r="I491">
        <v>16.5909262449115</v>
      </c>
      <c r="J491">
        <f>(Table2[[#This Row],[1M Return vs Nifty]]-AVERAGE(Table2[1M Return vs Nifty]))/_xlfn.STDEV.P(Table2[1M Return vs Nifty])</f>
        <v>1.8447529229806992</v>
      </c>
      <c r="K491">
        <v>72.883774873845397</v>
      </c>
      <c r="L491">
        <f>(Table2[[#This Row],[6M Return vs Nifty]]-AVERAGE(Table2[6M Return vs Nifty]))/_xlfn.STDEV.P(Table2[6M Return vs Nifty])</f>
        <v>2.0358544959393052</v>
      </c>
      <c r="M491">
        <v>4.1342392891577804</v>
      </c>
      <c r="N491">
        <f>(Table2[[#This Row],[1W Return vs Nifty]]-AVERAGE(Table2[1W Return vs Nifty]))/_xlfn.STDEV.P(Table2[1W Return vs Nifty])</f>
        <v>1.0540153489516368</v>
      </c>
      <c r="O491">
        <v>686.33</v>
      </c>
      <c r="P491">
        <v>620.97550385038699</v>
      </c>
      <c r="Q491">
        <v>556.85478712773795</v>
      </c>
      <c r="R491">
        <v>58.746769261938702</v>
      </c>
      <c r="S491" s="1">
        <f>(Table2[[#This Row],[Close Price]]-Table2[[#This Row],[20D EMA]])/Table2[[#This Row],[20D EMA]]</f>
        <v>6.654233386271903E-2</v>
      </c>
      <c r="T491" s="1">
        <f>(Table2[[#This Row],[Close Price]]-Table2[[#This Row],[50D EMA]])/Table2[[#This Row],[50D EMA]]</f>
        <v>0.17879046026968948</v>
      </c>
      <c r="U491" s="1">
        <f>(Table2[[#This Row],[Close Price]]-Table2[[#This Row],[200D EMA]])/Table2[[#This Row],[200D EMA]]</f>
        <v>0.31452582777578808</v>
      </c>
      <c r="V491">
        <v>1.6314065410202401</v>
      </c>
      <c r="W491">
        <v>727</v>
      </c>
      <c r="X491">
        <v>755.95</v>
      </c>
      <c r="Y491">
        <v>637.1</v>
      </c>
      <c r="Z491">
        <v>772.85</v>
      </c>
      <c r="AA491">
        <v>637.1</v>
      </c>
      <c r="AB491">
        <v>772.85</v>
      </c>
      <c r="AC491" s="1">
        <f>(Table2[[#This Row],[Close Price]]/Table2[[#This Row],[Day Low]])-1</f>
        <v>6.8775790921595803E-3</v>
      </c>
      <c r="AD491" s="1">
        <f>(Table2[[#This Row],[Day High]]/Table2[[#This Row],[Close Price]])-1</f>
        <v>3.2718579234972678E-2</v>
      </c>
      <c r="AE491" s="1">
        <f>(Table2[[#This Row],[Close Price]]/Table2[[#This Row],[Current Week Low]])-1</f>
        <v>0.14895620781666929</v>
      </c>
      <c r="AF491" s="1">
        <f>(Table2[[#This Row],[Current Week High]]/Table2[[#This Row],[Close Price]])-1</f>
        <v>5.5806010928961758E-2</v>
      </c>
      <c r="AG491" s="1">
        <f>(Table2[[#This Row],[Close Price]]/Table2[[#This Row],[Current Month Low]])-1</f>
        <v>0.14895620781666929</v>
      </c>
      <c r="AH491" s="1">
        <f>(Table2[[#This Row],[Current Month High]]/Table2[[#This Row],[Close Price]])-1</f>
        <v>5.5806010928961758E-2</v>
      </c>
      <c r="AI491">
        <v>36.379781420764999</v>
      </c>
      <c r="AJ491">
        <v>136.129032258064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0.52</v>
      </c>
      <c r="AM491" t="s">
        <v>3173</v>
      </c>
      <c r="AN491">
        <v>12.35</v>
      </c>
      <c r="AO491" t="s">
        <v>3173</v>
      </c>
      <c r="AP491">
        <v>-4.8324719614170002E-2</v>
      </c>
      <c r="AQ491">
        <f>(Table2[[#This Row],[Sharpe Ratio]]-AVERAGE(Table2[Sharpe Ratio]))/_xlfn.STDEV.P(Table2[Sharpe Ratio])</f>
        <v>-1.2783555198276091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2.3663296679187171</v>
      </c>
      <c r="AS491">
        <f>_xlfn.RANK.AVG(Table2[[#This Row],[1Y Return vs Nifty Z-Score]],Table2[1Y Return vs Nifty Z-Score])</f>
        <v>708</v>
      </c>
      <c r="AT491">
        <f>_xlfn.RANK.AVG(Table2[[#This Row],[6M Return vs Nifty Z-Score]],Table2[6M Return vs Nifty Z-Score])</f>
        <v>34</v>
      </c>
      <c r="AU491">
        <f>_xlfn.RANK.AVG(Table2[[#This Row],[Sharpe Ratio Z-Score]],Table2[Sharpe Ratio Z-Score])</f>
        <v>657</v>
      </c>
      <c r="AV491">
        <f>(Table2[[#This Row],[Rank 1Y]]+Table2[[#This Row],[Rank 6M]]+Table2[[#This Row],[Rank Sharpe]])/3</f>
        <v>466.33333333333331</v>
      </c>
    </row>
    <row r="492" spans="1:48" x14ac:dyDescent="0.3">
      <c r="A492" t="s">
        <v>490</v>
      </c>
      <c r="B492" t="s">
        <v>491</v>
      </c>
      <c r="C492" t="s">
        <v>3139</v>
      </c>
      <c r="D492" t="s">
        <v>138</v>
      </c>
      <c r="E492">
        <v>44314.376390224999</v>
      </c>
      <c r="F492">
        <v>50120.75</v>
      </c>
      <c r="G492">
        <v>3.44774927250117</v>
      </c>
      <c r="H492">
        <f>(Table2[[#This Row],[1Y Return vs Nifty]]-AVERAGE(Table2[1Y Return vs Nifty]))/_xlfn.STDEV.P(Table2[1Y Return vs Nifty])</f>
        <v>-0.38251261602720471</v>
      </c>
      <c r="I492">
        <v>-0.76872949033953097</v>
      </c>
      <c r="J492">
        <f>(Table2[[#This Row],[1M Return vs Nifty]]-AVERAGE(Table2[1M Return vs Nifty]))/_xlfn.STDEV.P(Table2[1M Return vs Nifty])</f>
        <v>-1.5839442358577639E-2</v>
      </c>
      <c r="K492">
        <v>4.4256061525321302</v>
      </c>
      <c r="L492">
        <f>(Table2[[#This Row],[6M Return vs Nifty]]-AVERAGE(Table2[6M Return vs Nifty]))/_xlfn.STDEV.P(Table2[6M Return vs Nifty])</f>
        <v>-0.16720449378267443</v>
      </c>
      <c r="M492">
        <v>1.8478542061138601</v>
      </c>
      <c r="N492">
        <f>(Table2[[#This Row],[1W Return vs Nifty]]-AVERAGE(Table2[1W Return vs Nifty]))/_xlfn.STDEV.P(Table2[1W Return vs Nifty])</f>
        <v>0.51045096213046337</v>
      </c>
      <c r="O492">
        <v>49374.16</v>
      </c>
      <c r="P492">
        <v>50444.505128238598</v>
      </c>
      <c r="Q492">
        <v>47668.629832258302</v>
      </c>
      <c r="R492">
        <v>62.518934674521397</v>
      </c>
      <c r="S492" s="1">
        <f>(Table2[[#This Row],[Close Price]]-Table2[[#This Row],[20D EMA]])/Table2[[#This Row],[20D EMA]]</f>
        <v>1.5121067376133517E-2</v>
      </c>
      <c r="T492" s="1">
        <f>(Table2[[#This Row],[Close Price]]-Table2[[#This Row],[50D EMA]])/Table2[[#This Row],[50D EMA]]</f>
        <v>-6.4180454821700875E-3</v>
      </c>
      <c r="U492" s="1">
        <f>(Table2[[#This Row],[Close Price]]-Table2[[#This Row],[200D EMA]])/Table2[[#This Row],[200D EMA]]</f>
        <v>5.1440961831092938E-2</v>
      </c>
      <c r="V492">
        <v>0.71271415689810602</v>
      </c>
      <c r="W492">
        <v>49320.65</v>
      </c>
      <c r="X492">
        <v>50549.9</v>
      </c>
      <c r="Y492">
        <v>46827.95</v>
      </c>
      <c r="Z492">
        <v>50549.9</v>
      </c>
      <c r="AA492">
        <v>46827.95</v>
      </c>
      <c r="AB492">
        <v>50549.9</v>
      </c>
      <c r="AC492" s="1">
        <f>(Table2[[#This Row],[Close Price]]/Table2[[#This Row],[Day Low]])-1</f>
        <v>1.6222413938177915E-2</v>
      </c>
      <c r="AD492" s="1">
        <f>(Table2[[#This Row],[Day High]]/Table2[[#This Row],[Close Price]])-1</f>
        <v>8.5623219923884886E-3</v>
      </c>
      <c r="AE492" s="1">
        <f>(Table2[[#This Row],[Close Price]]/Table2[[#This Row],[Current Week Low]])-1</f>
        <v>7.0316979496219734E-2</v>
      </c>
      <c r="AF492" s="1">
        <f>(Table2[[#This Row],[Current Week High]]/Table2[[#This Row],[Close Price]])-1</f>
        <v>8.5623219923884886E-3</v>
      </c>
      <c r="AG492" s="1">
        <f>(Table2[[#This Row],[Close Price]]/Table2[[#This Row],[Current Month Low]])-1</f>
        <v>7.0316979496219734E-2</v>
      </c>
      <c r="AH492" s="1">
        <f>(Table2[[#This Row],[Current Month High]]/Table2[[#This Row],[Close Price]])-1</f>
        <v>8.5623219923884886E-3</v>
      </c>
      <c r="AI492">
        <v>19.698927091074999</v>
      </c>
      <c r="AJ492">
        <v>43.293441249710497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-0.13</v>
      </c>
      <c r="AM492" t="s">
        <v>3172</v>
      </c>
      <c r="AN492">
        <v>1.37</v>
      </c>
      <c r="AO492" t="s">
        <v>3173</v>
      </c>
      <c r="AP492">
        <v>-1.8800336033041001E-2</v>
      </c>
      <c r="AQ492">
        <f>(Table2[[#This Row],[Sharpe Ratio]]-AVERAGE(Table2[Sharpe Ratio]))/_xlfn.STDEV.P(Table2[Sharpe Ratio])</f>
        <v>-0.93567328490248725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427</v>
      </c>
      <c r="AT492">
        <f>_xlfn.RANK.AVG(Table2[[#This Row],[6M Return vs Nifty Z-Score]],Table2[6M Return vs Nifty Z-Score])</f>
        <v>368</v>
      </c>
      <c r="AU492">
        <f>_xlfn.RANK.AVG(Table2[[#This Row],[Sharpe Ratio Z-Score]],Table2[Sharpe Ratio Z-Score])</f>
        <v>607</v>
      </c>
      <c r="AV492">
        <f>(Table2[[#This Row],[Rank 1Y]]+Table2[[#This Row],[Rank 6M]]+Table2[[#This Row],[Rank Sharpe]])/3</f>
        <v>467.33333333333331</v>
      </c>
    </row>
    <row r="493" spans="1:48" x14ac:dyDescent="0.3">
      <c r="A493" t="s">
        <v>454</v>
      </c>
      <c r="B493" t="s">
        <v>455</v>
      </c>
      <c r="C493" t="s">
        <v>3127</v>
      </c>
      <c r="D493" t="s">
        <v>34</v>
      </c>
      <c r="E493">
        <v>49524.7594595599</v>
      </c>
      <c r="F493">
        <v>57.05</v>
      </c>
      <c r="G493">
        <v>-11.3582623671335</v>
      </c>
      <c r="H493">
        <f>(Table2[[#This Row],[1Y Return vs Nifty]]-AVERAGE(Table2[1Y Return vs Nifty]))/_xlfn.STDEV.P(Table2[1Y Return vs Nifty])</f>
        <v>-0.63443220662929789</v>
      </c>
      <c r="I493">
        <v>-1.88157079799813</v>
      </c>
      <c r="J493">
        <f>(Table2[[#This Row],[1M Return vs Nifty]]-AVERAGE(Table2[1M Return vs Nifty]))/_xlfn.STDEV.P(Table2[1M Return vs Nifty])</f>
        <v>-0.13511277775423636</v>
      </c>
      <c r="K493">
        <v>-22.230537033303701</v>
      </c>
      <c r="L493">
        <f>(Table2[[#This Row],[6M Return vs Nifty]]-AVERAGE(Table2[6M Return vs Nifty]))/_xlfn.STDEV.P(Table2[6M Return vs Nifty])</f>
        <v>-1.0250284317255087</v>
      </c>
      <c r="M493">
        <v>0.78930421528131101</v>
      </c>
      <c r="N493">
        <f>(Table2[[#This Row],[1W Return vs Nifty]]-AVERAGE(Table2[1W Return vs Nifty]))/_xlfn.STDEV.P(Table2[1W Return vs Nifty])</f>
        <v>0.25879165900011647</v>
      </c>
      <c r="O493">
        <v>58.41</v>
      </c>
      <c r="P493">
        <v>59.662082621242199</v>
      </c>
      <c r="Q493">
        <v>57.945935395708602</v>
      </c>
      <c r="R493">
        <v>42.473277677187802</v>
      </c>
      <c r="S493" s="1">
        <f>(Table2[[#This Row],[Close Price]]-Table2[[#This Row],[20D EMA]])/Table2[[#This Row],[20D EMA]]</f>
        <v>-2.3283684300633444E-2</v>
      </c>
      <c r="T493" s="1">
        <f>(Table2[[#This Row],[Close Price]]-Table2[[#This Row],[50D EMA]])/Table2[[#This Row],[50D EMA]]</f>
        <v>-4.378128463641983E-2</v>
      </c>
      <c r="U493" s="1">
        <f>(Table2[[#This Row],[Close Price]]-Table2[[#This Row],[200D EMA]])/Table2[[#This Row],[200D EMA]]</f>
        <v>-1.5461574476109966E-2</v>
      </c>
      <c r="V493">
        <v>0.51668958784171604</v>
      </c>
      <c r="W493">
        <v>56.85</v>
      </c>
      <c r="X493">
        <v>58.39</v>
      </c>
      <c r="Y493">
        <v>54.64</v>
      </c>
      <c r="Z493">
        <v>58.39</v>
      </c>
      <c r="AA493">
        <v>54.64</v>
      </c>
      <c r="AB493">
        <v>59.15</v>
      </c>
      <c r="AC493" s="1">
        <f>(Table2[[#This Row],[Close Price]]/Table2[[#This Row],[Day Low]])-1</f>
        <v>3.5180299032540052E-3</v>
      </c>
      <c r="AD493" s="1">
        <f>(Table2[[#This Row],[Day High]]/Table2[[#This Row],[Close Price]])-1</f>
        <v>2.3488168273444465E-2</v>
      </c>
      <c r="AE493" s="1">
        <f>(Table2[[#This Row],[Close Price]]/Table2[[#This Row],[Current Week Low]])-1</f>
        <v>4.4106881405563625E-2</v>
      </c>
      <c r="AF493" s="1">
        <f>(Table2[[#This Row],[Current Week High]]/Table2[[#This Row],[Close Price]])-1</f>
        <v>2.3488168273444465E-2</v>
      </c>
      <c r="AG493" s="1">
        <f>(Table2[[#This Row],[Close Price]]/Table2[[#This Row],[Current Month Low]])-1</f>
        <v>4.4106881405563625E-2</v>
      </c>
      <c r="AH493" s="1">
        <f>(Table2[[#This Row],[Current Month High]]/Table2[[#This Row],[Close Price]])-1</f>
        <v>3.6809815950920255E-2</v>
      </c>
      <c r="AI493">
        <v>34.794040315512703</v>
      </c>
      <c r="AJ493">
        <v>39.657282741738001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-7.0000000000000007E-2</v>
      </c>
      <c r="AM493" t="s">
        <v>3172</v>
      </c>
      <c r="AN493">
        <v>-7.36</v>
      </c>
      <c r="AO493" t="s">
        <v>3172</v>
      </c>
      <c r="AP493">
        <v>9.9911222539608005E-2</v>
      </c>
      <c r="AQ493">
        <f>(Table2[[#This Row],[Sharpe Ratio]]-AVERAGE(Table2[Sharpe Ratio]))/_xlfn.STDEV.P(Table2[Sharpe Ratio])</f>
        <v>0.44218248273228256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528</v>
      </c>
      <c r="AT493">
        <f>_xlfn.RANK.AVG(Table2[[#This Row],[6M Return vs Nifty Z-Score]],Table2[6M Return vs Nifty Z-Score])</f>
        <v>650</v>
      </c>
      <c r="AU493">
        <f>_xlfn.RANK.AVG(Table2[[#This Row],[Sharpe Ratio Z-Score]],Table2[Sharpe Ratio Z-Score])</f>
        <v>226</v>
      </c>
      <c r="AV493">
        <f>(Table2[[#This Row],[Rank 1Y]]+Table2[[#This Row],[Rank 6M]]+Table2[[#This Row],[Rank Sharpe]])/3</f>
        <v>468</v>
      </c>
    </row>
    <row r="494" spans="1:48" x14ac:dyDescent="0.3">
      <c r="A494" t="s">
        <v>1859</v>
      </c>
      <c r="B494" t="s">
        <v>1860</v>
      </c>
      <c r="C494" t="s">
        <v>3139</v>
      </c>
      <c r="D494" t="s">
        <v>138</v>
      </c>
      <c r="E494">
        <v>4081.9431704849999</v>
      </c>
      <c r="F494">
        <v>619.95000000000005</v>
      </c>
      <c r="G494">
        <v>-16.8652015374558</v>
      </c>
      <c r="H494">
        <f>(Table2[[#This Row],[1Y Return vs Nifty]]-AVERAGE(Table2[1Y Return vs Nifty]))/_xlfn.STDEV.P(Table2[1Y Return vs Nifty])</f>
        <v>-0.72813102944695007</v>
      </c>
      <c r="I494">
        <v>11.5022315875709</v>
      </c>
      <c r="J494">
        <f>(Table2[[#This Row],[1M Return vs Nifty]]-AVERAGE(Table2[1M Return vs Nifty]))/_xlfn.STDEV.P(Table2[1M Return vs Nifty])</f>
        <v>1.2993511838341842</v>
      </c>
      <c r="K494">
        <v>9.1845022762115605</v>
      </c>
      <c r="L494">
        <f>(Table2[[#This Row],[6M Return vs Nifty]]-AVERAGE(Table2[6M Return vs Nifty]))/_xlfn.STDEV.P(Table2[6M Return vs Nifty])</f>
        <v>-1.4057994507986733E-2</v>
      </c>
      <c r="M494">
        <v>0.19338217788298701</v>
      </c>
      <c r="N494">
        <f>(Table2[[#This Row],[1W Return vs Nifty]]-AVERAGE(Table2[1W Return vs Nifty]))/_xlfn.STDEV.P(Table2[1W Return vs Nifty])</f>
        <v>0.11711736307600247</v>
      </c>
      <c r="O494">
        <v>570.51</v>
      </c>
      <c r="P494">
        <v>548.94275855320097</v>
      </c>
      <c r="Q494">
        <v>523.92373293813102</v>
      </c>
      <c r="R494">
        <v>67.353085281291399</v>
      </c>
      <c r="S494" s="1">
        <f>(Table2[[#This Row],[Close Price]]-Table2[[#This Row],[20D EMA]])/Table2[[#This Row],[20D EMA]]</f>
        <v>8.6659304832518366E-2</v>
      </c>
      <c r="T494" s="1">
        <f>(Table2[[#This Row],[Close Price]]-Table2[[#This Row],[50D EMA]])/Table2[[#This Row],[50D EMA]]</f>
        <v>0.12935272456083849</v>
      </c>
      <c r="U494" s="1">
        <f>(Table2[[#This Row],[Close Price]]-Table2[[#This Row],[200D EMA]])/Table2[[#This Row],[200D EMA]]</f>
        <v>0.18328291128054042</v>
      </c>
      <c r="V494">
        <v>1.13347831210262</v>
      </c>
      <c r="W494">
        <v>577.15</v>
      </c>
      <c r="X494">
        <v>640</v>
      </c>
      <c r="Y494">
        <v>527.45000000000005</v>
      </c>
      <c r="Z494">
        <v>640</v>
      </c>
      <c r="AA494">
        <v>527.45000000000005</v>
      </c>
      <c r="AB494">
        <v>640</v>
      </c>
      <c r="AC494" s="1">
        <f>(Table2[[#This Row],[Close Price]]/Table2[[#This Row],[Day Low]])-1</f>
        <v>7.4157498050766879E-2</v>
      </c>
      <c r="AD494" s="1">
        <f>(Table2[[#This Row],[Day High]]/Table2[[#This Row],[Close Price]])-1</f>
        <v>3.234131784821348E-2</v>
      </c>
      <c r="AE494" s="1">
        <f>(Table2[[#This Row],[Close Price]]/Table2[[#This Row],[Current Week Low]])-1</f>
        <v>0.17537207318229209</v>
      </c>
      <c r="AF494" s="1">
        <f>(Table2[[#This Row],[Current Week High]]/Table2[[#This Row],[Close Price]])-1</f>
        <v>3.234131784821348E-2</v>
      </c>
      <c r="AG494" s="1">
        <f>(Table2[[#This Row],[Close Price]]/Table2[[#This Row],[Current Month Low]])-1</f>
        <v>0.17537207318229209</v>
      </c>
      <c r="AH494" s="1">
        <f>(Table2[[#This Row],[Current Month High]]/Table2[[#This Row],[Close Price]])-1</f>
        <v>3.234131784821348E-2</v>
      </c>
      <c r="AI494">
        <v>7.5893217194934897</v>
      </c>
      <c r="AJ494">
        <v>45.8705882352941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0.1</v>
      </c>
      <c r="AM494" t="s">
        <v>3173</v>
      </c>
      <c r="AN494">
        <v>9.07</v>
      </c>
      <c r="AO494" t="s">
        <v>3173</v>
      </c>
      <c r="AQ494">
        <f>(Table2[[#This Row],[Sharpe Ratio]]-AVERAGE(Table2[Sharpe Ratio]))/_xlfn.STDEV.P(Table2[Sharpe Ratio])</f>
        <v>-0.71746242365139401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-4.3182900696144097E-2</v>
      </c>
      <c r="AS494">
        <f>_xlfn.RANK.AVG(Table2[[#This Row],[1Y Return vs Nifty Z-Score]],Table2[1Y Return vs Nifty Z-Score])</f>
        <v>558</v>
      </c>
      <c r="AT494">
        <f>_xlfn.RANK.AVG(Table2[[#This Row],[6M Return vs Nifty Z-Score]],Table2[6M Return vs Nifty Z-Score])</f>
        <v>315</v>
      </c>
      <c r="AU494">
        <f>_xlfn.RANK.AVG(Table2[[#This Row],[Sharpe Ratio Z-Score]],Table2[Sharpe Ratio Z-Score])</f>
        <v>531</v>
      </c>
      <c r="AV494">
        <f>(Table2[[#This Row],[Rank 1Y]]+Table2[[#This Row],[Rank 6M]]+Table2[[#This Row],[Rank Sharpe]])/3</f>
        <v>468</v>
      </c>
    </row>
    <row r="495" spans="1:48" x14ac:dyDescent="0.3">
      <c r="A495" t="s">
        <v>128</v>
      </c>
      <c r="B495" t="s">
        <v>129</v>
      </c>
      <c r="C495" t="s">
        <v>3127</v>
      </c>
      <c r="D495" t="s">
        <v>54</v>
      </c>
      <c r="E495">
        <v>218425.91038344</v>
      </c>
      <c r="F495">
        <v>343.8</v>
      </c>
      <c r="G495">
        <v>29.205151037331198</v>
      </c>
      <c r="H495">
        <f>(Table2[[#This Row],[1Y Return vs Nifty]]-AVERAGE(Table2[1Y Return vs Nifty]))/_xlfn.STDEV.P(Table2[1Y Return vs Nifty])</f>
        <v>5.5741403049719439E-2</v>
      </c>
      <c r="I495">
        <v>-0.38056432036402099</v>
      </c>
      <c r="J495">
        <f>(Table2[[#This Row],[1M Return vs Nifty]]-AVERAGE(Table2[1M Return vs Nifty]))/_xlfn.STDEV.P(Table2[1M Return vs Nifty])</f>
        <v>2.5763753163353189E-2</v>
      </c>
      <c r="K495">
        <v>-17.0588989354947</v>
      </c>
      <c r="L495">
        <f>(Table2[[#This Row],[6M Return vs Nifty]]-AVERAGE(Table2[6M Return vs Nifty]))/_xlfn.STDEV.P(Table2[6M Return vs Nifty])</f>
        <v>-0.85859944281480116</v>
      </c>
      <c r="M495">
        <v>0.56121607335713297</v>
      </c>
      <c r="N495">
        <f>(Table2[[#This Row],[1W Return vs Nifty]]-AVERAGE(Table2[1W Return vs Nifty]))/_xlfn.STDEV.P(Table2[1W Return vs Nifty])</f>
        <v>0.20456606422798027</v>
      </c>
      <c r="O495">
        <v>345.55</v>
      </c>
      <c r="P495">
        <v>343.19512158035099</v>
      </c>
      <c r="Q495">
        <v>314.91965543174598</v>
      </c>
      <c r="R495">
        <v>46.461999082000801</v>
      </c>
      <c r="S495" s="1">
        <f>(Table2[[#This Row],[Close Price]]-Table2[[#This Row],[20D EMA]])/Table2[[#This Row],[20D EMA]]</f>
        <v>-5.0643901027347706E-3</v>
      </c>
      <c r="T495" s="1">
        <f>(Table2[[#This Row],[Close Price]]-Table2[[#This Row],[50D EMA]])/Table2[[#This Row],[50D EMA]]</f>
        <v>1.7624913106680279E-3</v>
      </c>
      <c r="U495" s="1">
        <f>(Table2[[#This Row],[Close Price]]-Table2[[#This Row],[200D EMA]])/Table2[[#This Row],[200D EMA]]</f>
        <v>9.1707024538242601E-2</v>
      </c>
      <c r="V495">
        <v>1.2236335852476501</v>
      </c>
      <c r="W495">
        <v>343</v>
      </c>
      <c r="X495">
        <v>347.5</v>
      </c>
      <c r="Y495">
        <v>329.2</v>
      </c>
      <c r="Z495">
        <v>349.7</v>
      </c>
      <c r="AA495">
        <v>329.2</v>
      </c>
      <c r="AB495">
        <v>353</v>
      </c>
      <c r="AC495" s="1">
        <f>(Table2[[#This Row],[Close Price]]/Table2[[#This Row],[Day Low]])-1</f>
        <v>2.3323615160351086E-3</v>
      </c>
      <c r="AD495" s="1">
        <f>(Table2[[#This Row],[Day High]]/Table2[[#This Row],[Close Price]])-1</f>
        <v>1.0762070971495064E-2</v>
      </c>
      <c r="AE495" s="1">
        <f>(Table2[[#This Row],[Close Price]]/Table2[[#This Row],[Current Week Low]])-1</f>
        <v>4.4349939246658643E-2</v>
      </c>
      <c r="AF495" s="1">
        <f>(Table2[[#This Row],[Current Week High]]/Table2[[#This Row],[Close Price]])-1</f>
        <v>1.716114019778936E-2</v>
      </c>
      <c r="AG495" s="1">
        <f>(Table2[[#This Row],[Close Price]]/Table2[[#This Row],[Current Month Low]])-1</f>
        <v>4.4349939246658643E-2</v>
      </c>
      <c r="AH495" s="1">
        <f>(Table2[[#This Row],[Current Month High]]/Table2[[#This Row],[Close Price]])-1</f>
        <v>2.6759744037230915E-2</v>
      </c>
      <c r="AI495">
        <v>14.805119255380999</v>
      </c>
      <c r="AJ495">
        <v>68.323133414932599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0.01</v>
      </c>
      <c r="AM495" t="s">
        <v>3173</v>
      </c>
      <c r="AN495">
        <v>-2.95</v>
      </c>
      <c r="AO495" t="s">
        <v>3172</v>
      </c>
      <c r="AQ495">
        <f>(Table2[[#This Row],[Sharpe Ratio]]-AVERAGE(Table2[Sharpe Ratio]))/_xlfn.STDEV.P(Table2[Sharpe Ratio])</f>
        <v>-0.71746242365139401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-1.2899906460251422</v>
      </c>
      <c r="AS495">
        <f>_xlfn.RANK.AVG(Table2[[#This Row],[1Y Return vs Nifty Z-Score]],Table2[1Y Return vs Nifty Z-Score])</f>
        <v>273</v>
      </c>
      <c r="AT495">
        <f>_xlfn.RANK.AVG(Table2[[#This Row],[6M Return vs Nifty Z-Score]],Table2[6M Return vs Nifty Z-Score])</f>
        <v>604</v>
      </c>
      <c r="AU495">
        <f>_xlfn.RANK.AVG(Table2[[#This Row],[Sharpe Ratio Z-Score]],Table2[Sharpe Ratio Z-Score])</f>
        <v>531</v>
      </c>
      <c r="AV495">
        <f>(Table2[[#This Row],[Rank 1Y]]+Table2[[#This Row],[Rank 6M]]+Table2[[#This Row],[Rank Sharpe]])/3</f>
        <v>469.33333333333331</v>
      </c>
    </row>
    <row r="496" spans="1:48" x14ac:dyDescent="0.3">
      <c r="A496" t="s">
        <v>1244</v>
      </c>
      <c r="B496" t="s">
        <v>1245</v>
      </c>
      <c r="C496" t="s">
        <v>3137</v>
      </c>
      <c r="D496" t="s">
        <v>458</v>
      </c>
      <c r="E496">
        <v>9598.7882253600001</v>
      </c>
      <c r="F496">
        <v>314.39999999999998</v>
      </c>
      <c r="G496">
        <v>-17.9647393921719</v>
      </c>
      <c r="H496">
        <f>(Table2[[#This Row],[1Y Return vs Nifty]]-AVERAGE(Table2[1Y Return vs Nifty]))/_xlfn.STDEV.P(Table2[1Y Return vs Nifty])</f>
        <v>-0.74683931719880403</v>
      </c>
      <c r="I496">
        <v>13.141850243040199</v>
      </c>
      <c r="J496">
        <f>(Table2[[#This Row],[1M Return vs Nifty]]-AVERAGE(Table2[1M Return vs Nifty]))/_xlfn.STDEV.P(Table2[1M Return vs Nifty])</f>
        <v>1.4750840439184578</v>
      </c>
      <c r="K496">
        <v>23.865381884749802</v>
      </c>
      <c r="L496">
        <f>(Table2[[#This Row],[6M Return vs Nifty]]-AVERAGE(Table2[6M Return vs Nifty]))/_xlfn.STDEV.P(Table2[6M Return vs Nifty])</f>
        <v>0.45838882086449173</v>
      </c>
      <c r="M496">
        <v>-3.1838713401263701</v>
      </c>
      <c r="N496">
        <f>(Table2[[#This Row],[1W Return vs Nifty]]-AVERAGE(Table2[1W Return vs Nifty]))/_xlfn.STDEV.P(Table2[1W Return vs Nifty])</f>
        <v>-0.68578970243564863</v>
      </c>
      <c r="O496">
        <v>324.42</v>
      </c>
      <c r="P496">
        <v>312.517335291005</v>
      </c>
      <c r="Q496">
        <v>291.29575077113498</v>
      </c>
      <c r="R496">
        <v>36.2231550936866</v>
      </c>
      <c r="S496" s="1">
        <f>(Table2[[#This Row],[Close Price]]-Table2[[#This Row],[20D EMA]])/Table2[[#This Row],[20D EMA]]</f>
        <v>-3.0885888662844578E-2</v>
      </c>
      <c r="T496" s="1">
        <f>(Table2[[#This Row],[Close Price]]-Table2[[#This Row],[50D EMA]])/Table2[[#This Row],[50D EMA]]</f>
        <v>6.0241928891461649E-3</v>
      </c>
      <c r="U496" s="1">
        <f>(Table2[[#This Row],[Close Price]]-Table2[[#This Row],[200D EMA]])/Table2[[#This Row],[200D EMA]]</f>
        <v>7.9315435146932609E-2</v>
      </c>
      <c r="V496">
        <v>0.84805428432604302</v>
      </c>
      <c r="W496">
        <v>312.60000000000002</v>
      </c>
      <c r="X496">
        <v>322.95</v>
      </c>
      <c r="Y496">
        <v>307.2</v>
      </c>
      <c r="Z496">
        <v>332.95</v>
      </c>
      <c r="AA496">
        <v>307.2</v>
      </c>
      <c r="AB496">
        <v>346.7</v>
      </c>
      <c r="AC496" s="1">
        <f>(Table2[[#This Row],[Close Price]]/Table2[[#This Row],[Day Low]])-1</f>
        <v>5.7581573896352545E-3</v>
      </c>
      <c r="AD496" s="1">
        <f>(Table2[[#This Row],[Day High]]/Table2[[#This Row],[Close Price]])-1</f>
        <v>2.7194656488549684E-2</v>
      </c>
      <c r="AE496" s="1">
        <f>(Table2[[#This Row],[Close Price]]/Table2[[#This Row],[Current Week Low]])-1</f>
        <v>2.34375E-2</v>
      </c>
      <c r="AF496" s="1">
        <f>(Table2[[#This Row],[Current Week High]]/Table2[[#This Row],[Close Price]])-1</f>
        <v>5.9001272264631144E-2</v>
      </c>
      <c r="AG496" s="1">
        <f>(Table2[[#This Row],[Close Price]]/Table2[[#This Row],[Current Month Low]])-1</f>
        <v>2.34375E-2</v>
      </c>
      <c r="AH496" s="1">
        <f>(Table2[[#This Row],[Current Month High]]/Table2[[#This Row],[Close Price]])-1</f>
        <v>0.10273536895674296</v>
      </c>
      <c r="AI496">
        <v>18.288804071246801</v>
      </c>
      <c r="AJ496">
        <v>47.605633802816797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0.02</v>
      </c>
      <c r="AM496" t="s">
        <v>3173</v>
      </c>
      <c r="AN496">
        <v>-11.77</v>
      </c>
      <c r="AO496" t="s">
        <v>3172</v>
      </c>
      <c r="AP496">
        <v>-5.2232866262012997E-2</v>
      </c>
      <c r="AQ496">
        <f>(Table2[[#This Row],[Sharpe Ratio]]-AVERAGE(Table2[Sharpe Ratio]))/_xlfn.STDEV.P(Table2[Sharpe Ratio])</f>
        <v>-1.3237164136128385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-0.82287256846434154</v>
      </c>
      <c r="AS496">
        <f>_xlfn.RANK.AVG(Table2[[#This Row],[1Y Return vs Nifty Z-Score]],Table2[1Y Return vs Nifty Z-Score])</f>
        <v>567</v>
      </c>
      <c r="AT496">
        <f>_xlfn.RANK.AVG(Table2[[#This Row],[6M Return vs Nifty Z-Score]],Table2[6M Return vs Nifty Z-Score])</f>
        <v>178</v>
      </c>
      <c r="AU496">
        <f>_xlfn.RANK.AVG(Table2[[#This Row],[Sharpe Ratio Z-Score]],Table2[Sharpe Ratio Z-Score])</f>
        <v>667</v>
      </c>
      <c r="AV496">
        <f>(Table2[[#This Row],[Rank 1Y]]+Table2[[#This Row],[Rank 6M]]+Table2[[#This Row],[Rank Sharpe]])/3</f>
        <v>470.66666666666669</v>
      </c>
    </row>
    <row r="497" spans="1:48" x14ac:dyDescent="0.3">
      <c r="A497" t="s">
        <v>415</v>
      </c>
      <c r="B497" t="s">
        <v>416</v>
      </c>
      <c r="C497" t="s">
        <v>3133</v>
      </c>
      <c r="D497" t="s">
        <v>400</v>
      </c>
      <c r="E497">
        <v>56074.038911634998</v>
      </c>
      <c r="F497">
        <v>132214.45000000001</v>
      </c>
      <c r="G497">
        <v>-3.6314411458031901</v>
      </c>
      <c r="H497">
        <f>(Table2[[#This Row],[1Y Return vs Nifty]]-AVERAGE(Table2[1Y Return vs Nifty]))/_xlfn.STDEV.P(Table2[1Y Return vs Nifty])</f>
        <v>-0.50296279500717334</v>
      </c>
      <c r="I497">
        <v>-1.47404324372822</v>
      </c>
      <c r="J497">
        <f>(Table2[[#This Row],[1M Return vs Nifty]]-AVERAGE(Table2[1M Return vs Nifty]))/_xlfn.STDEV.P(Table2[1M Return vs Nifty])</f>
        <v>-9.1434339212377924E-2</v>
      </c>
      <c r="K497">
        <v>-10.215527036061401</v>
      </c>
      <c r="L497">
        <f>(Table2[[#This Row],[6M Return vs Nifty]]-AVERAGE(Table2[6M Return vs Nifty]))/_xlfn.STDEV.P(Table2[6M Return vs Nifty])</f>
        <v>-0.63837222574693431</v>
      </c>
      <c r="M497">
        <v>-3.4398837375948101</v>
      </c>
      <c r="N497">
        <f>(Table2[[#This Row],[1W Return vs Nifty]]-AVERAGE(Table2[1W Return vs Nifty]))/_xlfn.STDEV.P(Table2[1W Return vs Nifty])</f>
        <v>-0.74665399991579362</v>
      </c>
      <c r="O497">
        <v>135360.79999999999</v>
      </c>
      <c r="P497">
        <v>135337.85067133699</v>
      </c>
      <c r="Q497">
        <v>130090.09921024401</v>
      </c>
      <c r="R497">
        <v>35.378660510800302</v>
      </c>
      <c r="S497" s="1">
        <f>(Table2[[#This Row],[Close Price]]-Table2[[#This Row],[20D EMA]])/Table2[[#This Row],[20D EMA]]</f>
        <v>-2.3244174088805452E-2</v>
      </c>
      <c r="T497" s="1">
        <f>(Table2[[#This Row],[Close Price]]-Table2[[#This Row],[50D EMA]])/Table2[[#This Row],[50D EMA]]</f>
        <v>-2.3078544958734706E-2</v>
      </c>
      <c r="U497" s="1">
        <f>(Table2[[#This Row],[Close Price]]-Table2[[#This Row],[200D EMA]])/Table2[[#This Row],[200D EMA]]</f>
        <v>1.6329842183629619E-2</v>
      </c>
      <c r="V497">
        <v>0.79314609000518399</v>
      </c>
      <c r="W497">
        <v>132000</v>
      </c>
      <c r="X497">
        <v>133690</v>
      </c>
      <c r="Y497">
        <v>130555</v>
      </c>
      <c r="Z497">
        <v>135500</v>
      </c>
      <c r="AA497">
        <v>130555</v>
      </c>
      <c r="AB497">
        <v>140447.1</v>
      </c>
      <c r="AC497" s="1">
        <f>(Table2[[#This Row],[Close Price]]/Table2[[#This Row],[Day Low]])-1</f>
        <v>1.6246212121213688E-3</v>
      </c>
      <c r="AD497" s="1">
        <f>(Table2[[#This Row],[Day High]]/Table2[[#This Row],[Close Price]])-1</f>
        <v>1.1160277866753443E-2</v>
      </c>
      <c r="AE497" s="1">
        <f>(Table2[[#This Row],[Close Price]]/Table2[[#This Row],[Current Week Low]])-1</f>
        <v>1.2710734939297641E-2</v>
      </c>
      <c r="AF497" s="1">
        <f>(Table2[[#This Row],[Current Week High]]/Table2[[#This Row],[Close Price]])-1</f>
        <v>2.4850158208879591E-2</v>
      </c>
      <c r="AG497" s="1">
        <f>(Table2[[#This Row],[Close Price]]/Table2[[#This Row],[Current Month Low]])-1</f>
        <v>1.2710734939297641E-2</v>
      </c>
      <c r="AH497" s="1">
        <f>(Table2[[#This Row],[Current Month High]]/Table2[[#This Row],[Close Price]])-1</f>
        <v>6.2267399667736756E-2</v>
      </c>
      <c r="AI497">
        <v>14.544968420622601</v>
      </c>
      <c r="AJ497">
        <v>23.563751740637901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-0.04</v>
      </c>
      <c r="AM497" t="s">
        <v>3172</v>
      </c>
      <c r="AN497">
        <v>-3.66</v>
      </c>
      <c r="AO497" t="s">
        <v>3172</v>
      </c>
      <c r="AP497">
        <v>4.4840013893682001E-2</v>
      </c>
      <c r="AQ497">
        <f>(Table2[[#This Row],[Sharpe Ratio]]-AVERAGE(Table2[Sharpe Ratio]))/_xlfn.STDEV.P(Table2[Sharpe Ratio])</f>
        <v>-0.1970154469029336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-2.1764388067852125</v>
      </c>
      <c r="AS497">
        <f>_xlfn.RANK.AVG(Table2[[#This Row],[1Y Return vs Nifty Z-Score]],Table2[1Y Return vs Nifty Z-Score])</f>
        <v>480</v>
      </c>
      <c r="AT497">
        <f>_xlfn.RANK.AVG(Table2[[#This Row],[6M Return vs Nifty Z-Score]],Table2[6M Return vs Nifty Z-Score])</f>
        <v>539</v>
      </c>
      <c r="AU497">
        <f>_xlfn.RANK.AVG(Table2[[#This Row],[Sharpe Ratio Z-Score]],Table2[Sharpe Ratio Z-Score])</f>
        <v>394</v>
      </c>
      <c r="AV497">
        <f>(Table2[[#This Row],[Rank 1Y]]+Table2[[#This Row],[Rank 6M]]+Table2[[#This Row],[Rank Sharpe]])/3</f>
        <v>471</v>
      </c>
    </row>
    <row r="498" spans="1:48" x14ac:dyDescent="0.3">
      <c r="A498" t="s">
        <v>1076</v>
      </c>
      <c r="B498" t="s">
        <v>1077</v>
      </c>
      <c r="C498" t="s">
        <v>3129</v>
      </c>
      <c r="D498" t="s">
        <v>122</v>
      </c>
      <c r="E498">
        <v>12497.671242320001</v>
      </c>
      <c r="F498">
        <v>1964.05</v>
      </c>
      <c r="G498">
        <v>-0.16230006002042</v>
      </c>
      <c r="H498">
        <f>(Table2[[#This Row],[1Y Return vs Nifty]]-AVERAGE(Table2[1Y Return vs Nifty]))/_xlfn.STDEV.P(Table2[1Y Return vs Nifty])</f>
        <v>-0.44393646007361115</v>
      </c>
      <c r="I498">
        <v>-12.875674930153901</v>
      </c>
      <c r="J498">
        <f>(Table2[[#This Row],[1M Return vs Nifty]]-AVERAGE(Table2[1M Return vs Nifty]))/_xlfn.STDEV.P(Table2[1M Return vs Nifty])</f>
        <v>-1.3134510192492208</v>
      </c>
      <c r="K498">
        <v>13.3695641684672</v>
      </c>
      <c r="L498">
        <f>(Table2[[#This Row],[6M Return vs Nifty]]-AVERAGE(Table2[6M Return vs Nifty]))/_xlfn.STDEV.P(Table2[6M Return vs Nifty])</f>
        <v>0.12062188952177985</v>
      </c>
      <c r="M498">
        <v>1.6797426490635401</v>
      </c>
      <c r="N498">
        <f>(Table2[[#This Row],[1W Return vs Nifty]]-AVERAGE(Table2[1W Return vs Nifty]))/_xlfn.STDEV.P(Table2[1W Return vs Nifty])</f>
        <v>0.47048417958657351</v>
      </c>
      <c r="O498">
        <v>2030.67</v>
      </c>
      <c r="P498">
        <v>2096.91022332376</v>
      </c>
      <c r="Q498">
        <v>1908.0060550314599</v>
      </c>
      <c r="R498">
        <v>38.2810106935815</v>
      </c>
      <c r="S498" s="1">
        <f>(Table2[[#This Row],[Close Price]]-Table2[[#This Row],[20D EMA]])/Table2[[#This Row],[20D EMA]]</f>
        <v>-3.2806906095032728E-2</v>
      </c>
      <c r="T498" s="1">
        <f>(Table2[[#This Row],[Close Price]]-Table2[[#This Row],[50D EMA]])/Table2[[#This Row],[50D EMA]]</f>
        <v>-6.3359995981690911E-2</v>
      </c>
      <c r="U498" s="1">
        <f>(Table2[[#This Row],[Close Price]]-Table2[[#This Row],[200D EMA]])/Table2[[#This Row],[200D EMA]]</f>
        <v>2.9373043560711312E-2</v>
      </c>
      <c r="V498">
        <v>0.75984490014619399</v>
      </c>
      <c r="W498">
        <v>1930</v>
      </c>
      <c r="X498">
        <v>1974.15</v>
      </c>
      <c r="Y498">
        <v>1890.15</v>
      </c>
      <c r="Z498">
        <v>1974.15</v>
      </c>
      <c r="AA498">
        <v>1890.15</v>
      </c>
      <c r="AB498">
        <v>2033.6</v>
      </c>
      <c r="AC498" s="1">
        <f>(Table2[[#This Row],[Close Price]]/Table2[[#This Row],[Day Low]])-1</f>
        <v>1.7642487046632072E-2</v>
      </c>
      <c r="AD498" s="1">
        <f>(Table2[[#This Row],[Day High]]/Table2[[#This Row],[Close Price]])-1</f>
        <v>5.1424352740512269E-3</v>
      </c>
      <c r="AE498" s="1">
        <f>(Table2[[#This Row],[Close Price]]/Table2[[#This Row],[Current Week Low]])-1</f>
        <v>3.9097426130201285E-2</v>
      </c>
      <c r="AF498" s="1">
        <f>(Table2[[#This Row],[Current Week High]]/Table2[[#This Row],[Close Price]])-1</f>
        <v>5.1424352740512269E-3</v>
      </c>
      <c r="AG498" s="1">
        <f>(Table2[[#This Row],[Close Price]]/Table2[[#This Row],[Current Month Low]])-1</f>
        <v>3.9097426130201285E-2</v>
      </c>
      <c r="AH498" s="1">
        <f>(Table2[[#This Row],[Current Month High]]/Table2[[#This Row],[Close Price]])-1</f>
        <v>3.5411522109925819E-2</v>
      </c>
      <c r="AI498">
        <v>26.473358621216299</v>
      </c>
      <c r="AJ498">
        <v>36.378155053293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-0.13</v>
      </c>
      <c r="AM498" t="s">
        <v>3172</v>
      </c>
      <c r="AN498">
        <v>-5.59</v>
      </c>
      <c r="AO498" t="s">
        <v>3172</v>
      </c>
      <c r="AP498">
        <v>-7.1173835428622004E-2</v>
      </c>
      <c r="AQ498">
        <f>(Table2[[#This Row],[Sharpe Ratio]]-AVERAGE(Table2[Sharpe Ratio]))/_xlfn.STDEV.P(Table2[Sharpe Ratio])</f>
        <v>-1.5435595689432706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453</v>
      </c>
      <c r="AT498">
        <f>_xlfn.RANK.AVG(Table2[[#This Row],[6M Return vs Nifty Z-Score]],Table2[6M Return vs Nifty Z-Score])</f>
        <v>276</v>
      </c>
      <c r="AU498">
        <f>_xlfn.RANK.AVG(Table2[[#This Row],[Sharpe Ratio Z-Score]],Table2[Sharpe Ratio Z-Score])</f>
        <v>684</v>
      </c>
      <c r="AV498">
        <f>(Table2[[#This Row],[Rank 1Y]]+Table2[[#This Row],[Rank 6M]]+Table2[[#This Row],[Rank Sharpe]])/3</f>
        <v>471</v>
      </c>
    </row>
    <row r="499" spans="1:48" x14ac:dyDescent="0.3">
      <c r="A499" t="s">
        <v>189</v>
      </c>
      <c r="B499" t="s">
        <v>190</v>
      </c>
      <c r="C499" t="s">
        <v>3135</v>
      </c>
      <c r="D499" t="s">
        <v>80</v>
      </c>
      <c r="E499">
        <v>144154.30154995</v>
      </c>
      <c r="F499">
        <v>585.25</v>
      </c>
      <c r="G499">
        <v>6.90212124748692</v>
      </c>
      <c r="H499">
        <f>(Table2[[#This Row],[1Y Return vs Nifty]]-AVERAGE(Table2[1Y Return vs Nifty]))/_xlfn.STDEV.P(Table2[1Y Return vs Nifty])</f>
        <v>-0.32373757282811488</v>
      </c>
      <c r="I499">
        <v>-3.1839443729724799</v>
      </c>
      <c r="J499">
        <f>(Table2[[#This Row],[1M Return vs Nifty]]-AVERAGE(Table2[1M Return vs Nifty]))/_xlfn.STDEV.P(Table2[1M Return vs Nifty])</f>
        <v>-0.27470001193517124</v>
      </c>
      <c r="K499">
        <v>-16.322230059653101</v>
      </c>
      <c r="L499">
        <f>(Table2[[#This Row],[6M Return vs Nifty]]-AVERAGE(Table2[6M Return vs Nifty]))/_xlfn.STDEV.P(Table2[6M Return vs Nifty])</f>
        <v>-0.83489263003139202</v>
      </c>
      <c r="M499">
        <v>-1.41910062076069</v>
      </c>
      <c r="N499">
        <f>(Table2[[#This Row],[1W Return vs Nifty]]-AVERAGE(Table2[1W Return vs Nifty]))/_xlfn.STDEV.P(Table2[1W Return vs Nifty])</f>
        <v>-0.26623373128013711</v>
      </c>
      <c r="O499">
        <v>614.96</v>
      </c>
      <c r="P499">
        <v>626.01738577887397</v>
      </c>
      <c r="Q499">
        <v>600.57178139446899</v>
      </c>
      <c r="R499">
        <v>29.8673459598619</v>
      </c>
      <c r="S499" s="1">
        <f>(Table2[[#This Row],[Close Price]]-Table2[[#This Row],[20D EMA]])/Table2[[#This Row],[20D EMA]]</f>
        <v>-4.8312085338883884E-2</v>
      </c>
      <c r="T499" s="1">
        <f>(Table2[[#This Row],[Close Price]]-Table2[[#This Row],[50D EMA]])/Table2[[#This Row],[50D EMA]]</f>
        <v>-6.5121810839410293E-2</v>
      </c>
      <c r="U499" s="1">
        <f>(Table2[[#This Row],[Close Price]]-Table2[[#This Row],[200D EMA]])/Table2[[#This Row],[200D EMA]]</f>
        <v>-2.5511990188572139E-2</v>
      </c>
      <c r="V499">
        <v>1.09647123376691</v>
      </c>
      <c r="W499">
        <v>582</v>
      </c>
      <c r="X499">
        <v>613.45000000000005</v>
      </c>
      <c r="Y499">
        <v>582</v>
      </c>
      <c r="Z499">
        <v>619.35</v>
      </c>
      <c r="AA499">
        <v>582</v>
      </c>
      <c r="AB499">
        <v>634.75</v>
      </c>
      <c r="AC499" s="1">
        <f>(Table2[[#This Row],[Close Price]]/Table2[[#This Row],[Day Low]])-1</f>
        <v>5.5841924398625231E-3</v>
      </c>
      <c r="AD499" s="1">
        <f>(Table2[[#This Row],[Day High]]/Table2[[#This Row],[Close Price]])-1</f>
        <v>4.8184536522853483E-2</v>
      </c>
      <c r="AE499" s="1">
        <f>(Table2[[#This Row],[Close Price]]/Table2[[#This Row],[Current Week Low]])-1</f>
        <v>5.5841924398625231E-3</v>
      </c>
      <c r="AF499" s="1">
        <f>(Table2[[#This Row],[Current Week High]]/Table2[[#This Row],[Close Price]])-1</f>
        <v>5.8265698419478928E-2</v>
      </c>
      <c r="AG499" s="1">
        <f>(Table2[[#This Row],[Close Price]]/Table2[[#This Row],[Current Month Low]])-1</f>
        <v>5.5841924398625231E-3</v>
      </c>
      <c r="AH499" s="1">
        <f>(Table2[[#This Row],[Current Month High]]/Table2[[#This Row],[Close Price]])-1</f>
        <v>8.4579239641179083E-2</v>
      </c>
      <c r="AI499">
        <v>20.794532251174701</v>
      </c>
      <c r="AJ499">
        <v>44.845934909045901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-0.16</v>
      </c>
      <c r="AM499" t="s">
        <v>3172</v>
      </c>
      <c r="AN499">
        <v>-5.92</v>
      </c>
      <c r="AO499" t="s">
        <v>3172</v>
      </c>
      <c r="AP499">
        <v>3.3942102611585E-2</v>
      </c>
      <c r="AQ499">
        <f>(Table2[[#This Row],[Sharpe Ratio]]-AVERAGE(Table2[Sharpe Ratio]))/_xlfn.STDEV.P(Table2[Sharpe Ratio])</f>
        <v>-0.32350481403578996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404</v>
      </c>
      <c r="AT499">
        <f>_xlfn.RANK.AVG(Table2[[#This Row],[6M Return vs Nifty Z-Score]],Table2[6M Return vs Nifty Z-Score])</f>
        <v>594</v>
      </c>
      <c r="AU499">
        <f>_xlfn.RANK.AVG(Table2[[#This Row],[Sharpe Ratio Z-Score]],Table2[Sharpe Ratio Z-Score])</f>
        <v>417</v>
      </c>
      <c r="AV499">
        <f>(Table2[[#This Row],[Rank 1Y]]+Table2[[#This Row],[Rank 6M]]+Table2[[#This Row],[Rank Sharpe]])/3</f>
        <v>471.66666666666669</v>
      </c>
    </row>
    <row r="500" spans="1:48" x14ac:dyDescent="0.3">
      <c r="A500" t="s">
        <v>391</v>
      </c>
      <c r="B500" t="s">
        <v>392</v>
      </c>
      <c r="C500" t="s">
        <v>3131</v>
      </c>
      <c r="D500" t="s">
        <v>51</v>
      </c>
      <c r="E500">
        <v>60331.868210480003</v>
      </c>
      <c r="F500">
        <v>28392.400000000001</v>
      </c>
      <c r="G500">
        <v>-2.1486427942548199</v>
      </c>
      <c r="H500">
        <f>(Table2[[#This Row],[1Y Return vs Nifty]]-AVERAGE(Table2[1Y Return vs Nifty]))/_xlfn.STDEV.P(Table2[1Y Return vs Nifty])</f>
        <v>-0.47773345149730012</v>
      </c>
      <c r="I500">
        <v>-4.7261700136907097</v>
      </c>
      <c r="J500">
        <f>(Table2[[#This Row],[1M Return vs Nifty]]-AVERAGE(Table2[1M Return vs Nifty]))/_xlfn.STDEV.P(Table2[1M Return vs Nifty])</f>
        <v>-0.43999437586221712</v>
      </c>
      <c r="K500">
        <v>-4.7927446717879203</v>
      </c>
      <c r="L500">
        <f>(Table2[[#This Row],[6M Return vs Nifty]]-AVERAGE(Table2[6M Return vs Nifty]))/_xlfn.STDEV.P(Table2[6M Return vs Nifty])</f>
        <v>-0.46386113875668156</v>
      </c>
      <c r="M500">
        <v>-7.1245931350452193E-2</v>
      </c>
      <c r="N500">
        <f>(Table2[[#This Row],[1W Return vs Nifty]]-AVERAGE(Table2[1W Return vs Nifty]))/_xlfn.STDEV.P(Table2[1W Return vs Nifty])</f>
        <v>5.4204769306093872E-2</v>
      </c>
      <c r="O500">
        <v>28669.69</v>
      </c>
      <c r="P500">
        <v>28596.9113354459</v>
      </c>
      <c r="Q500">
        <v>27091.653616601601</v>
      </c>
      <c r="R500">
        <v>43.986087018193899</v>
      </c>
      <c r="S500" s="1">
        <f>(Table2[[#This Row],[Close Price]]-Table2[[#This Row],[20D EMA]])/Table2[[#This Row],[20D EMA]]</f>
        <v>-9.6718869300643721E-3</v>
      </c>
      <c r="T500" s="1">
        <f>(Table2[[#This Row],[Close Price]]-Table2[[#This Row],[50D EMA]])/Table2[[#This Row],[50D EMA]]</f>
        <v>-7.1515183247222586E-3</v>
      </c>
      <c r="U500" s="1">
        <f>(Table2[[#This Row],[Close Price]]-Table2[[#This Row],[200D EMA]])/Table2[[#This Row],[200D EMA]]</f>
        <v>4.8012808734617468E-2</v>
      </c>
      <c r="V500">
        <v>0.62445935794558505</v>
      </c>
      <c r="W500">
        <v>28340</v>
      </c>
      <c r="X500">
        <v>28800</v>
      </c>
      <c r="Y500">
        <v>27800</v>
      </c>
      <c r="Z500">
        <v>28944</v>
      </c>
      <c r="AA500">
        <v>27800</v>
      </c>
      <c r="AB500">
        <v>29256.65</v>
      </c>
      <c r="AC500" s="1">
        <f>(Table2[[#This Row],[Close Price]]/Table2[[#This Row],[Day Low]])-1</f>
        <v>1.8489767113620825E-3</v>
      </c>
      <c r="AD500" s="1">
        <f>(Table2[[#This Row],[Day High]]/Table2[[#This Row],[Close Price]])-1</f>
        <v>1.4355954410335103E-2</v>
      </c>
      <c r="AE500" s="1">
        <f>(Table2[[#This Row],[Close Price]]/Table2[[#This Row],[Current Week Low]])-1</f>
        <v>2.1309352517985714E-2</v>
      </c>
      <c r="AF500" s="1">
        <f>(Table2[[#This Row],[Current Week High]]/Table2[[#This Row],[Close Price]])-1</f>
        <v>1.9427734182386747E-2</v>
      </c>
      <c r="AG500" s="1">
        <f>(Table2[[#This Row],[Close Price]]/Table2[[#This Row],[Current Month Low]])-1</f>
        <v>2.1309352517985714E-2</v>
      </c>
      <c r="AH500" s="1">
        <f>(Table2[[#This Row],[Current Month High]]/Table2[[#This Row],[Close Price]])-1</f>
        <v>3.0439483805525525E-2</v>
      </c>
      <c r="AI500">
        <v>7.4970766824924802</v>
      </c>
      <c r="AJ500">
        <v>29.056363636363599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-0.09</v>
      </c>
      <c r="AM500" t="s">
        <v>3172</v>
      </c>
      <c r="AN500">
        <v>0.21</v>
      </c>
      <c r="AO500" t="s">
        <v>3173</v>
      </c>
      <c r="AP500">
        <v>1.0387765146499001E-2</v>
      </c>
      <c r="AQ500">
        <f>(Table2[[#This Row],[Sharpe Ratio]]-AVERAGE(Table2[Sharpe Ratio]))/_xlfn.STDEV.P(Table2[Sharpe Ratio])</f>
        <v>-0.59689419683311051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-1.9242783936432155</v>
      </c>
      <c r="AS500">
        <f>_xlfn.RANK.AVG(Table2[[#This Row],[1Y Return vs Nifty Z-Score]],Table2[1Y Return vs Nifty Z-Score])</f>
        <v>469</v>
      </c>
      <c r="AT500">
        <f>_xlfn.RANK.AVG(Table2[[#This Row],[6M Return vs Nifty Z-Score]],Table2[6M Return vs Nifty Z-Score])</f>
        <v>473</v>
      </c>
      <c r="AU500">
        <f>_xlfn.RANK.AVG(Table2[[#This Row],[Sharpe Ratio Z-Score]],Table2[Sharpe Ratio Z-Score])</f>
        <v>481</v>
      </c>
      <c r="AV500">
        <f>(Table2[[#This Row],[Rank 1Y]]+Table2[[#This Row],[Rank 6M]]+Table2[[#This Row],[Rank Sharpe]])/3</f>
        <v>474.33333333333331</v>
      </c>
    </row>
    <row r="501" spans="1:48" x14ac:dyDescent="0.3">
      <c r="A501" t="s">
        <v>680</v>
      </c>
      <c r="B501" t="s">
        <v>681</v>
      </c>
      <c r="C501" t="s">
        <v>3127</v>
      </c>
      <c r="D501" t="s">
        <v>556</v>
      </c>
      <c r="E501">
        <v>27314.638138304999</v>
      </c>
      <c r="F501">
        <v>842.95</v>
      </c>
      <c r="G501">
        <v>6.9361289322917896</v>
      </c>
      <c r="H501">
        <f>(Table2[[#This Row],[1Y Return vs Nifty]]-AVERAGE(Table2[1Y Return vs Nifty]))/_xlfn.STDEV.P(Table2[1Y Return vs Nifty])</f>
        <v>-0.32315894286064722</v>
      </c>
      <c r="I501">
        <v>3.3307786168729998</v>
      </c>
      <c r="J501">
        <f>(Table2[[#This Row],[1M Return vs Nifty]]-AVERAGE(Table2[1M Return vs Nifty]))/_xlfn.STDEV.P(Table2[1M Return vs Nifty])</f>
        <v>0.42354216763714647</v>
      </c>
      <c r="K501">
        <v>5.3157607934587201</v>
      </c>
      <c r="L501">
        <f>(Table2[[#This Row],[6M Return vs Nifty]]-AVERAGE(Table2[6M Return vs Nifty]))/_xlfn.STDEV.P(Table2[6M Return vs Nifty])</f>
        <v>-0.13855834065638548</v>
      </c>
      <c r="M501">
        <v>0.99662971631794595</v>
      </c>
      <c r="N501">
        <f>(Table2[[#This Row],[1W Return vs Nifty]]-AVERAGE(Table2[1W Return vs Nifty]))/_xlfn.STDEV.P(Table2[1W Return vs Nifty])</f>
        <v>0.3080811508180642</v>
      </c>
      <c r="O501">
        <v>865.17</v>
      </c>
      <c r="P501">
        <v>837.80955606117095</v>
      </c>
      <c r="Q501">
        <v>765.89361309892899</v>
      </c>
      <c r="R501">
        <v>28.970458379411198</v>
      </c>
      <c r="S501" s="1">
        <f>(Table2[[#This Row],[Close Price]]-Table2[[#This Row],[20D EMA]])/Table2[[#This Row],[20D EMA]]</f>
        <v>-2.5682813782262347E-2</v>
      </c>
      <c r="T501" s="1">
        <f>(Table2[[#This Row],[Close Price]]-Table2[[#This Row],[50D EMA]])/Table2[[#This Row],[50D EMA]]</f>
        <v>6.1355756826122609E-3</v>
      </c>
      <c r="U501" s="1">
        <f>(Table2[[#This Row],[Close Price]]-Table2[[#This Row],[200D EMA]])/Table2[[#This Row],[200D EMA]]</f>
        <v>0.10060977867316126</v>
      </c>
      <c r="V501">
        <v>0.90569320936106501</v>
      </c>
      <c r="W501">
        <v>837</v>
      </c>
      <c r="X501">
        <v>866.95</v>
      </c>
      <c r="Y501">
        <v>837</v>
      </c>
      <c r="Z501">
        <v>884.7</v>
      </c>
      <c r="AA501">
        <v>837</v>
      </c>
      <c r="AB501">
        <v>898.7</v>
      </c>
      <c r="AC501" s="1">
        <f>(Table2[[#This Row],[Close Price]]/Table2[[#This Row],[Day Low]])-1</f>
        <v>7.1087216248506557E-3</v>
      </c>
      <c r="AD501" s="1">
        <f>(Table2[[#This Row],[Day High]]/Table2[[#This Row],[Close Price]])-1</f>
        <v>2.8471439587164138E-2</v>
      </c>
      <c r="AE501" s="1">
        <f>(Table2[[#This Row],[Close Price]]/Table2[[#This Row],[Current Week Low]])-1</f>
        <v>7.1087216248506557E-3</v>
      </c>
      <c r="AF501" s="1">
        <f>(Table2[[#This Row],[Current Week High]]/Table2[[#This Row],[Close Price]])-1</f>
        <v>4.9528441781837573E-2</v>
      </c>
      <c r="AG501" s="1">
        <f>(Table2[[#This Row],[Close Price]]/Table2[[#This Row],[Current Month Low]])-1</f>
        <v>7.1087216248506557E-3</v>
      </c>
      <c r="AH501" s="1">
        <f>(Table2[[#This Row],[Current Month High]]/Table2[[#This Row],[Close Price]])-1</f>
        <v>6.6136781541016765E-2</v>
      </c>
      <c r="AI501">
        <v>9.4311643632481097</v>
      </c>
      <c r="AJ501">
        <v>36.5764744005184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0.06</v>
      </c>
      <c r="AM501" t="s">
        <v>3173</v>
      </c>
      <c r="AN501">
        <v>-6.15</v>
      </c>
      <c r="AO501" t="s">
        <v>3172</v>
      </c>
      <c r="AP501">
        <v>-4.9258075032546998E-2</v>
      </c>
      <c r="AQ501">
        <f>(Table2[[#This Row],[Sharpe Ratio]]-AVERAGE(Table2[Sharpe Ratio]))/_xlfn.STDEV.P(Table2[Sharpe Ratio])</f>
        <v>-1.2891887458582225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-1.0192827109200446</v>
      </c>
      <c r="AS501">
        <f>_xlfn.RANK.AVG(Table2[[#This Row],[1Y Return vs Nifty Z-Score]],Table2[1Y Return vs Nifty Z-Score])</f>
        <v>403</v>
      </c>
      <c r="AT501">
        <f>_xlfn.RANK.AVG(Table2[[#This Row],[6M Return vs Nifty Z-Score]],Table2[6M Return vs Nifty Z-Score])</f>
        <v>361</v>
      </c>
      <c r="AU501">
        <f>_xlfn.RANK.AVG(Table2[[#This Row],[Sharpe Ratio Z-Score]],Table2[Sharpe Ratio Z-Score])</f>
        <v>660</v>
      </c>
      <c r="AV501">
        <f>(Table2[[#This Row],[Rank 1Y]]+Table2[[#This Row],[Rank 6M]]+Table2[[#This Row],[Rank Sharpe]])/3</f>
        <v>474.66666666666669</v>
      </c>
    </row>
    <row r="502" spans="1:48" x14ac:dyDescent="0.3">
      <c r="A502" t="s">
        <v>1287</v>
      </c>
      <c r="B502" t="s">
        <v>1288</v>
      </c>
      <c r="C502" t="s">
        <v>3130</v>
      </c>
      <c r="D502" t="s">
        <v>48</v>
      </c>
      <c r="E502">
        <v>9048.7232550000008</v>
      </c>
      <c r="F502">
        <v>321.75</v>
      </c>
      <c r="G502">
        <v>-12.6220800568006</v>
      </c>
      <c r="H502">
        <f>(Table2[[#This Row],[1Y Return vs Nifty]]-AVERAGE(Table2[1Y Return vs Nifty]))/_xlfn.STDEV.P(Table2[1Y Return vs Nifty])</f>
        <v>-0.65593566365241252</v>
      </c>
      <c r="I502">
        <v>-6.65482219653234</v>
      </c>
      <c r="J502">
        <f>(Table2[[#This Row],[1M Return vs Nifty]]-AVERAGE(Table2[1M Return vs Nifty]))/_xlfn.STDEV.P(Table2[1M Return vs Nifty])</f>
        <v>-0.64670559073402389</v>
      </c>
      <c r="K502">
        <v>11.367156851358001</v>
      </c>
      <c r="L502">
        <f>(Table2[[#This Row],[6M Return vs Nifty]]-AVERAGE(Table2[6M Return vs Nifty]))/_xlfn.STDEV.P(Table2[6M Return vs Nifty])</f>
        <v>5.6182224782850426E-2</v>
      </c>
      <c r="M502">
        <v>-3.6451613284581699</v>
      </c>
      <c r="N502">
        <f>(Table2[[#This Row],[1W Return vs Nifty]]-AVERAGE(Table2[1W Return vs Nifty]))/_xlfn.STDEV.P(Table2[1W Return vs Nifty])</f>
        <v>-0.79545662228823255</v>
      </c>
      <c r="O502">
        <v>331.02</v>
      </c>
      <c r="P502">
        <v>337.71016995441698</v>
      </c>
      <c r="Q502">
        <v>313.90356933459998</v>
      </c>
      <c r="R502">
        <v>42.083142757259999</v>
      </c>
      <c r="S502" s="1">
        <f>(Table2[[#This Row],[Close Price]]-Table2[[#This Row],[20D EMA]])/Table2[[#This Row],[20D EMA]]</f>
        <v>-2.8004350190320774E-2</v>
      </c>
      <c r="T502" s="1">
        <f>(Table2[[#This Row],[Close Price]]-Table2[[#This Row],[50D EMA]])/Table2[[#This Row],[50D EMA]]</f>
        <v>-4.7259962460032619E-2</v>
      </c>
      <c r="U502" s="1">
        <f>(Table2[[#This Row],[Close Price]]-Table2[[#This Row],[200D EMA]])/Table2[[#This Row],[200D EMA]]</f>
        <v>2.4996309159633214E-2</v>
      </c>
      <c r="V502">
        <v>0.38518589955305299</v>
      </c>
      <c r="W502">
        <v>319.25</v>
      </c>
      <c r="X502">
        <v>327</v>
      </c>
      <c r="Y502">
        <v>305.3</v>
      </c>
      <c r="Z502">
        <v>330.55</v>
      </c>
      <c r="AA502">
        <v>305.3</v>
      </c>
      <c r="AB502">
        <v>346</v>
      </c>
      <c r="AC502" s="1">
        <f>(Table2[[#This Row],[Close Price]]/Table2[[#This Row],[Day Low]])-1</f>
        <v>7.8308535630384757E-3</v>
      </c>
      <c r="AD502" s="1">
        <f>(Table2[[#This Row],[Day High]]/Table2[[#This Row],[Close Price]])-1</f>
        <v>1.631701631701632E-2</v>
      </c>
      <c r="AE502" s="1">
        <f>(Table2[[#This Row],[Close Price]]/Table2[[#This Row],[Current Week Low]])-1</f>
        <v>5.3881428103504714E-2</v>
      </c>
      <c r="AF502" s="1">
        <f>(Table2[[#This Row],[Current Week High]]/Table2[[#This Row],[Close Price]])-1</f>
        <v>2.7350427350427475E-2</v>
      </c>
      <c r="AG502" s="1">
        <f>(Table2[[#This Row],[Close Price]]/Table2[[#This Row],[Current Month Low]])-1</f>
        <v>5.3881428103504714E-2</v>
      </c>
      <c r="AH502" s="1">
        <f>(Table2[[#This Row],[Current Month High]]/Table2[[#This Row],[Close Price]])-1</f>
        <v>7.5369075369075444E-2</v>
      </c>
      <c r="AI502">
        <v>29.106449106449102</v>
      </c>
      <c r="AJ502">
        <v>35.902851108764501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-0.11</v>
      </c>
      <c r="AM502" t="s">
        <v>3172</v>
      </c>
      <c r="AN502">
        <v>-1.98</v>
      </c>
      <c r="AO502" t="s">
        <v>3172</v>
      </c>
      <c r="AP502">
        <v>-1.5242300666521E-2</v>
      </c>
      <c r="AQ502">
        <f>(Table2[[#This Row],[Sharpe Ratio]]-AVERAGE(Table2[Sharpe Ratio]))/_xlfn.STDEV.P(Table2[Sharpe Ratio])</f>
        <v>-0.89437604636772494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536</v>
      </c>
      <c r="AT502">
        <f>_xlfn.RANK.AVG(Table2[[#This Row],[6M Return vs Nifty Z-Score]],Table2[6M Return vs Nifty Z-Score])</f>
        <v>293</v>
      </c>
      <c r="AU502">
        <f>_xlfn.RANK.AVG(Table2[[#This Row],[Sharpe Ratio Z-Score]],Table2[Sharpe Ratio Z-Score])</f>
        <v>598</v>
      </c>
      <c r="AV502">
        <f>(Table2[[#This Row],[Rank 1Y]]+Table2[[#This Row],[Rank 6M]]+Table2[[#This Row],[Rank Sharpe]])/3</f>
        <v>475.66666666666669</v>
      </c>
    </row>
    <row r="503" spans="1:48" x14ac:dyDescent="0.3">
      <c r="A503" t="s">
        <v>240</v>
      </c>
      <c r="B503" t="s">
        <v>241</v>
      </c>
      <c r="C503" t="s">
        <v>3131</v>
      </c>
      <c r="D503" t="s">
        <v>51</v>
      </c>
      <c r="E503">
        <v>109669.59557192</v>
      </c>
      <c r="F503">
        <v>6583.1</v>
      </c>
      <c r="G503">
        <v>-5.3075595325907203</v>
      </c>
      <c r="H503">
        <f>(Table2[[#This Row],[1Y Return vs Nifty]]-AVERAGE(Table2[1Y Return vs Nifty]))/_xlfn.STDEV.P(Table2[1Y Return vs Nifty])</f>
        <v>-0.53148141758273781</v>
      </c>
      <c r="I503">
        <v>-5.2742246423330703E-2</v>
      </c>
      <c r="J503">
        <f>(Table2[[#This Row],[1M Return vs Nifty]]-AVERAGE(Table2[1M Return vs Nifty]))/_xlfn.STDEV.P(Table2[1M Return vs Nifty])</f>
        <v>6.0899429657511273E-2</v>
      </c>
      <c r="K503">
        <v>-2.9599942721648498</v>
      </c>
      <c r="L503">
        <f>(Table2[[#This Row],[6M Return vs Nifty]]-AVERAGE(Table2[6M Return vs Nifty]))/_xlfn.STDEV.P(Table2[6M Return vs Nifty])</f>
        <v>-0.40488121978977093</v>
      </c>
      <c r="M503">
        <v>-0.37881791456784197</v>
      </c>
      <c r="N503">
        <f>(Table2[[#This Row],[1W Return vs Nifty]]-AVERAGE(Table2[1W Return vs Nifty]))/_xlfn.STDEV.P(Table2[1W Return vs Nifty])</f>
        <v>-1.8917285985814779E-2</v>
      </c>
      <c r="O503">
        <v>6678.54</v>
      </c>
      <c r="P503">
        <v>6683.70662976721</v>
      </c>
      <c r="Q503">
        <v>6296.84251871788</v>
      </c>
      <c r="R503">
        <v>34.448026508879302</v>
      </c>
      <c r="S503" s="1">
        <f>(Table2[[#This Row],[Close Price]]-Table2[[#This Row],[20D EMA]])/Table2[[#This Row],[20D EMA]]</f>
        <v>-1.4290548533062556E-2</v>
      </c>
      <c r="T503" s="1">
        <f>(Table2[[#This Row],[Close Price]]-Table2[[#This Row],[50D EMA]])/Table2[[#This Row],[50D EMA]]</f>
        <v>-1.5052520306492519E-2</v>
      </c>
      <c r="U503" s="1">
        <f>(Table2[[#This Row],[Close Price]]-Table2[[#This Row],[200D EMA]])/Table2[[#This Row],[200D EMA]]</f>
        <v>4.5460479665990781E-2</v>
      </c>
      <c r="V503">
        <v>1.0415041404951</v>
      </c>
      <c r="W503">
        <v>6553.7</v>
      </c>
      <c r="X503">
        <v>6698</v>
      </c>
      <c r="Y503">
        <v>6553.7</v>
      </c>
      <c r="Z503">
        <v>6754.9</v>
      </c>
      <c r="AA503">
        <v>6553.7</v>
      </c>
      <c r="AB503">
        <v>6795</v>
      </c>
      <c r="AC503" s="1">
        <f>(Table2[[#This Row],[Close Price]]/Table2[[#This Row],[Day Low]])-1</f>
        <v>4.4860155332102636E-3</v>
      </c>
      <c r="AD503" s="1">
        <f>(Table2[[#This Row],[Day High]]/Table2[[#This Row],[Close Price]])-1</f>
        <v>1.745378317206181E-2</v>
      </c>
      <c r="AE503" s="1">
        <f>(Table2[[#This Row],[Close Price]]/Table2[[#This Row],[Current Week Low]])-1</f>
        <v>4.4860155332102636E-3</v>
      </c>
      <c r="AF503" s="1">
        <f>(Table2[[#This Row],[Current Week High]]/Table2[[#This Row],[Close Price]])-1</f>
        <v>2.6097127493126315E-2</v>
      </c>
      <c r="AG503" s="1">
        <f>(Table2[[#This Row],[Close Price]]/Table2[[#This Row],[Current Month Low]])-1</f>
        <v>4.4860155332102636E-3</v>
      </c>
      <c r="AH503" s="1">
        <f>(Table2[[#This Row],[Current Month High]]/Table2[[#This Row],[Close Price]])-1</f>
        <v>3.2188482629764037E-2</v>
      </c>
      <c r="AI503">
        <v>7.9650924336558599</v>
      </c>
      <c r="AJ503">
        <v>26.4631018816455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-0.15</v>
      </c>
      <c r="AM503" t="s">
        <v>3172</v>
      </c>
      <c r="AN503">
        <v>-1.07</v>
      </c>
      <c r="AO503" t="s">
        <v>3172</v>
      </c>
      <c r="AP503">
        <v>9.4228911009720008E-3</v>
      </c>
      <c r="AQ503">
        <f>(Table2[[#This Row],[Sharpe Ratio]]-AVERAGE(Table2[Sharpe Ratio]))/_xlfn.STDEV.P(Table2[Sharpe Ratio])</f>
        <v>-0.60809325179166263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487</v>
      </c>
      <c r="AT503">
        <f>_xlfn.RANK.AVG(Table2[[#This Row],[6M Return vs Nifty Z-Score]],Table2[6M Return vs Nifty Z-Score])</f>
        <v>457</v>
      </c>
      <c r="AU503">
        <f>_xlfn.RANK.AVG(Table2[[#This Row],[Sharpe Ratio Z-Score]],Table2[Sharpe Ratio Z-Score])</f>
        <v>484</v>
      </c>
      <c r="AV503">
        <f>(Table2[[#This Row],[Rank 1Y]]+Table2[[#This Row],[Rank 6M]]+Table2[[#This Row],[Rank Sharpe]])/3</f>
        <v>476</v>
      </c>
    </row>
    <row r="504" spans="1:48" x14ac:dyDescent="0.3">
      <c r="A504" t="s">
        <v>1111</v>
      </c>
      <c r="B504" t="s">
        <v>1112</v>
      </c>
      <c r="C504" t="s">
        <v>3126</v>
      </c>
      <c r="D504" t="s">
        <v>284</v>
      </c>
      <c r="E504">
        <v>11519.389255619901</v>
      </c>
      <c r="F504">
        <v>2117.4</v>
      </c>
      <c r="G504">
        <v>-27.357689049221101</v>
      </c>
      <c r="H504">
        <f>(Table2[[#This Row],[1Y Return vs Nifty]]-AVERAGE(Table2[1Y Return vs Nifty]))/_xlfn.STDEV.P(Table2[1Y Return vs Nifty])</f>
        <v>-0.90665737554853343</v>
      </c>
      <c r="I504">
        <v>4.5685776168297796</v>
      </c>
      <c r="J504">
        <f>(Table2[[#This Row],[1M Return vs Nifty]]-AVERAGE(Table2[1M Return vs Nifty]))/_xlfn.STDEV.P(Table2[1M Return vs Nifty])</f>
        <v>0.55620835665998269</v>
      </c>
      <c r="K504">
        <v>4.03193718103799</v>
      </c>
      <c r="L504">
        <f>(Table2[[#This Row],[6M Return vs Nifty]]-AVERAGE(Table2[6M Return vs Nifty]))/_xlfn.STDEV.P(Table2[6M Return vs Nifty])</f>
        <v>-0.17987319326476794</v>
      </c>
      <c r="M504">
        <v>-1.9266430530374501</v>
      </c>
      <c r="N504">
        <f>(Table2[[#This Row],[1W Return vs Nifty]]-AVERAGE(Table2[1W Return vs Nifty]))/_xlfn.STDEV.P(Table2[1W Return vs Nifty])</f>
        <v>-0.3868966909155086</v>
      </c>
      <c r="O504">
        <v>2113.0300000000002</v>
      </c>
      <c r="P504">
        <v>2131.7800210805499</v>
      </c>
      <c r="Q504">
        <v>2038.38661366514</v>
      </c>
      <c r="R504">
        <v>50.562836446514197</v>
      </c>
      <c r="S504" s="1">
        <f>(Table2[[#This Row],[Close Price]]-Table2[[#This Row],[20D EMA]])/Table2[[#This Row],[20D EMA]]</f>
        <v>2.0681201875978527E-3</v>
      </c>
      <c r="T504" s="1">
        <f>(Table2[[#This Row],[Close Price]]-Table2[[#This Row],[50D EMA]])/Table2[[#This Row],[50D EMA]]</f>
        <v>-6.7455464158355776E-3</v>
      </c>
      <c r="U504" s="1">
        <f>(Table2[[#This Row],[Close Price]]-Table2[[#This Row],[200D EMA]])/Table2[[#This Row],[200D EMA]]</f>
        <v>3.8762708607465474E-2</v>
      </c>
      <c r="V504">
        <v>0.76266259447461604</v>
      </c>
      <c r="W504">
        <v>2082</v>
      </c>
      <c r="X504">
        <v>2128.5500000000002</v>
      </c>
      <c r="Y504">
        <v>2017</v>
      </c>
      <c r="Z504">
        <v>2171.9499999999998</v>
      </c>
      <c r="AA504">
        <v>2017</v>
      </c>
      <c r="AB504">
        <v>2218</v>
      </c>
      <c r="AC504" s="1">
        <f>(Table2[[#This Row],[Close Price]]/Table2[[#This Row],[Day Low]])-1</f>
        <v>1.7002881844380369E-2</v>
      </c>
      <c r="AD504" s="1">
        <f>(Table2[[#This Row],[Day High]]/Table2[[#This Row],[Close Price]])-1</f>
        <v>5.2658921318597951E-3</v>
      </c>
      <c r="AE504" s="1">
        <f>(Table2[[#This Row],[Close Price]]/Table2[[#This Row],[Current Week Low]])-1</f>
        <v>4.9776896380763658E-2</v>
      </c>
      <c r="AF504" s="1">
        <f>(Table2[[#This Row],[Current Week High]]/Table2[[#This Row],[Close Price]])-1</f>
        <v>2.576272787380729E-2</v>
      </c>
      <c r="AG504" s="1">
        <f>(Table2[[#This Row],[Close Price]]/Table2[[#This Row],[Current Month Low]])-1</f>
        <v>4.9776896380763658E-2</v>
      </c>
      <c r="AH504" s="1">
        <f>(Table2[[#This Row],[Current Month High]]/Table2[[#This Row],[Close Price]])-1</f>
        <v>4.7511098517049266E-2</v>
      </c>
      <c r="AI504">
        <v>29.774723717766999</v>
      </c>
      <c r="AJ504">
        <v>32.337499999999999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-0.18</v>
      </c>
      <c r="AM504" t="s">
        <v>3172</v>
      </c>
      <c r="AN504">
        <v>1.21</v>
      </c>
      <c r="AO504" t="s">
        <v>3173</v>
      </c>
      <c r="AP504">
        <v>2.9749938140361001E-2</v>
      </c>
      <c r="AQ504">
        <f>(Table2[[#This Row],[Sharpe Ratio]]-AVERAGE(Table2[Sharpe Ratio]))/_xlfn.STDEV.P(Table2[Sharpe Ratio])</f>
        <v>-0.37216223261407139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627</v>
      </c>
      <c r="AT504">
        <f>_xlfn.RANK.AVG(Table2[[#This Row],[6M Return vs Nifty Z-Score]],Table2[6M Return vs Nifty Z-Score])</f>
        <v>374</v>
      </c>
      <c r="AU504">
        <f>_xlfn.RANK.AVG(Table2[[#This Row],[Sharpe Ratio Z-Score]],Table2[Sharpe Ratio Z-Score])</f>
        <v>429</v>
      </c>
      <c r="AV504">
        <f>(Table2[[#This Row],[Rank 1Y]]+Table2[[#This Row],[Rank 6M]]+Table2[[#This Row],[Rank Sharpe]])/3</f>
        <v>476.66666666666669</v>
      </c>
    </row>
    <row r="505" spans="1:48" x14ac:dyDescent="0.3">
      <c r="A505" t="s">
        <v>1026</v>
      </c>
      <c r="B505" t="s">
        <v>1027</v>
      </c>
      <c r="C505" t="s">
        <v>3129</v>
      </c>
      <c r="D505" t="s">
        <v>195</v>
      </c>
      <c r="E505">
        <v>13756.296654100001</v>
      </c>
      <c r="F505">
        <v>423.5</v>
      </c>
      <c r="G505">
        <v>-1.33072250375985</v>
      </c>
      <c r="H505">
        <f>(Table2[[#This Row],[1Y Return vs Nifty]]-AVERAGE(Table2[1Y Return vs Nifty]))/_xlfn.STDEV.P(Table2[1Y Return vs Nifty])</f>
        <v>-0.46381679725294878</v>
      </c>
      <c r="I505">
        <v>-16.8030363411285</v>
      </c>
      <c r="J505">
        <f>(Table2[[#This Row],[1M Return vs Nifty]]-AVERAGE(Table2[1M Return vs Nifty]))/_xlfn.STDEV.P(Table2[1M Return vs Nifty])</f>
        <v>-1.7343821004082309</v>
      </c>
      <c r="K505">
        <v>-1.58061937618558</v>
      </c>
      <c r="L505">
        <f>(Table2[[#This Row],[6M Return vs Nifty]]-AVERAGE(Table2[6M Return vs Nifty]))/_xlfn.STDEV.P(Table2[6M Return vs Nifty])</f>
        <v>-0.36049142202648565</v>
      </c>
      <c r="M505">
        <v>-2.7478147281265</v>
      </c>
      <c r="N505">
        <f>(Table2[[#This Row],[1W Return vs Nifty]]-AVERAGE(Table2[1W Return vs Nifty]))/_xlfn.STDEV.P(Table2[1W Return vs Nifty])</f>
        <v>-0.58212175661198595</v>
      </c>
      <c r="O505">
        <v>458.85</v>
      </c>
      <c r="P505">
        <v>468.99079766152403</v>
      </c>
      <c r="Q505">
        <v>442.80404343924499</v>
      </c>
      <c r="R505">
        <v>27.812795845383398</v>
      </c>
      <c r="S505" s="1">
        <f>(Table2[[#This Row],[Close Price]]-Table2[[#This Row],[20D EMA]])/Table2[[#This Row],[20D EMA]]</f>
        <v>-7.7040427154843674E-2</v>
      </c>
      <c r="T505" s="1">
        <f>(Table2[[#This Row],[Close Price]]-Table2[[#This Row],[50D EMA]])/Table2[[#This Row],[50D EMA]]</f>
        <v>-9.699720738306522E-2</v>
      </c>
      <c r="U505" s="1">
        <f>(Table2[[#This Row],[Close Price]]-Table2[[#This Row],[200D EMA]])/Table2[[#This Row],[200D EMA]]</f>
        <v>-4.3595002632114868E-2</v>
      </c>
      <c r="V505">
        <v>0.58917254160415899</v>
      </c>
      <c r="W505">
        <v>422.3</v>
      </c>
      <c r="X505">
        <v>434.05</v>
      </c>
      <c r="Y505">
        <v>417</v>
      </c>
      <c r="Z505">
        <v>448.3</v>
      </c>
      <c r="AA505">
        <v>417</v>
      </c>
      <c r="AB505">
        <v>456.7</v>
      </c>
      <c r="AC505" s="1">
        <f>(Table2[[#This Row],[Close Price]]/Table2[[#This Row],[Day Low]])-1</f>
        <v>2.8415818138762816E-3</v>
      </c>
      <c r="AD505" s="1">
        <f>(Table2[[#This Row],[Day High]]/Table2[[#This Row],[Close Price]])-1</f>
        <v>2.4911452184179561E-2</v>
      </c>
      <c r="AE505" s="1">
        <f>(Table2[[#This Row],[Close Price]]/Table2[[#This Row],[Current Week Low]])-1</f>
        <v>1.5587529976019088E-2</v>
      </c>
      <c r="AF505" s="1">
        <f>(Table2[[#This Row],[Current Week High]]/Table2[[#This Row],[Close Price]])-1</f>
        <v>5.8559622195985872E-2</v>
      </c>
      <c r="AG505" s="1">
        <f>(Table2[[#This Row],[Close Price]]/Table2[[#This Row],[Current Month Low]])-1</f>
        <v>1.5587529976019088E-2</v>
      </c>
      <c r="AH505" s="1">
        <f>(Table2[[#This Row],[Current Month High]]/Table2[[#This Row],[Close Price]])-1</f>
        <v>7.839433293978737E-2</v>
      </c>
      <c r="AI505">
        <v>29.161747343565501</v>
      </c>
      <c r="AJ505">
        <v>65.236051502145898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-0.13</v>
      </c>
      <c r="AM505" t="s">
        <v>3172</v>
      </c>
      <c r="AN505">
        <v>-13.32</v>
      </c>
      <c r="AO505" t="s">
        <v>3172</v>
      </c>
      <c r="AQ505">
        <f>(Table2[[#This Row],[Sharpe Ratio]]-AVERAGE(Table2[Sharpe Ratio]))/_xlfn.STDEV.P(Table2[Sharpe Ratio])</f>
        <v>-0.71746242365139401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460</v>
      </c>
      <c r="AT505">
        <f>_xlfn.RANK.AVG(Table2[[#This Row],[6M Return vs Nifty Z-Score]],Table2[6M Return vs Nifty Z-Score])</f>
        <v>441</v>
      </c>
      <c r="AU505">
        <f>_xlfn.RANK.AVG(Table2[[#This Row],[Sharpe Ratio Z-Score]],Table2[Sharpe Ratio Z-Score])</f>
        <v>531</v>
      </c>
      <c r="AV505">
        <f>(Table2[[#This Row],[Rank 1Y]]+Table2[[#This Row],[Rank 6M]]+Table2[[#This Row],[Rank Sharpe]])/3</f>
        <v>477.33333333333331</v>
      </c>
    </row>
    <row r="506" spans="1:48" x14ac:dyDescent="0.3">
      <c r="A506" t="s">
        <v>587</v>
      </c>
      <c r="B506" t="s">
        <v>588</v>
      </c>
      <c r="C506" t="s">
        <v>3127</v>
      </c>
      <c r="D506" t="s">
        <v>589</v>
      </c>
      <c r="E506">
        <v>33889.381430000001</v>
      </c>
      <c r="F506">
        <v>616.1</v>
      </c>
      <c r="G506">
        <v>4.3055461140389504</v>
      </c>
      <c r="H506">
        <f>(Table2[[#This Row],[1Y Return vs Nifty]]-AVERAGE(Table2[1Y Return vs Nifty]))/_xlfn.STDEV.P(Table2[1Y Return vs Nifty])</f>
        <v>-0.36791747491833965</v>
      </c>
      <c r="I506">
        <v>-12.190347382711799</v>
      </c>
      <c r="J506">
        <f>(Table2[[#This Row],[1M Return vs Nifty]]-AVERAGE(Table2[1M Return vs Nifty]))/_xlfn.STDEV.P(Table2[1M Return vs Nifty])</f>
        <v>-1.2399982260617282</v>
      </c>
      <c r="K506">
        <v>-14.941596124630699</v>
      </c>
      <c r="L506">
        <f>(Table2[[#This Row],[6M Return vs Nifty]]-AVERAGE(Table2[6M Return vs Nifty]))/_xlfn.STDEV.P(Table2[6M Return vs Nifty])</f>
        <v>-0.79046231501013464</v>
      </c>
      <c r="M506">
        <v>-4.4857592576483496</v>
      </c>
      <c r="N506">
        <f>(Table2[[#This Row],[1W Return vs Nifty]]-AVERAGE(Table2[1W Return vs Nifty]))/_xlfn.STDEV.P(Table2[1W Return vs Nifty])</f>
        <v>-0.99530007881354388</v>
      </c>
      <c r="O506">
        <v>650.65</v>
      </c>
      <c r="P506">
        <v>674.03684513483097</v>
      </c>
      <c r="Q506">
        <v>643.68874299604499</v>
      </c>
      <c r="R506">
        <v>26.578647251654701</v>
      </c>
      <c r="S506" s="1">
        <f>(Table2[[#This Row],[Close Price]]-Table2[[#This Row],[20D EMA]])/Table2[[#This Row],[20D EMA]]</f>
        <v>-5.310074540843765E-2</v>
      </c>
      <c r="T506" s="1">
        <f>(Table2[[#This Row],[Close Price]]-Table2[[#This Row],[50D EMA]])/Table2[[#This Row],[50D EMA]]</f>
        <v>-8.5955012033862258E-2</v>
      </c>
      <c r="U506" s="1">
        <f>(Table2[[#This Row],[Close Price]]-Table2[[#This Row],[200D EMA]])/Table2[[#This Row],[200D EMA]]</f>
        <v>-4.2860378243735238E-2</v>
      </c>
      <c r="V506">
        <v>0.57150261594963303</v>
      </c>
      <c r="W506">
        <v>613.54999999999995</v>
      </c>
      <c r="X506">
        <v>624.9</v>
      </c>
      <c r="Y506">
        <v>601</v>
      </c>
      <c r="Z506">
        <v>637.85</v>
      </c>
      <c r="AA506">
        <v>601</v>
      </c>
      <c r="AB506">
        <v>668.75</v>
      </c>
      <c r="AC506" s="1">
        <f>(Table2[[#This Row],[Close Price]]/Table2[[#This Row],[Day Low]])-1</f>
        <v>4.1561404938474933E-3</v>
      </c>
      <c r="AD506" s="1">
        <f>(Table2[[#This Row],[Day High]]/Table2[[#This Row],[Close Price]])-1</f>
        <v>1.4283395552669997E-2</v>
      </c>
      <c r="AE506" s="1">
        <f>(Table2[[#This Row],[Close Price]]/Table2[[#This Row],[Current Week Low]])-1</f>
        <v>2.5124792013311081E-2</v>
      </c>
      <c r="AF506" s="1">
        <f>(Table2[[#This Row],[Current Week High]]/Table2[[#This Row],[Close Price]])-1</f>
        <v>3.5302710598928755E-2</v>
      </c>
      <c r="AG506" s="1">
        <f>(Table2[[#This Row],[Close Price]]/Table2[[#This Row],[Current Month Low]])-1</f>
        <v>2.5124792013311081E-2</v>
      </c>
      <c r="AH506" s="1">
        <f>(Table2[[#This Row],[Current Month High]]/Table2[[#This Row],[Close Price]])-1</f>
        <v>8.5456906346372374E-2</v>
      </c>
      <c r="AI506">
        <v>34.190878104203797</v>
      </c>
      <c r="AJ506">
        <v>42.615740740740698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-0.22</v>
      </c>
      <c r="AM506" t="s">
        <v>3172</v>
      </c>
      <c r="AN506">
        <v>-9.5</v>
      </c>
      <c r="AO506" t="s">
        <v>3172</v>
      </c>
      <c r="AP506">
        <v>2.9369499508304E-2</v>
      </c>
      <c r="AQ506">
        <f>(Table2[[#This Row],[Sharpe Ratio]]-AVERAGE(Table2[Sharpe Ratio]))/_xlfn.STDEV.P(Table2[Sharpe Ratio])</f>
        <v>-0.37657788994107066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417</v>
      </c>
      <c r="AT506">
        <f>_xlfn.RANK.AVG(Table2[[#This Row],[6M Return vs Nifty Z-Score]],Table2[6M Return vs Nifty Z-Score])</f>
        <v>585</v>
      </c>
      <c r="AU506">
        <f>_xlfn.RANK.AVG(Table2[[#This Row],[Sharpe Ratio Z-Score]],Table2[Sharpe Ratio Z-Score])</f>
        <v>431</v>
      </c>
      <c r="AV506">
        <f>(Table2[[#This Row],[Rank 1Y]]+Table2[[#This Row],[Rank 6M]]+Table2[[#This Row],[Rank Sharpe]])/3</f>
        <v>477.66666666666669</v>
      </c>
    </row>
    <row r="507" spans="1:48" x14ac:dyDescent="0.3">
      <c r="A507" t="s">
        <v>257</v>
      </c>
      <c r="B507" t="s">
        <v>258</v>
      </c>
      <c r="C507" t="s">
        <v>3127</v>
      </c>
      <c r="D507" t="s">
        <v>34</v>
      </c>
      <c r="E507">
        <v>102942.53714617599</v>
      </c>
      <c r="F507">
        <v>54.46</v>
      </c>
      <c r="G507">
        <v>-6.6075080863451401</v>
      </c>
      <c r="H507">
        <f>(Table2[[#This Row],[1Y Return vs Nifty]]-AVERAGE(Table2[1Y Return vs Nifty]))/_xlfn.STDEV.P(Table2[1Y Return vs Nifty])</f>
        <v>-0.55359962979519806</v>
      </c>
      <c r="I507">
        <v>-4.6823663145622296</v>
      </c>
      <c r="J507">
        <f>(Table2[[#This Row],[1M Return vs Nifty]]-AVERAGE(Table2[1M Return vs Nifty]))/_xlfn.STDEV.P(Table2[1M Return vs Nifty])</f>
        <v>-0.43529953459260767</v>
      </c>
      <c r="K507">
        <v>-26.973012606534901</v>
      </c>
      <c r="L507">
        <f>(Table2[[#This Row],[6M Return vs Nifty]]-AVERAGE(Table2[6M Return vs Nifty]))/_xlfn.STDEV.P(Table2[6M Return vs Nifty])</f>
        <v>-1.1776464996682334</v>
      </c>
      <c r="M507">
        <v>-2.0240380102321298</v>
      </c>
      <c r="N507">
        <f>(Table2[[#This Row],[1W Return vs Nifty]]-AVERAGE(Table2[1W Return vs Nifty]))/_xlfn.STDEV.P(Table2[1W Return vs Nifty])</f>
        <v>-0.4100513338405401</v>
      </c>
      <c r="O507">
        <v>57.02</v>
      </c>
      <c r="P507">
        <v>59.313752980491202</v>
      </c>
      <c r="Q507">
        <v>57.694232055740898</v>
      </c>
      <c r="R507">
        <v>35.721660549908997</v>
      </c>
      <c r="S507" s="1">
        <f>(Table2[[#This Row],[Close Price]]-Table2[[#This Row],[20D EMA]])/Table2[[#This Row],[20D EMA]]</f>
        <v>-4.4896527534198566E-2</v>
      </c>
      <c r="T507" s="1">
        <f>(Table2[[#This Row],[Close Price]]-Table2[[#This Row],[50D EMA]])/Table2[[#This Row],[50D EMA]]</f>
        <v>-8.1831830504598857E-2</v>
      </c>
      <c r="U507" s="1">
        <f>(Table2[[#This Row],[Close Price]]-Table2[[#This Row],[200D EMA]])/Table2[[#This Row],[200D EMA]]</f>
        <v>-5.6058152444358127E-2</v>
      </c>
      <c r="V507">
        <v>0.52598807824355198</v>
      </c>
      <c r="W507">
        <v>54.15</v>
      </c>
      <c r="X507">
        <v>55.46</v>
      </c>
      <c r="Y507">
        <v>52.11</v>
      </c>
      <c r="Z507">
        <v>56.34</v>
      </c>
      <c r="AA507">
        <v>52.11</v>
      </c>
      <c r="AB507">
        <v>58.08</v>
      </c>
      <c r="AC507" s="1">
        <f>(Table2[[#This Row],[Close Price]]/Table2[[#This Row],[Day Low]])-1</f>
        <v>5.7248384118191442E-3</v>
      </c>
      <c r="AD507" s="1">
        <f>(Table2[[#This Row],[Day High]]/Table2[[#This Row],[Close Price]])-1</f>
        <v>1.8362100624311317E-2</v>
      </c>
      <c r="AE507" s="1">
        <f>(Table2[[#This Row],[Close Price]]/Table2[[#This Row],[Current Week Low]])-1</f>
        <v>4.509691038188457E-2</v>
      </c>
      <c r="AF507" s="1">
        <f>(Table2[[#This Row],[Current Week High]]/Table2[[#This Row],[Close Price]])-1</f>
        <v>3.4520749173705623E-2</v>
      </c>
      <c r="AG507" s="1">
        <f>(Table2[[#This Row],[Close Price]]/Table2[[#This Row],[Current Month Low]])-1</f>
        <v>4.509691038188457E-2</v>
      </c>
      <c r="AH507" s="1">
        <f>(Table2[[#This Row],[Current Month High]]/Table2[[#This Row],[Close Price]])-1</f>
        <v>6.6470804260007288E-2</v>
      </c>
      <c r="AI507">
        <v>53.782592728608101</v>
      </c>
      <c r="AJ507">
        <v>48.5948158253751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-0.14000000000000001</v>
      </c>
      <c r="AM507" t="s">
        <v>3172</v>
      </c>
      <c r="AN507">
        <v>-10.79</v>
      </c>
      <c r="AO507" t="s">
        <v>3172</v>
      </c>
      <c r="AP507">
        <v>9.0703843531797002E-2</v>
      </c>
      <c r="AQ507">
        <f>(Table2[[#This Row],[Sharpe Ratio]]-AVERAGE(Table2[Sharpe Ratio]))/_xlfn.STDEV.P(Table2[Sharpe Ratio])</f>
        <v>0.3353147065590984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498</v>
      </c>
      <c r="AT507">
        <f>_xlfn.RANK.AVG(Table2[[#This Row],[6M Return vs Nifty Z-Score]],Table2[6M Return vs Nifty Z-Score])</f>
        <v>685</v>
      </c>
      <c r="AU507">
        <f>_xlfn.RANK.AVG(Table2[[#This Row],[Sharpe Ratio Z-Score]],Table2[Sharpe Ratio Z-Score])</f>
        <v>253</v>
      </c>
      <c r="AV507">
        <f>(Table2[[#This Row],[Rank 1Y]]+Table2[[#This Row],[Rank 6M]]+Table2[[#This Row],[Rank Sharpe]])/3</f>
        <v>478.66666666666669</v>
      </c>
    </row>
    <row r="508" spans="1:48" x14ac:dyDescent="0.3">
      <c r="A508" t="s">
        <v>1265</v>
      </c>
      <c r="B508" t="s">
        <v>1266</v>
      </c>
      <c r="C508" t="s">
        <v>3139</v>
      </c>
      <c r="D508" t="s">
        <v>217</v>
      </c>
      <c r="E508">
        <v>9434.4784641699898</v>
      </c>
      <c r="F508">
        <v>2444.4499999999998</v>
      </c>
      <c r="G508">
        <v>10.8397914462575</v>
      </c>
      <c r="H508">
        <f>(Table2[[#This Row],[1Y Return vs Nifty]]-AVERAGE(Table2[1Y Return vs Nifty]))/_xlfn.STDEV.P(Table2[1Y Return vs Nifty])</f>
        <v>-0.25673936368549233</v>
      </c>
      <c r="I508">
        <v>22.189234975286599</v>
      </c>
      <c r="J508">
        <f>(Table2[[#This Row],[1M Return vs Nifty]]-AVERAGE(Table2[1M Return vs Nifty]))/_xlfn.STDEV.P(Table2[1M Return vs Nifty])</f>
        <v>2.444774642385926</v>
      </c>
      <c r="K508">
        <v>-6.1481202116895304</v>
      </c>
      <c r="L508">
        <f>(Table2[[#This Row],[6M Return vs Nifty]]-AVERAGE(Table2[6M Return vs Nifty]))/_xlfn.STDEV.P(Table2[6M Return vs Nifty])</f>
        <v>-0.50747861090650104</v>
      </c>
      <c r="M508">
        <v>3.51317501620797</v>
      </c>
      <c r="N508">
        <f>(Table2[[#This Row],[1W Return vs Nifty]]-AVERAGE(Table2[1W Return vs Nifty]))/_xlfn.STDEV.P(Table2[1W Return vs Nifty])</f>
        <v>0.90636374677574172</v>
      </c>
      <c r="O508">
        <v>2320.21</v>
      </c>
      <c r="P508">
        <v>2217.4325529428002</v>
      </c>
      <c r="Q508">
        <v>2055.2953852462101</v>
      </c>
      <c r="R508">
        <v>59.9506636366105</v>
      </c>
      <c r="S508" s="1">
        <f>(Table2[[#This Row],[Close Price]]-Table2[[#This Row],[20D EMA]])/Table2[[#This Row],[20D EMA]]</f>
        <v>5.3546877222320301E-2</v>
      </c>
      <c r="T508" s="1">
        <f>(Table2[[#This Row],[Close Price]]-Table2[[#This Row],[50D EMA]])/Table2[[#This Row],[50D EMA]]</f>
        <v>0.10237851282372497</v>
      </c>
      <c r="U508" s="1">
        <f>(Table2[[#This Row],[Close Price]]-Table2[[#This Row],[200D EMA]])/Table2[[#This Row],[200D EMA]]</f>
        <v>0.18934242617742836</v>
      </c>
      <c r="V508">
        <v>1.1421811596515401</v>
      </c>
      <c r="W508">
        <v>2431.1</v>
      </c>
      <c r="X508">
        <v>2574</v>
      </c>
      <c r="Y508">
        <v>2187.3000000000002</v>
      </c>
      <c r="Z508">
        <v>2574</v>
      </c>
      <c r="AA508">
        <v>2187.3000000000002</v>
      </c>
      <c r="AB508">
        <v>2574</v>
      </c>
      <c r="AC508" s="1">
        <f>(Table2[[#This Row],[Close Price]]/Table2[[#This Row],[Day Low]])-1</f>
        <v>5.4913413681050294E-3</v>
      </c>
      <c r="AD508" s="1">
        <f>(Table2[[#This Row],[Day High]]/Table2[[#This Row],[Close Price]])-1</f>
        <v>5.2997606823620869E-2</v>
      </c>
      <c r="AE508" s="1">
        <f>(Table2[[#This Row],[Close Price]]/Table2[[#This Row],[Current Week Low]])-1</f>
        <v>0.11756503451744149</v>
      </c>
      <c r="AF508" s="1">
        <f>(Table2[[#This Row],[Current Week High]]/Table2[[#This Row],[Close Price]])-1</f>
        <v>5.2997606823620869E-2</v>
      </c>
      <c r="AG508" s="1">
        <f>(Table2[[#This Row],[Close Price]]/Table2[[#This Row],[Current Month Low]])-1</f>
        <v>0.11756503451744149</v>
      </c>
      <c r="AH508" s="1">
        <f>(Table2[[#This Row],[Current Month High]]/Table2[[#This Row],[Close Price]])-1</f>
        <v>5.2997606823620869E-2</v>
      </c>
      <c r="AI508">
        <v>12.2133813332242</v>
      </c>
      <c r="AJ508">
        <v>67.210479512962493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0.21</v>
      </c>
      <c r="AM508" t="s">
        <v>3173</v>
      </c>
      <c r="AN508">
        <v>8.48</v>
      </c>
      <c r="AO508" t="s">
        <v>3173</v>
      </c>
      <c r="AP508">
        <v>-1.5763135928489999E-3</v>
      </c>
      <c r="AQ508">
        <f>(Table2[[#This Row],[Sharpe Ratio]]-AVERAGE(Table2[Sharpe Ratio]))/_xlfn.STDEV.P(Table2[Sharpe Ratio])</f>
        <v>-0.7357583065597032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1.8511621080099712</v>
      </c>
      <c r="AS508">
        <f>_xlfn.RANK.AVG(Table2[[#This Row],[1Y Return vs Nifty Z-Score]],Table2[1Y Return vs Nifty Z-Score])</f>
        <v>381</v>
      </c>
      <c r="AT508">
        <f>_xlfn.RANK.AVG(Table2[[#This Row],[6M Return vs Nifty Z-Score]],Table2[6M Return vs Nifty Z-Score])</f>
        <v>491</v>
      </c>
      <c r="AU508">
        <f>_xlfn.RANK.AVG(Table2[[#This Row],[Sharpe Ratio Z-Score]],Table2[Sharpe Ratio Z-Score])</f>
        <v>564</v>
      </c>
      <c r="AV508">
        <f>(Table2[[#This Row],[Rank 1Y]]+Table2[[#This Row],[Rank 6M]]+Table2[[#This Row],[Rank Sharpe]])/3</f>
        <v>478.66666666666669</v>
      </c>
    </row>
    <row r="509" spans="1:48" x14ac:dyDescent="0.3">
      <c r="A509" t="s">
        <v>597</v>
      </c>
      <c r="B509" t="s">
        <v>598</v>
      </c>
      <c r="C509" t="s">
        <v>3135</v>
      </c>
      <c r="D509" t="s">
        <v>80</v>
      </c>
      <c r="E509">
        <v>32890.003720659901</v>
      </c>
      <c r="F509">
        <v>4256.6000000000004</v>
      </c>
      <c r="G509">
        <v>8.4506299045258295</v>
      </c>
      <c r="H509">
        <f>(Table2[[#This Row],[1Y Return vs Nifty]]-AVERAGE(Table2[1Y Return vs Nifty]))/_xlfn.STDEV.P(Table2[1Y Return vs Nifty])</f>
        <v>-0.29739018931797573</v>
      </c>
      <c r="I509">
        <v>-10.1981337423565</v>
      </c>
      <c r="J509">
        <f>(Table2[[#This Row],[1M Return vs Nifty]]-AVERAGE(Table2[1M Return vs Nifty]))/_xlfn.STDEV.P(Table2[1M Return vs Nifty])</f>
        <v>-1.0264745510591813</v>
      </c>
      <c r="K509">
        <v>-11.5759854211702</v>
      </c>
      <c r="L509">
        <f>(Table2[[#This Row],[6M Return vs Nifty]]-AVERAGE(Table2[6M Return vs Nifty]))/_xlfn.STDEV.P(Table2[6M Return vs Nifty])</f>
        <v>-0.68215326943301047</v>
      </c>
      <c r="M509">
        <v>-4.0460781487273803</v>
      </c>
      <c r="N509">
        <f>(Table2[[#This Row],[1W Return vs Nifty]]-AVERAGE(Table2[1W Return vs Nifty]))/_xlfn.STDEV.P(Table2[1W Return vs Nifty])</f>
        <v>-0.89077044636453395</v>
      </c>
      <c r="O509">
        <v>4530.53</v>
      </c>
      <c r="P509">
        <v>4501.0922790204204</v>
      </c>
      <c r="Q509">
        <v>4188.1574412412801</v>
      </c>
      <c r="R509">
        <v>24.2615003517896</v>
      </c>
      <c r="S509" s="1">
        <f>(Table2[[#This Row],[Close Price]]-Table2[[#This Row],[20D EMA]])/Table2[[#This Row],[20D EMA]]</f>
        <v>-6.0463124623388299E-2</v>
      </c>
      <c r="T509" s="1">
        <f>(Table2[[#This Row],[Close Price]]-Table2[[#This Row],[50D EMA]])/Table2[[#This Row],[50D EMA]]</f>
        <v>-5.431843291904899E-2</v>
      </c>
      <c r="U509" s="1">
        <f>(Table2[[#This Row],[Close Price]]-Table2[[#This Row],[200D EMA]])/Table2[[#This Row],[200D EMA]]</f>
        <v>1.6341925946899292E-2</v>
      </c>
      <c r="V509">
        <v>0.75070660306232295</v>
      </c>
      <c r="W509">
        <v>4240</v>
      </c>
      <c r="X509">
        <v>4383.95</v>
      </c>
      <c r="Y509">
        <v>4240</v>
      </c>
      <c r="Z509">
        <v>4616.45</v>
      </c>
      <c r="AA509">
        <v>4240</v>
      </c>
      <c r="AB509">
        <v>4658.6499999999996</v>
      </c>
      <c r="AC509" s="1">
        <f>(Table2[[#This Row],[Close Price]]/Table2[[#This Row],[Day Low]])-1</f>
        <v>3.9150943396226712E-3</v>
      </c>
      <c r="AD509" s="1">
        <f>(Table2[[#This Row],[Day High]]/Table2[[#This Row],[Close Price]])-1</f>
        <v>2.9918244608372779E-2</v>
      </c>
      <c r="AE509" s="1">
        <f>(Table2[[#This Row],[Close Price]]/Table2[[#This Row],[Current Week Low]])-1</f>
        <v>3.9150943396226712E-3</v>
      </c>
      <c r="AF509" s="1">
        <f>(Table2[[#This Row],[Current Week High]]/Table2[[#This Row],[Close Price]])-1</f>
        <v>8.4539303669595389E-2</v>
      </c>
      <c r="AG509" s="1">
        <f>(Table2[[#This Row],[Close Price]]/Table2[[#This Row],[Current Month Low]])-1</f>
        <v>3.9150943396226712E-3</v>
      </c>
      <c r="AH509" s="1">
        <f>(Table2[[#This Row],[Current Month High]]/Table2[[#This Row],[Close Price]])-1</f>
        <v>9.445331955081504E-2</v>
      </c>
      <c r="AI509">
        <v>15.009632100737599</v>
      </c>
      <c r="AJ509">
        <v>39.439503382307102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-0.06</v>
      </c>
      <c r="AM509" t="s">
        <v>3172</v>
      </c>
      <c r="AN509">
        <v>-11.01</v>
      </c>
      <c r="AO509" t="s">
        <v>3172</v>
      </c>
      <c r="AP509">
        <v>7.3201214658300002E-3</v>
      </c>
      <c r="AQ509">
        <f>(Table2[[#This Row],[Sharpe Ratio]]-AVERAGE(Table2[Sharpe Ratio]))/_xlfn.STDEV.P(Table2[Sharpe Ratio])</f>
        <v>-0.63249958007699614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-3.5292880362516978</v>
      </c>
      <c r="AS509">
        <f>_xlfn.RANK.AVG(Table2[[#This Row],[1Y Return vs Nifty Z-Score]],Table2[1Y Return vs Nifty Z-Score])</f>
        <v>390</v>
      </c>
      <c r="AT509">
        <f>_xlfn.RANK.AVG(Table2[[#This Row],[6M Return vs Nifty Z-Score]],Table2[6M Return vs Nifty Z-Score])</f>
        <v>558</v>
      </c>
      <c r="AU509">
        <f>_xlfn.RANK.AVG(Table2[[#This Row],[Sharpe Ratio Z-Score]],Table2[Sharpe Ratio Z-Score])</f>
        <v>490</v>
      </c>
      <c r="AV509">
        <f>(Table2[[#This Row],[Rank 1Y]]+Table2[[#This Row],[Rank 6M]]+Table2[[#This Row],[Rank Sharpe]])/3</f>
        <v>479.33333333333331</v>
      </c>
    </row>
    <row r="510" spans="1:48" x14ac:dyDescent="0.3">
      <c r="A510" t="s">
        <v>868</v>
      </c>
      <c r="B510" t="s">
        <v>869</v>
      </c>
      <c r="C510" t="s">
        <v>3127</v>
      </c>
      <c r="D510" t="s">
        <v>589</v>
      </c>
      <c r="E510">
        <v>18272.652314200001</v>
      </c>
      <c r="F510">
        <v>365.65</v>
      </c>
      <c r="G510">
        <v>-2.2510037486125198</v>
      </c>
      <c r="H510">
        <f>(Table2[[#This Row],[1Y Return vs Nifty]]-AVERAGE(Table2[1Y Return vs Nifty]))/_xlfn.STDEV.P(Table2[1Y Return vs Nifty])</f>
        <v>-0.47947509066003063</v>
      </c>
      <c r="I510">
        <v>19.323609260533601</v>
      </c>
      <c r="J510">
        <f>(Table2[[#This Row],[1M Return vs Nifty]]-AVERAGE(Table2[1M Return vs Nifty]))/_xlfn.STDEV.P(Table2[1M Return vs Nifty])</f>
        <v>2.1376394429267278</v>
      </c>
      <c r="K510">
        <v>2.0915761036761098</v>
      </c>
      <c r="L510">
        <f>(Table2[[#This Row],[6M Return vs Nifty]]-AVERAGE(Table2[6M Return vs Nifty]))/_xlfn.STDEV.P(Table2[6M Return vs Nifty])</f>
        <v>-0.24231614192427325</v>
      </c>
      <c r="M510">
        <v>9.8066325907071494</v>
      </c>
      <c r="N510">
        <f>(Table2[[#This Row],[1W Return vs Nifty]]-AVERAGE(Table2[1W Return vs Nifty]))/_xlfn.STDEV.P(Table2[1W Return vs Nifty])</f>
        <v>2.4025681407063515</v>
      </c>
      <c r="O510">
        <v>355.32</v>
      </c>
      <c r="P510">
        <v>340.32831255962498</v>
      </c>
      <c r="Q510">
        <v>324.87633357893702</v>
      </c>
      <c r="R510">
        <v>54.734989043162201</v>
      </c>
      <c r="S510" s="1">
        <f>(Table2[[#This Row],[Close Price]]-Table2[[#This Row],[20D EMA]])/Table2[[#This Row],[20D EMA]]</f>
        <v>2.9072385455364134E-2</v>
      </c>
      <c r="T510" s="1">
        <f>(Table2[[#This Row],[Close Price]]-Table2[[#This Row],[50D EMA]])/Table2[[#This Row],[50D EMA]]</f>
        <v>7.4403705204334661E-2</v>
      </c>
      <c r="U510" s="1">
        <f>(Table2[[#This Row],[Close Price]]-Table2[[#This Row],[200D EMA]])/Table2[[#This Row],[200D EMA]]</f>
        <v>0.12550519138124891</v>
      </c>
      <c r="V510">
        <v>1.81024857571306</v>
      </c>
      <c r="W510">
        <v>364.2</v>
      </c>
      <c r="X510">
        <v>378.85</v>
      </c>
      <c r="Y510">
        <v>355.5</v>
      </c>
      <c r="Z510">
        <v>393.35</v>
      </c>
      <c r="AA510">
        <v>338.15</v>
      </c>
      <c r="AB510">
        <v>393.35</v>
      </c>
      <c r="AC510" s="1">
        <f>(Table2[[#This Row],[Close Price]]/Table2[[#This Row],[Day Low]])-1</f>
        <v>3.9813289401426921E-3</v>
      </c>
      <c r="AD510" s="1">
        <f>(Table2[[#This Row],[Day High]]/Table2[[#This Row],[Close Price]])-1</f>
        <v>3.6100095719950875E-2</v>
      </c>
      <c r="AE510" s="1">
        <f>(Table2[[#This Row],[Close Price]]/Table2[[#This Row],[Current Week Low]])-1</f>
        <v>2.855133614627281E-2</v>
      </c>
      <c r="AF510" s="1">
        <f>(Table2[[#This Row],[Current Week High]]/Table2[[#This Row],[Close Price]])-1</f>
        <v>7.5755503897169563E-2</v>
      </c>
      <c r="AG510" s="1">
        <f>(Table2[[#This Row],[Close Price]]/Table2[[#This Row],[Current Month Low]])-1</f>
        <v>8.132485583321003E-2</v>
      </c>
      <c r="AH510" s="1">
        <f>(Table2[[#This Row],[Current Month High]]/Table2[[#This Row],[Close Price]])-1</f>
        <v>7.5755503897169563E-2</v>
      </c>
      <c r="AI510">
        <v>7.5755503897169501</v>
      </c>
      <c r="AJ510">
        <v>31.481481481481399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0.12</v>
      </c>
      <c r="AM510" t="s">
        <v>3173</v>
      </c>
      <c r="AN510">
        <v>-1.5</v>
      </c>
      <c r="AO510" t="s">
        <v>3172</v>
      </c>
      <c r="AP510">
        <v>-4.0610386572139997E-3</v>
      </c>
      <c r="AQ510">
        <f>(Table2[[#This Row],[Sharpe Ratio]]-AVERAGE(Table2[Sharpe Ratio]))/_xlfn.STDEV.P(Table2[Sharpe Ratio])</f>
        <v>-0.76459789726246385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3.0538184537863113</v>
      </c>
      <c r="AS510">
        <f>_xlfn.RANK.AVG(Table2[[#This Row],[1Y Return vs Nifty Z-Score]],Table2[1Y Return vs Nifty Z-Score])</f>
        <v>471</v>
      </c>
      <c r="AT510">
        <f>_xlfn.RANK.AVG(Table2[[#This Row],[6M Return vs Nifty Z-Score]],Table2[6M Return vs Nifty Z-Score])</f>
        <v>399</v>
      </c>
      <c r="AU510">
        <f>_xlfn.RANK.AVG(Table2[[#This Row],[Sharpe Ratio Z-Score]],Table2[Sharpe Ratio Z-Score])</f>
        <v>573</v>
      </c>
      <c r="AV510">
        <f>(Table2[[#This Row],[Rank 1Y]]+Table2[[#This Row],[Rank 6M]]+Table2[[#This Row],[Rank Sharpe]])/3</f>
        <v>481</v>
      </c>
    </row>
    <row r="511" spans="1:48" x14ac:dyDescent="0.3">
      <c r="A511" t="s">
        <v>1777</v>
      </c>
      <c r="B511" t="s">
        <v>1778</v>
      </c>
      <c r="C511" t="s">
        <v>3139</v>
      </c>
      <c r="D511" t="s">
        <v>256</v>
      </c>
      <c r="E511">
        <v>4525.8024595500001</v>
      </c>
      <c r="F511">
        <v>497.1</v>
      </c>
      <c r="G511">
        <v>-6.12979151686267</v>
      </c>
      <c r="H511">
        <f>(Table2[[#This Row],[1Y Return vs Nifty]]-AVERAGE(Table2[1Y Return vs Nifty]))/_xlfn.STDEV.P(Table2[1Y Return vs Nifty])</f>
        <v>-0.54547143392875008</v>
      </c>
      <c r="I511">
        <v>-2.4924018995611501</v>
      </c>
      <c r="J511">
        <f>(Table2[[#This Row],[1M Return vs Nifty]]-AVERAGE(Table2[1M Return vs Nifty]))/_xlfn.STDEV.P(Table2[1M Return vs Nifty])</f>
        <v>-0.20058110854446679</v>
      </c>
      <c r="K511">
        <v>10.7464822427453</v>
      </c>
      <c r="L511">
        <f>(Table2[[#This Row],[6M Return vs Nifty]]-AVERAGE(Table2[6M Return vs Nifty]))/_xlfn.STDEV.P(Table2[6M Return vs Nifty])</f>
        <v>3.6208234801276891E-2</v>
      </c>
      <c r="M511">
        <v>-3.0197079283382702</v>
      </c>
      <c r="N511">
        <f>(Table2[[#This Row],[1W Return vs Nifty]]-AVERAGE(Table2[1W Return vs Nifty]))/_xlfn.STDEV.P(Table2[1W Return vs Nifty])</f>
        <v>-0.64676155056008111</v>
      </c>
      <c r="O511">
        <v>505.26</v>
      </c>
      <c r="P511">
        <v>514.88947855570905</v>
      </c>
      <c r="Q511">
        <v>482.549860808311</v>
      </c>
      <c r="R511">
        <v>46.610620966648497</v>
      </c>
      <c r="S511" s="1">
        <f>(Table2[[#This Row],[Close Price]]-Table2[[#This Row],[20D EMA]])/Table2[[#This Row],[20D EMA]]</f>
        <v>-1.6150100938130799E-2</v>
      </c>
      <c r="T511" s="1">
        <f>(Table2[[#This Row],[Close Price]]-Table2[[#This Row],[50D EMA]])/Table2[[#This Row],[50D EMA]]</f>
        <v>-3.4550091420802398E-2</v>
      </c>
      <c r="U511" s="1">
        <f>(Table2[[#This Row],[Close Price]]-Table2[[#This Row],[200D EMA]])/Table2[[#This Row],[200D EMA]]</f>
        <v>3.0152612970017933E-2</v>
      </c>
      <c r="V511">
        <v>0.58898858983618096</v>
      </c>
      <c r="W511">
        <v>493</v>
      </c>
      <c r="X511">
        <v>502.25</v>
      </c>
      <c r="Y511">
        <v>473.55</v>
      </c>
      <c r="Z511">
        <v>505.75</v>
      </c>
      <c r="AA511">
        <v>473.55</v>
      </c>
      <c r="AB511">
        <v>528.95000000000005</v>
      </c>
      <c r="AC511" s="1">
        <f>(Table2[[#This Row],[Close Price]]/Table2[[#This Row],[Day Low]])-1</f>
        <v>8.316430020284038E-3</v>
      </c>
      <c r="AD511" s="1">
        <f>(Table2[[#This Row],[Day High]]/Table2[[#This Row],[Close Price]])-1</f>
        <v>1.0360088513377441E-2</v>
      </c>
      <c r="AE511" s="1">
        <f>(Table2[[#This Row],[Close Price]]/Table2[[#This Row],[Current Week Low]])-1</f>
        <v>4.9730757047830254E-2</v>
      </c>
      <c r="AF511" s="1">
        <f>(Table2[[#This Row],[Current Week High]]/Table2[[#This Row],[Close Price]])-1</f>
        <v>1.7400925367129227E-2</v>
      </c>
      <c r="AG511" s="1">
        <f>(Table2[[#This Row],[Close Price]]/Table2[[#This Row],[Current Month Low]])-1</f>
        <v>4.9730757047830254E-2</v>
      </c>
      <c r="AH511" s="1">
        <f>(Table2[[#This Row],[Current Month High]]/Table2[[#This Row],[Close Price]])-1</f>
        <v>6.4071615369140966E-2</v>
      </c>
      <c r="AI511">
        <v>23.486220076443299</v>
      </c>
      <c r="AJ511">
        <v>38.044987503471198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-0.04</v>
      </c>
      <c r="AM511" t="s">
        <v>3172</v>
      </c>
      <c r="AN511">
        <v>-1.6</v>
      </c>
      <c r="AO511" t="s">
        <v>3172</v>
      </c>
      <c r="AP511">
        <v>-4.4828398165830001E-2</v>
      </c>
      <c r="AQ511">
        <f>(Table2[[#This Row],[Sharpe Ratio]]-AVERAGE(Table2[Sharpe Ratio]))/_xlfn.STDEV.P(Table2[Sharpe Ratio])</f>
        <v>-1.2377745795129198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493</v>
      </c>
      <c r="AT511">
        <f>_xlfn.RANK.AVG(Table2[[#This Row],[6M Return vs Nifty Z-Score]],Table2[6M Return vs Nifty Z-Score])</f>
        <v>298</v>
      </c>
      <c r="AU511">
        <f>_xlfn.RANK.AVG(Table2[[#This Row],[Sharpe Ratio Z-Score]],Table2[Sharpe Ratio Z-Score])</f>
        <v>653</v>
      </c>
      <c r="AV511">
        <f>(Table2[[#This Row],[Rank 1Y]]+Table2[[#This Row],[Rank 6M]]+Table2[[#This Row],[Rank Sharpe]])/3</f>
        <v>481.33333333333331</v>
      </c>
    </row>
    <row r="512" spans="1:48" x14ac:dyDescent="0.3">
      <c r="A512" t="s">
        <v>520</v>
      </c>
      <c r="B512" t="s">
        <v>521</v>
      </c>
      <c r="C512" t="s">
        <v>3125</v>
      </c>
      <c r="D512" t="s">
        <v>181</v>
      </c>
      <c r="E512">
        <v>41503.04063625</v>
      </c>
      <c r="F512">
        <v>602.9</v>
      </c>
      <c r="G512">
        <v>15.5853010371553</v>
      </c>
      <c r="H512">
        <f>(Table2[[#This Row],[1Y Return vs Nifty]]-AVERAGE(Table2[1Y Return vs Nifty]))/_xlfn.STDEV.P(Table2[1Y Return vs Nifty])</f>
        <v>-0.17599602358591784</v>
      </c>
      <c r="I512">
        <v>-9.3055170004648193</v>
      </c>
      <c r="J512">
        <f>(Table2[[#This Row],[1M Return vs Nifty]]-AVERAGE(Table2[1M Return vs Nifty]))/_xlfn.STDEV.P(Table2[1M Return vs Nifty])</f>
        <v>-0.93080468752811973</v>
      </c>
      <c r="K512">
        <v>-3.2701790159352102</v>
      </c>
      <c r="L512">
        <f>(Table2[[#This Row],[6M Return vs Nifty]]-AVERAGE(Table2[6M Return vs Nifty]))/_xlfn.STDEV.P(Table2[6M Return vs Nifty])</f>
        <v>-0.41486330521510234</v>
      </c>
      <c r="M512">
        <v>-0.641230365986587</v>
      </c>
      <c r="N512">
        <f>(Table2[[#This Row],[1W Return vs Nifty]]-AVERAGE(Table2[1W Return vs Nifty]))/_xlfn.STDEV.P(Table2[1W Return vs Nifty])</f>
        <v>-8.1303130044845101E-2</v>
      </c>
      <c r="O512">
        <v>613.44000000000005</v>
      </c>
      <c r="P512">
        <v>618.88067798850898</v>
      </c>
      <c r="Q512">
        <v>580.342456274298</v>
      </c>
      <c r="R512">
        <v>42.248985757227899</v>
      </c>
      <c r="S512" s="1">
        <f>(Table2[[#This Row],[Close Price]]-Table2[[#This Row],[20D EMA]])/Table2[[#This Row],[20D EMA]]</f>
        <v>-1.7181794470526989E-2</v>
      </c>
      <c r="T512" s="1">
        <f>(Table2[[#This Row],[Close Price]]-Table2[[#This Row],[50D EMA]])/Table2[[#This Row],[50D EMA]]</f>
        <v>-2.5821904862904317E-2</v>
      </c>
      <c r="U512" s="1">
        <f>(Table2[[#This Row],[Close Price]]-Table2[[#This Row],[200D EMA]])/Table2[[#This Row],[200D EMA]]</f>
        <v>3.886936666760115E-2</v>
      </c>
      <c r="V512">
        <v>0.56010984876326597</v>
      </c>
      <c r="W512">
        <v>590.04999999999995</v>
      </c>
      <c r="X512">
        <v>605.35</v>
      </c>
      <c r="Y512">
        <v>585</v>
      </c>
      <c r="Z512">
        <v>620</v>
      </c>
      <c r="AA512">
        <v>585</v>
      </c>
      <c r="AB512">
        <v>627</v>
      </c>
      <c r="AC512" s="1">
        <f>(Table2[[#This Row],[Close Price]]/Table2[[#This Row],[Day Low]])-1</f>
        <v>2.1777815439369519E-2</v>
      </c>
      <c r="AD512" s="1">
        <f>(Table2[[#This Row],[Day High]]/Table2[[#This Row],[Close Price]])-1</f>
        <v>4.0636921545862403E-3</v>
      </c>
      <c r="AE512" s="1">
        <f>(Table2[[#This Row],[Close Price]]/Table2[[#This Row],[Current Week Low]])-1</f>
        <v>3.0598290598290667E-2</v>
      </c>
      <c r="AF512" s="1">
        <f>(Table2[[#This Row],[Current Week High]]/Table2[[#This Row],[Close Price]])-1</f>
        <v>2.8362912589152467E-2</v>
      </c>
      <c r="AG512" s="1">
        <f>(Table2[[#This Row],[Close Price]]/Table2[[#This Row],[Current Month Low]])-1</f>
        <v>3.0598290598290667E-2</v>
      </c>
      <c r="AH512" s="1">
        <f>(Table2[[#This Row],[Current Month High]]/Table2[[#This Row],[Close Price]])-1</f>
        <v>3.9973461602255789E-2</v>
      </c>
      <c r="AI512">
        <v>14.438547022723499</v>
      </c>
      <c r="AJ512">
        <v>51.8448558116106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-0.04</v>
      </c>
      <c r="AM512" t="s">
        <v>3172</v>
      </c>
      <c r="AN512">
        <v>-2.29</v>
      </c>
      <c r="AO512" t="s">
        <v>3172</v>
      </c>
      <c r="AP512">
        <v>-3.3930667676971997E-2</v>
      </c>
      <c r="AQ512">
        <f>(Table2[[#This Row],[Sharpe Ratio]]-AVERAGE(Table2[Sharpe Ratio]))/_xlfn.STDEV.P(Table2[Sharpe Ratio])</f>
        <v>-1.1112873108025767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358</v>
      </c>
      <c r="AT512">
        <f>_xlfn.RANK.AVG(Table2[[#This Row],[6M Return vs Nifty Z-Score]],Table2[6M Return vs Nifty Z-Score])</f>
        <v>460</v>
      </c>
      <c r="AU512">
        <f>_xlfn.RANK.AVG(Table2[[#This Row],[Sharpe Ratio Z-Score]],Table2[Sharpe Ratio Z-Score])</f>
        <v>629</v>
      </c>
      <c r="AV512">
        <f>(Table2[[#This Row],[Rank 1Y]]+Table2[[#This Row],[Rank 6M]]+Table2[[#This Row],[Rank Sharpe]])/3</f>
        <v>482.33333333333331</v>
      </c>
    </row>
    <row r="513" spans="1:48" x14ac:dyDescent="0.3">
      <c r="A513" t="s">
        <v>1798</v>
      </c>
      <c r="B513" t="s">
        <v>1799</v>
      </c>
      <c r="C513" t="s">
        <v>3130</v>
      </c>
      <c r="D513" t="s">
        <v>48</v>
      </c>
      <c r="E513">
        <v>4454.5813972859996</v>
      </c>
      <c r="F513">
        <v>55.18</v>
      </c>
      <c r="G513">
        <v>-17.476972262439102</v>
      </c>
      <c r="H513">
        <f>(Table2[[#This Row],[1Y Return vs Nifty]]-AVERAGE(Table2[1Y Return vs Nifty]))/_xlfn.STDEV.P(Table2[1Y Return vs Nifty])</f>
        <v>-0.73854011423839916</v>
      </c>
      <c r="I513">
        <v>-6.7841567404896503</v>
      </c>
      <c r="J513">
        <f>(Table2[[#This Row],[1M Return vs Nifty]]-AVERAGE(Table2[1M Return vs Nifty]))/_xlfn.STDEV.P(Table2[1M Return vs Nifty])</f>
        <v>-0.66056755140487755</v>
      </c>
      <c r="K513">
        <v>-17.203316752162898</v>
      </c>
      <c r="L513">
        <f>(Table2[[#This Row],[6M Return vs Nifty]]-AVERAGE(Table2[6M Return vs Nifty]))/_xlfn.STDEV.P(Table2[6M Return vs Nifty])</f>
        <v>-0.86324696662722011</v>
      </c>
      <c r="M513">
        <v>0.333071610148654</v>
      </c>
      <c r="N513">
        <f>(Table2[[#This Row],[1W Return vs Nifty]]-AVERAGE(Table2[1W Return vs Nifty]))/_xlfn.STDEV.P(Table2[1W Return vs Nifty])</f>
        <v>0.15032707965349054</v>
      </c>
      <c r="O513">
        <v>56.65</v>
      </c>
      <c r="P513">
        <v>57.565185738278302</v>
      </c>
      <c r="Q513">
        <v>57.498229765580803</v>
      </c>
      <c r="R513">
        <v>41.588774571929697</v>
      </c>
      <c r="S513" s="1">
        <f>(Table2[[#This Row],[Close Price]]-Table2[[#This Row],[20D EMA]])/Table2[[#This Row],[20D EMA]]</f>
        <v>-2.5948808473080297E-2</v>
      </c>
      <c r="T513" s="1">
        <f>(Table2[[#This Row],[Close Price]]-Table2[[#This Row],[50D EMA]])/Table2[[#This Row],[50D EMA]]</f>
        <v>-4.1434518236814433E-2</v>
      </c>
      <c r="U513" s="1">
        <f>(Table2[[#This Row],[Close Price]]-Table2[[#This Row],[200D EMA]])/Table2[[#This Row],[200D EMA]]</f>
        <v>-4.0318280667634147E-2</v>
      </c>
      <c r="V513">
        <v>0.55078748685698298</v>
      </c>
      <c r="W513">
        <v>55.09</v>
      </c>
      <c r="X513">
        <v>56.47</v>
      </c>
      <c r="Y513">
        <v>52.21</v>
      </c>
      <c r="Z513">
        <v>56.47</v>
      </c>
      <c r="AA513">
        <v>52.21</v>
      </c>
      <c r="AB513">
        <v>57.8</v>
      </c>
      <c r="AC513" s="1">
        <f>(Table2[[#This Row],[Close Price]]/Table2[[#This Row],[Day Low]])-1</f>
        <v>1.6336903249227763E-3</v>
      </c>
      <c r="AD513" s="1">
        <f>(Table2[[#This Row],[Day High]]/Table2[[#This Row],[Close Price]])-1</f>
        <v>2.3378035520115859E-2</v>
      </c>
      <c r="AE513" s="1">
        <f>(Table2[[#This Row],[Close Price]]/Table2[[#This Row],[Current Week Low]])-1</f>
        <v>5.6885654089254833E-2</v>
      </c>
      <c r="AF513" s="1">
        <f>(Table2[[#This Row],[Current Week High]]/Table2[[#This Row],[Close Price]])-1</f>
        <v>2.3378035520115859E-2</v>
      </c>
      <c r="AG513" s="1">
        <f>(Table2[[#This Row],[Close Price]]/Table2[[#This Row],[Current Month Low]])-1</f>
        <v>5.6885654089254833E-2</v>
      </c>
      <c r="AH513" s="1">
        <f>(Table2[[#This Row],[Current Month High]]/Table2[[#This Row],[Close Price]])-1</f>
        <v>4.748097136643703E-2</v>
      </c>
      <c r="AI513">
        <v>43.167814425516497</v>
      </c>
      <c r="AJ513">
        <v>31.224732461355501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-7.0000000000000007E-2</v>
      </c>
      <c r="AM513" t="s">
        <v>3172</v>
      </c>
      <c r="AN513">
        <v>-8.43</v>
      </c>
      <c r="AO513" t="s">
        <v>3172</v>
      </c>
      <c r="AP513">
        <v>8.2288641391324996E-2</v>
      </c>
      <c r="AQ513">
        <f>(Table2[[#This Row],[Sharpe Ratio]]-AVERAGE(Table2[Sharpe Ratio]))/_xlfn.STDEV.P(Table2[Sharpe Ratio])</f>
        <v>0.23764153181119924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561</v>
      </c>
      <c r="AT513">
        <f>_xlfn.RANK.AVG(Table2[[#This Row],[6M Return vs Nifty Z-Score]],Table2[6M Return vs Nifty Z-Score])</f>
        <v>607</v>
      </c>
      <c r="AU513">
        <f>_xlfn.RANK.AVG(Table2[[#This Row],[Sharpe Ratio Z-Score]],Table2[Sharpe Ratio Z-Score])</f>
        <v>279</v>
      </c>
      <c r="AV513">
        <f>(Table2[[#This Row],[Rank 1Y]]+Table2[[#This Row],[Rank 6M]]+Table2[[#This Row],[Rank Sharpe]])/3</f>
        <v>482.33333333333331</v>
      </c>
    </row>
    <row r="514" spans="1:48" x14ac:dyDescent="0.3">
      <c r="A514" t="s">
        <v>668</v>
      </c>
      <c r="B514" t="s">
        <v>669</v>
      </c>
      <c r="C514" t="s">
        <v>3133</v>
      </c>
      <c r="D514" t="s">
        <v>184</v>
      </c>
      <c r="E514">
        <v>28141.445677439999</v>
      </c>
      <c r="F514">
        <v>14836.6</v>
      </c>
      <c r="G514">
        <v>-28.489288615943199</v>
      </c>
      <c r="H514">
        <f>(Table2[[#This Row],[1Y Return vs Nifty]]-AVERAGE(Table2[1Y Return vs Nifty]))/_xlfn.STDEV.P(Table2[1Y Return vs Nifty])</f>
        <v>-0.92591118315807341</v>
      </c>
      <c r="I514">
        <v>-7.3433789900810504</v>
      </c>
      <c r="J514">
        <f>(Table2[[#This Row],[1M Return vs Nifty]]-AVERAGE(Table2[1M Return vs Nifty]))/_xlfn.STDEV.P(Table2[1M Return vs Nifty])</f>
        <v>-0.72050449162914565</v>
      </c>
      <c r="K514">
        <v>-7.6154935259037799</v>
      </c>
      <c r="L514">
        <f>(Table2[[#This Row],[6M Return vs Nifty]]-AVERAGE(Table2[6M Return vs Nifty]))/_xlfn.STDEV.P(Table2[6M Return vs Nifty])</f>
        <v>-0.55470029433069401</v>
      </c>
      <c r="M514">
        <v>-3.5053190569904502</v>
      </c>
      <c r="N514">
        <f>(Table2[[#This Row],[1W Return vs Nifty]]-AVERAGE(Table2[1W Return vs Nifty]))/_xlfn.STDEV.P(Table2[1W Return vs Nifty])</f>
        <v>-0.76221056977251511</v>
      </c>
      <c r="O514">
        <v>15775.55</v>
      </c>
      <c r="P514">
        <v>15852.079859695001</v>
      </c>
      <c r="Q514">
        <v>15278.7601958788</v>
      </c>
      <c r="R514">
        <v>27.6582870987028</v>
      </c>
      <c r="S514" s="1">
        <f>(Table2[[#This Row],[Close Price]]-Table2[[#This Row],[20D EMA]])/Table2[[#This Row],[20D EMA]]</f>
        <v>-5.951931945320442E-2</v>
      </c>
      <c r="T514" s="1">
        <f>(Table2[[#This Row],[Close Price]]-Table2[[#This Row],[50D EMA]])/Table2[[#This Row],[50D EMA]]</f>
        <v>-6.4059723940511279E-2</v>
      </c>
      <c r="U514" s="1">
        <f>(Table2[[#This Row],[Close Price]]-Table2[[#This Row],[200D EMA]])/Table2[[#This Row],[200D EMA]]</f>
        <v>-2.89395337193698E-2</v>
      </c>
      <c r="V514">
        <v>1.5997640691691799</v>
      </c>
      <c r="W514">
        <v>14795.05</v>
      </c>
      <c r="X514">
        <v>15353.95</v>
      </c>
      <c r="Y514">
        <v>14770.05</v>
      </c>
      <c r="Z514">
        <v>15575</v>
      </c>
      <c r="AA514">
        <v>14770.05</v>
      </c>
      <c r="AB514">
        <v>16158</v>
      </c>
      <c r="AC514" s="1">
        <f>(Table2[[#This Row],[Close Price]]/Table2[[#This Row],[Day Low]])-1</f>
        <v>2.8083717189195667E-3</v>
      </c>
      <c r="AD514" s="1">
        <f>(Table2[[#This Row],[Day High]]/Table2[[#This Row],[Close Price]])-1</f>
        <v>3.4869848887211452E-2</v>
      </c>
      <c r="AE514" s="1">
        <f>(Table2[[#This Row],[Close Price]]/Table2[[#This Row],[Current Week Low]])-1</f>
        <v>4.5057396555869822E-3</v>
      </c>
      <c r="AF514" s="1">
        <f>(Table2[[#This Row],[Current Week High]]/Table2[[#This Row],[Close Price]])-1</f>
        <v>4.9768814957604768E-2</v>
      </c>
      <c r="AG514" s="1">
        <f>(Table2[[#This Row],[Close Price]]/Table2[[#This Row],[Current Month Low]])-1</f>
        <v>4.5057396555869822E-3</v>
      </c>
      <c r="AH514" s="1">
        <f>(Table2[[#This Row],[Current Month High]]/Table2[[#This Row],[Close Price]])-1</f>
        <v>8.9063532076082197E-2</v>
      </c>
      <c r="AI514">
        <v>23.0066187671029</v>
      </c>
      <c r="AJ514">
        <v>14.347591522158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-0.08</v>
      </c>
      <c r="AM514" t="s">
        <v>3172</v>
      </c>
      <c r="AN514">
        <v>-9.23</v>
      </c>
      <c r="AO514" t="s">
        <v>3172</v>
      </c>
      <c r="AP514">
        <v>7.2641043942450995E-2</v>
      </c>
      <c r="AQ514">
        <f>(Table2[[#This Row],[Sharpe Ratio]]-AVERAGE(Table2[Sharpe Ratio]))/_xlfn.STDEV.P(Table2[Sharpe Ratio])</f>
        <v>0.12566424881887381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631</v>
      </c>
      <c r="AT514">
        <f>_xlfn.RANK.AVG(Table2[[#This Row],[6M Return vs Nifty Z-Score]],Table2[6M Return vs Nifty Z-Score])</f>
        <v>513</v>
      </c>
      <c r="AU514">
        <f>_xlfn.RANK.AVG(Table2[[#This Row],[Sharpe Ratio Z-Score]],Table2[Sharpe Ratio Z-Score])</f>
        <v>306</v>
      </c>
      <c r="AV514">
        <f>(Table2[[#This Row],[Rank 1Y]]+Table2[[#This Row],[Rank 6M]]+Table2[[#This Row],[Rank Sharpe]])/3</f>
        <v>483.33333333333331</v>
      </c>
    </row>
    <row r="515" spans="1:48" x14ac:dyDescent="0.3">
      <c r="A515" t="s">
        <v>733</v>
      </c>
      <c r="B515" t="s">
        <v>734</v>
      </c>
      <c r="C515" t="s">
        <v>3127</v>
      </c>
      <c r="D515" t="s">
        <v>556</v>
      </c>
      <c r="E515">
        <v>23498.307341070002</v>
      </c>
      <c r="F515">
        <v>2606.5500000000002</v>
      </c>
      <c r="G515">
        <v>-1.14413733123088</v>
      </c>
      <c r="H515">
        <f>(Table2[[#This Row],[1Y Return vs Nifty]]-AVERAGE(Table2[1Y Return vs Nifty]))/_xlfn.STDEV.P(Table2[1Y Return vs Nifty])</f>
        <v>-0.46064210973952741</v>
      </c>
      <c r="I515">
        <v>4.6806136968428298</v>
      </c>
      <c r="J515">
        <f>(Table2[[#This Row],[1M Return vs Nifty]]-AVERAGE(Table2[1M Return vs Nifty]))/_xlfn.STDEV.P(Table2[1M Return vs Nifty])</f>
        <v>0.56821628344689068</v>
      </c>
      <c r="K515">
        <v>-20.355836931963601</v>
      </c>
      <c r="L515">
        <f>(Table2[[#This Row],[6M Return vs Nifty]]-AVERAGE(Table2[6M Return vs Nifty]))/_xlfn.STDEV.P(Table2[6M Return vs Nifty])</f>
        <v>-0.96469852532524925</v>
      </c>
      <c r="M515">
        <v>4.7565545178219102</v>
      </c>
      <c r="N515">
        <f>(Table2[[#This Row],[1W Return vs Nifty]]-AVERAGE(Table2[1W Return vs Nifty]))/_xlfn.STDEV.P(Table2[1W Return vs Nifty])</f>
        <v>1.2019643528998043</v>
      </c>
      <c r="O515">
        <v>2567.9699999999998</v>
      </c>
      <c r="P515">
        <v>2506.9156901393198</v>
      </c>
      <c r="Q515">
        <v>2512.8544630751398</v>
      </c>
      <c r="R515">
        <v>53.064573327253498</v>
      </c>
      <c r="S515" s="1">
        <f>(Table2[[#This Row],[Close Price]]-Table2[[#This Row],[20D EMA]])/Table2[[#This Row],[20D EMA]]</f>
        <v>1.5023539994626255E-2</v>
      </c>
      <c r="T515" s="1">
        <f>(Table2[[#This Row],[Close Price]]-Table2[[#This Row],[50D EMA]])/Table2[[#This Row],[50D EMA]]</f>
        <v>3.9743781672666956E-2</v>
      </c>
      <c r="U515" s="1">
        <f>(Table2[[#This Row],[Close Price]]-Table2[[#This Row],[200D EMA]])/Table2[[#This Row],[200D EMA]]</f>
        <v>3.7286495617497542E-2</v>
      </c>
      <c r="V515">
        <v>1.5582122299452901</v>
      </c>
      <c r="W515">
        <v>2551</v>
      </c>
      <c r="X515">
        <v>2634.35</v>
      </c>
      <c r="Y515">
        <v>2496.0500000000002</v>
      </c>
      <c r="Z515">
        <v>2689.7</v>
      </c>
      <c r="AA515">
        <v>2450</v>
      </c>
      <c r="AB515">
        <v>2794.3</v>
      </c>
      <c r="AC515" s="1">
        <f>(Table2[[#This Row],[Close Price]]/Table2[[#This Row],[Day Low]])-1</f>
        <v>2.1775774206193699E-2</v>
      </c>
      <c r="AD515" s="1">
        <f>(Table2[[#This Row],[Day High]]/Table2[[#This Row],[Close Price]])-1</f>
        <v>1.0665438990236087E-2</v>
      </c>
      <c r="AE515" s="1">
        <f>(Table2[[#This Row],[Close Price]]/Table2[[#This Row],[Current Week Low]])-1</f>
        <v>4.426994651549454E-2</v>
      </c>
      <c r="AF515" s="1">
        <f>(Table2[[#This Row],[Current Week High]]/Table2[[#This Row],[Close Price]])-1</f>
        <v>3.1900404749573008E-2</v>
      </c>
      <c r="AG515" s="1">
        <f>(Table2[[#This Row],[Close Price]]/Table2[[#This Row],[Current Month Low]])-1</f>
        <v>6.3897959183673469E-2</v>
      </c>
      <c r="AH515" s="1">
        <f>(Table2[[#This Row],[Current Month High]]/Table2[[#This Row],[Close Price]])-1</f>
        <v>7.2030078072548021E-2</v>
      </c>
      <c r="AI515">
        <v>49.469605417122203</v>
      </c>
      <c r="AJ515">
        <v>28.718518518518501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0.15</v>
      </c>
      <c r="AM515" t="s">
        <v>3173</v>
      </c>
      <c r="AN515">
        <v>-0.38</v>
      </c>
      <c r="AO515" t="s">
        <v>3172</v>
      </c>
      <c r="AP515">
        <v>5.3829017426579001E-2</v>
      </c>
      <c r="AQ515">
        <f>(Table2[[#This Row],[Sharpe Ratio]]-AVERAGE(Table2[Sharpe Ratio]))/_xlfn.STDEV.P(Table2[Sharpe Ratio])</f>
        <v>-9.2682300981748914E-2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458</v>
      </c>
      <c r="AT515">
        <f>_xlfn.RANK.AVG(Table2[[#This Row],[6M Return vs Nifty Z-Score]],Table2[6M Return vs Nifty Z-Score])</f>
        <v>636</v>
      </c>
      <c r="AU515">
        <f>_xlfn.RANK.AVG(Table2[[#This Row],[Sharpe Ratio Z-Score]],Table2[Sharpe Ratio Z-Score])</f>
        <v>361</v>
      </c>
      <c r="AV515">
        <f>(Table2[[#This Row],[Rank 1Y]]+Table2[[#This Row],[Rank 6M]]+Table2[[#This Row],[Rank Sharpe]])/3</f>
        <v>485</v>
      </c>
    </row>
    <row r="516" spans="1:48" x14ac:dyDescent="0.3">
      <c r="A516" t="s">
        <v>735</v>
      </c>
      <c r="B516" t="s">
        <v>736</v>
      </c>
      <c r="C516" t="s">
        <v>3141</v>
      </c>
      <c r="D516" t="s">
        <v>167</v>
      </c>
      <c r="E516">
        <v>23468.758954375</v>
      </c>
      <c r="F516">
        <v>7971.25</v>
      </c>
      <c r="G516">
        <v>-11.119270482478701</v>
      </c>
      <c r="H516">
        <f>(Table2[[#This Row],[1Y Return vs Nifty]]-AVERAGE(Table2[1Y Return vs Nifty]))/_xlfn.STDEV.P(Table2[1Y Return vs Nifty])</f>
        <v>-0.63036583553593128</v>
      </c>
      <c r="I516">
        <v>-0.99498454732118502</v>
      </c>
      <c r="J516">
        <f>(Table2[[#This Row],[1M Return vs Nifty]]-AVERAGE(Table2[1M Return vs Nifty]))/_xlfn.STDEV.P(Table2[1M Return vs Nifty])</f>
        <v>-4.0089256874463318E-2</v>
      </c>
      <c r="K516">
        <v>18.780374959094001</v>
      </c>
      <c r="L516">
        <f>(Table2[[#This Row],[6M Return vs Nifty]]-AVERAGE(Table2[6M Return vs Nifty]))/_xlfn.STDEV.P(Table2[6M Return vs Nifty])</f>
        <v>0.29474771813547862</v>
      </c>
      <c r="M516">
        <v>-7.9049306064932504E-2</v>
      </c>
      <c r="N516">
        <f>(Table2[[#This Row],[1W Return vs Nifty]]-AVERAGE(Table2[1W Return vs Nifty]))/_xlfn.STDEV.P(Table2[1W Return vs Nifty])</f>
        <v>5.2349597741483539E-2</v>
      </c>
      <c r="O516">
        <v>7777.9</v>
      </c>
      <c r="P516">
        <v>7654.0972667122596</v>
      </c>
      <c r="Q516">
        <v>7028.8375590106298</v>
      </c>
      <c r="R516">
        <v>61.517777533403702</v>
      </c>
      <c r="S516" s="1">
        <f>(Table2[[#This Row],[Close Price]]-Table2[[#This Row],[20D EMA]])/Table2[[#This Row],[20D EMA]]</f>
        <v>2.4858895074506018E-2</v>
      </c>
      <c r="T516" s="1">
        <f>(Table2[[#This Row],[Close Price]]-Table2[[#This Row],[50D EMA]])/Table2[[#This Row],[50D EMA]]</f>
        <v>4.1435681078556524E-2</v>
      </c>
      <c r="U516" s="1">
        <f>(Table2[[#This Row],[Close Price]]-Table2[[#This Row],[200D EMA]])/Table2[[#This Row],[200D EMA]]</f>
        <v>0.13407799413165311</v>
      </c>
      <c r="V516">
        <v>1.28474333116735</v>
      </c>
      <c r="W516">
        <v>7863.65</v>
      </c>
      <c r="X516">
        <v>8180</v>
      </c>
      <c r="Y516">
        <v>7440.1</v>
      </c>
      <c r="Z516">
        <v>8180</v>
      </c>
      <c r="AA516">
        <v>7440.1</v>
      </c>
      <c r="AB516">
        <v>8180</v>
      </c>
      <c r="AC516" s="1">
        <f>(Table2[[#This Row],[Close Price]]/Table2[[#This Row],[Day Low]])-1</f>
        <v>1.3683213266104222E-2</v>
      </c>
      <c r="AD516" s="1">
        <f>(Table2[[#This Row],[Day High]]/Table2[[#This Row],[Close Price]])-1</f>
        <v>2.6187862631331438E-2</v>
      </c>
      <c r="AE516" s="1">
        <f>(Table2[[#This Row],[Close Price]]/Table2[[#This Row],[Current Week Low]])-1</f>
        <v>7.1390169486969191E-2</v>
      </c>
      <c r="AF516" s="1">
        <f>(Table2[[#This Row],[Current Week High]]/Table2[[#This Row],[Close Price]])-1</f>
        <v>2.6187862631331438E-2</v>
      </c>
      <c r="AG516" s="1">
        <f>(Table2[[#This Row],[Close Price]]/Table2[[#This Row],[Current Month Low]])-1</f>
        <v>7.1390169486969191E-2</v>
      </c>
      <c r="AH516" s="1">
        <f>(Table2[[#This Row],[Current Month High]]/Table2[[#This Row],[Close Price]])-1</f>
        <v>2.6187862631331438E-2</v>
      </c>
      <c r="AI516">
        <v>2.6187862631331398</v>
      </c>
      <c r="AJ516">
        <v>54.0382813028396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0.08</v>
      </c>
      <c r="AM516" t="s">
        <v>3173</v>
      </c>
      <c r="AN516">
        <v>4.37</v>
      </c>
      <c r="AO516" t="s">
        <v>3173</v>
      </c>
      <c r="AP516">
        <v>-9.5782104854109998E-2</v>
      </c>
      <c r="AQ516">
        <f>(Table2[[#This Row],[Sharpe Ratio]]-AVERAGE(Table2[Sharpe Ratio]))/_xlfn.STDEV.P(Table2[Sharpe Ratio])</f>
        <v>-1.8291816799415761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-2.1525394564750089</v>
      </c>
      <c r="AS516">
        <f>_xlfn.RANK.AVG(Table2[[#This Row],[1Y Return vs Nifty Z-Score]],Table2[1Y Return vs Nifty Z-Score])</f>
        <v>526</v>
      </c>
      <c r="AT516">
        <f>_xlfn.RANK.AVG(Table2[[#This Row],[6M Return vs Nifty Z-Score]],Table2[6M Return vs Nifty Z-Score])</f>
        <v>221</v>
      </c>
      <c r="AU516">
        <f>_xlfn.RANK.AVG(Table2[[#This Row],[Sharpe Ratio Z-Score]],Table2[Sharpe Ratio Z-Score])</f>
        <v>711</v>
      </c>
      <c r="AV516">
        <f>(Table2[[#This Row],[Rank 1Y]]+Table2[[#This Row],[Rank 6M]]+Table2[[#This Row],[Rank Sharpe]])/3</f>
        <v>486</v>
      </c>
    </row>
    <row r="517" spans="1:48" x14ac:dyDescent="0.3">
      <c r="A517" t="s">
        <v>792</v>
      </c>
      <c r="B517" t="s">
        <v>793</v>
      </c>
      <c r="C517" t="s">
        <v>3141</v>
      </c>
      <c r="D517" t="s">
        <v>446</v>
      </c>
      <c r="E517">
        <v>20375.479969600001</v>
      </c>
      <c r="F517">
        <v>1965.5</v>
      </c>
      <c r="G517">
        <v>-19.518565013095198</v>
      </c>
      <c r="H517">
        <f>(Table2[[#This Row],[1Y Return vs Nifty]]-AVERAGE(Table2[1Y Return vs Nifty]))/_xlfn.STDEV.P(Table2[1Y Return vs Nifty])</f>
        <v>-0.77327716716254324</v>
      </c>
      <c r="I517">
        <v>5.1046687334257701</v>
      </c>
      <c r="J517">
        <f>(Table2[[#This Row],[1M Return vs Nifty]]-AVERAGE(Table2[1M Return vs Nifty]))/_xlfn.STDEV.P(Table2[1M Return vs Nifty])</f>
        <v>0.6136661227514647</v>
      </c>
      <c r="K517">
        <v>17.980767906889898</v>
      </c>
      <c r="L517">
        <f>(Table2[[#This Row],[6M Return vs Nifty]]-AVERAGE(Table2[6M Return vs Nifty]))/_xlfn.STDEV.P(Table2[6M Return vs Nifty])</f>
        <v>0.26901548577363188</v>
      </c>
      <c r="M517">
        <v>-2.3836928409274898</v>
      </c>
      <c r="N517">
        <f>(Table2[[#This Row],[1W Return vs Nifty]]-AVERAGE(Table2[1W Return vs Nifty]))/_xlfn.STDEV.P(Table2[1W Return vs Nifty])</f>
        <v>-0.49555554700393611</v>
      </c>
      <c r="O517">
        <v>1995.54</v>
      </c>
      <c r="P517">
        <v>1984.1447449662401</v>
      </c>
      <c r="Q517">
        <v>1868.8160486342999</v>
      </c>
      <c r="R517">
        <v>43.176612948901003</v>
      </c>
      <c r="S517" s="1">
        <f>(Table2[[#This Row],[Close Price]]-Table2[[#This Row],[20D EMA]])/Table2[[#This Row],[20D EMA]]</f>
        <v>-1.505356945989555E-2</v>
      </c>
      <c r="T517" s="1">
        <f>(Table2[[#This Row],[Close Price]]-Table2[[#This Row],[50D EMA]])/Table2[[#This Row],[50D EMA]]</f>
        <v>-9.3968673472747608E-3</v>
      </c>
      <c r="U517" s="1">
        <f>(Table2[[#This Row],[Close Price]]-Table2[[#This Row],[200D EMA]])/Table2[[#This Row],[200D EMA]]</f>
        <v>5.1735402976850031E-2</v>
      </c>
      <c r="V517">
        <v>0.75380938525400798</v>
      </c>
      <c r="W517">
        <v>1956.75</v>
      </c>
      <c r="X517">
        <v>2010</v>
      </c>
      <c r="Y517">
        <v>1924.2</v>
      </c>
      <c r="Z517">
        <v>2030</v>
      </c>
      <c r="AA517">
        <v>1924.2</v>
      </c>
      <c r="AB517">
        <v>2134.9499999999998</v>
      </c>
      <c r="AC517" s="1">
        <f>(Table2[[#This Row],[Close Price]]/Table2[[#This Row],[Day Low]])-1</f>
        <v>4.4717005238277263E-3</v>
      </c>
      <c r="AD517" s="1">
        <f>(Table2[[#This Row],[Day High]]/Table2[[#This Row],[Close Price]])-1</f>
        <v>2.2640549478504246E-2</v>
      </c>
      <c r="AE517" s="1">
        <f>(Table2[[#This Row],[Close Price]]/Table2[[#This Row],[Current Week Low]])-1</f>
        <v>2.1463465336243548E-2</v>
      </c>
      <c r="AF517" s="1">
        <f>(Table2[[#This Row],[Current Week High]]/Table2[[#This Row],[Close Price]])-1</f>
        <v>3.2816077334011595E-2</v>
      </c>
      <c r="AG517" s="1">
        <f>(Table2[[#This Row],[Close Price]]/Table2[[#This Row],[Current Month Low]])-1</f>
        <v>2.1463465336243548E-2</v>
      </c>
      <c r="AH517" s="1">
        <f>(Table2[[#This Row],[Current Month High]]/Table2[[#This Row],[Close Price]])-1</f>
        <v>8.6212159755787221E-2</v>
      </c>
      <c r="AI517">
        <v>18.544899516662401</v>
      </c>
      <c r="AJ517">
        <v>34.420735877444898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-0.02</v>
      </c>
      <c r="AM517" t="s">
        <v>3172</v>
      </c>
      <c r="AN517">
        <v>1.56</v>
      </c>
      <c r="AO517" t="s">
        <v>3173</v>
      </c>
      <c r="AP517">
        <v>-4.3746783223210003E-2</v>
      </c>
      <c r="AQ517">
        <f>(Table2[[#This Row],[Sharpe Ratio]]-AVERAGE(Table2[Sharpe Ratio]))/_xlfn.STDEV.P(Table2[Sharpe Ratio])</f>
        <v>-1.225220541768256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-1.6113716474096387</v>
      </c>
      <c r="AS517">
        <f>_xlfn.RANK.AVG(Table2[[#This Row],[1Y Return vs Nifty Z-Score]],Table2[1Y Return vs Nifty Z-Score])</f>
        <v>578</v>
      </c>
      <c r="AT517">
        <f>_xlfn.RANK.AVG(Table2[[#This Row],[6M Return vs Nifty Z-Score]],Table2[6M Return vs Nifty Z-Score])</f>
        <v>230</v>
      </c>
      <c r="AU517">
        <f>_xlfn.RANK.AVG(Table2[[#This Row],[Sharpe Ratio Z-Score]],Table2[Sharpe Ratio Z-Score])</f>
        <v>652</v>
      </c>
      <c r="AV517">
        <f>(Table2[[#This Row],[Rank 1Y]]+Table2[[#This Row],[Rank 6M]]+Table2[[#This Row],[Rank Sharpe]])/3</f>
        <v>486.66666666666669</v>
      </c>
    </row>
    <row r="518" spans="1:48" x14ac:dyDescent="0.3">
      <c r="A518" t="s">
        <v>1010</v>
      </c>
      <c r="B518" t="s">
        <v>1011</v>
      </c>
      <c r="C518" t="s">
        <v>3138</v>
      </c>
      <c r="D518" t="s">
        <v>529</v>
      </c>
      <c r="E518">
        <v>13995.999637999999</v>
      </c>
      <c r="F518">
        <v>900.5</v>
      </c>
      <c r="G518">
        <v>-31.1581310035744</v>
      </c>
      <c r="H518">
        <f>(Table2[[#This Row],[1Y Return vs Nifty]]-AVERAGE(Table2[1Y Return vs Nifty]))/_xlfn.STDEV.P(Table2[1Y Return vs Nifty])</f>
        <v>-0.97132068965027252</v>
      </c>
      <c r="I518">
        <v>11.266210404888801</v>
      </c>
      <c r="J518">
        <f>(Table2[[#This Row],[1M Return vs Nifty]]-AVERAGE(Table2[1M Return vs Nifty]))/_xlfn.STDEV.P(Table2[1M Return vs Nifty])</f>
        <v>1.2740546447061105</v>
      </c>
      <c r="K518">
        <v>1.60376761576807</v>
      </c>
      <c r="L518">
        <f>(Table2[[#This Row],[6M Return vs Nifty]]-AVERAGE(Table2[6M Return vs Nifty]))/_xlfn.STDEV.P(Table2[6M Return vs Nifty])</f>
        <v>-0.25801435434539971</v>
      </c>
      <c r="M518">
        <v>1.3284072566654701</v>
      </c>
      <c r="N518">
        <f>(Table2[[#This Row],[1W Return vs Nifty]]-AVERAGE(Table2[1W Return vs Nifty]))/_xlfn.STDEV.P(Table2[1W Return vs Nifty])</f>
        <v>0.38695782676275881</v>
      </c>
      <c r="O518">
        <v>880.84</v>
      </c>
      <c r="P518">
        <v>858.02747010166001</v>
      </c>
      <c r="Q518">
        <v>835.51787890554294</v>
      </c>
      <c r="R518">
        <v>56.401414908460403</v>
      </c>
      <c r="S518" s="1">
        <f>(Table2[[#This Row],[Close Price]]-Table2[[#This Row],[20D EMA]])/Table2[[#This Row],[20D EMA]]</f>
        <v>2.2319604014349903E-2</v>
      </c>
      <c r="T518" s="1">
        <f>(Table2[[#This Row],[Close Price]]-Table2[[#This Row],[50D EMA]])/Table2[[#This Row],[50D EMA]]</f>
        <v>4.9500198278392873E-2</v>
      </c>
      <c r="U518" s="1">
        <f>(Table2[[#This Row],[Close Price]]-Table2[[#This Row],[200D EMA]])/Table2[[#This Row],[200D EMA]]</f>
        <v>7.7774662559678659E-2</v>
      </c>
      <c r="V518">
        <v>3.1914877949826299</v>
      </c>
      <c r="W518">
        <v>895</v>
      </c>
      <c r="X518">
        <v>916.9</v>
      </c>
      <c r="Y518">
        <v>857.1</v>
      </c>
      <c r="Z518">
        <v>916.9</v>
      </c>
      <c r="AA518">
        <v>857.1</v>
      </c>
      <c r="AB518">
        <v>944.35</v>
      </c>
      <c r="AC518" s="1">
        <f>(Table2[[#This Row],[Close Price]]/Table2[[#This Row],[Day Low]])-1</f>
        <v>6.1452513966480105E-3</v>
      </c>
      <c r="AD518" s="1">
        <f>(Table2[[#This Row],[Day High]]/Table2[[#This Row],[Close Price]])-1</f>
        <v>1.8212104386452044E-2</v>
      </c>
      <c r="AE518" s="1">
        <f>(Table2[[#This Row],[Close Price]]/Table2[[#This Row],[Current Week Low]])-1</f>
        <v>5.0635865126589685E-2</v>
      </c>
      <c r="AF518" s="1">
        <f>(Table2[[#This Row],[Current Week High]]/Table2[[#This Row],[Close Price]])-1</f>
        <v>1.8212104386452044E-2</v>
      </c>
      <c r="AG518" s="1">
        <f>(Table2[[#This Row],[Close Price]]/Table2[[#This Row],[Current Month Low]])-1</f>
        <v>5.0635865126589685E-2</v>
      </c>
      <c r="AH518" s="1">
        <f>(Table2[[#This Row],[Current Month High]]/Table2[[#This Row],[Close Price]])-1</f>
        <v>4.8695169350361001E-2</v>
      </c>
      <c r="AI518">
        <v>6.2742920599666796</v>
      </c>
      <c r="AJ518">
        <v>27.018830665067998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0.04</v>
      </c>
      <c r="AM518" t="s">
        <v>3173</v>
      </c>
      <c r="AN518">
        <v>2.87</v>
      </c>
      <c r="AO518" t="s">
        <v>3173</v>
      </c>
      <c r="AP518">
        <v>4.0525171962015001E-2</v>
      </c>
      <c r="AQ518">
        <f>(Table2[[#This Row],[Sharpe Ratio]]-AVERAGE(Table2[Sharpe Ratio]))/_xlfn.STDEV.P(Table2[Sharpe Ratio])</f>
        <v>-0.24709675249325125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0.18458067497994596</v>
      </c>
      <c r="AS518">
        <f>_xlfn.RANK.AVG(Table2[[#This Row],[1Y Return vs Nifty Z-Score]],Table2[1Y Return vs Nifty Z-Score])</f>
        <v>651</v>
      </c>
      <c r="AT518">
        <f>_xlfn.RANK.AVG(Table2[[#This Row],[6M Return vs Nifty Z-Score]],Table2[6M Return vs Nifty Z-Score])</f>
        <v>405</v>
      </c>
      <c r="AU518">
        <f>_xlfn.RANK.AVG(Table2[[#This Row],[Sharpe Ratio Z-Score]],Table2[Sharpe Ratio Z-Score])</f>
        <v>404</v>
      </c>
      <c r="AV518">
        <f>(Table2[[#This Row],[Rank 1Y]]+Table2[[#This Row],[Rank 6M]]+Table2[[#This Row],[Rank Sharpe]])/3</f>
        <v>486.66666666666669</v>
      </c>
    </row>
    <row r="519" spans="1:48" x14ac:dyDescent="0.3">
      <c r="A519" t="s">
        <v>428</v>
      </c>
      <c r="B519" t="s">
        <v>429</v>
      </c>
      <c r="C519" t="s">
        <v>3127</v>
      </c>
      <c r="D519" t="s">
        <v>34</v>
      </c>
      <c r="E519">
        <v>54399.6097008</v>
      </c>
      <c r="F519">
        <v>45.5</v>
      </c>
      <c r="G519">
        <v>-18.885089745378401</v>
      </c>
      <c r="H519">
        <f>(Table2[[#This Row],[1Y Return vs Nifty]]-AVERAGE(Table2[1Y Return vs Nifty]))/_xlfn.STDEV.P(Table2[1Y Return vs Nifty])</f>
        <v>-0.76249878646260061</v>
      </c>
      <c r="I519">
        <v>-5.8641627646907102</v>
      </c>
      <c r="J519">
        <f>(Table2[[#This Row],[1M Return vs Nifty]]-AVERAGE(Table2[1M Return vs Nifty]))/_xlfn.STDEV.P(Table2[1M Return vs Nifty])</f>
        <v>-0.56196342044542891</v>
      </c>
      <c r="K519">
        <v>-28.831998173299301</v>
      </c>
      <c r="L519">
        <f>(Table2[[#This Row],[6M Return vs Nifty]]-AVERAGE(Table2[6M Return vs Nifty]))/_xlfn.STDEV.P(Table2[6M Return vs Nifty])</f>
        <v>-1.2374706951020309</v>
      </c>
      <c r="M519">
        <v>-2.33951893233069</v>
      </c>
      <c r="N519">
        <f>(Table2[[#This Row],[1W Return vs Nifty]]-AVERAGE(Table2[1W Return vs Nifty]))/_xlfn.STDEV.P(Table2[1W Return vs Nifty])</f>
        <v>-0.48505365748498108</v>
      </c>
      <c r="O519">
        <v>47.62</v>
      </c>
      <c r="P519">
        <v>49.692405741549699</v>
      </c>
      <c r="Q519">
        <v>49.451324360693697</v>
      </c>
      <c r="R519">
        <v>32.574037203549203</v>
      </c>
      <c r="S519" s="1">
        <f>(Table2[[#This Row],[Close Price]]-Table2[[#This Row],[20D EMA]])/Table2[[#This Row],[20D EMA]]</f>
        <v>-4.4519109617807591E-2</v>
      </c>
      <c r="T519" s="1">
        <f>(Table2[[#This Row],[Close Price]]-Table2[[#This Row],[50D EMA]])/Table2[[#This Row],[50D EMA]]</f>
        <v>-8.4367131737481366E-2</v>
      </c>
      <c r="U519" s="1">
        <f>(Table2[[#This Row],[Close Price]]-Table2[[#This Row],[200D EMA]])/Table2[[#This Row],[200D EMA]]</f>
        <v>-7.9903307176832666E-2</v>
      </c>
      <c r="V519">
        <v>0.57273713131549997</v>
      </c>
      <c r="W519">
        <v>44.4</v>
      </c>
      <c r="X519">
        <v>46.36</v>
      </c>
      <c r="Y519">
        <v>44.16</v>
      </c>
      <c r="Z519">
        <v>47.44</v>
      </c>
      <c r="AA519">
        <v>44.16</v>
      </c>
      <c r="AB519">
        <v>48.54</v>
      </c>
      <c r="AC519" s="1">
        <f>(Table2[[#This Row],[Close Price]]/Table2[[#This Row],[Day Low]])-1</f>
        <v>2.4774774774774855E-2</v>
      </c>
      <c r="AD519" s="1">
        <f>(Table2[[#This Row],[Day High]]/Table2[[#This Row],[Close Price]])-1</f>
        <v>1.8901098901098923E-2</v>
      </c>
      <c r="AE519" s="1">
        <f>(Table2[[#This Row],[Close Price]]/Table2[[#This Row],[Current Week Low]])-1</f>
        <v>3.0344202898550776E-2</v>
      </c>
      <c r="AF519" s="1">
        <f>(Table2[[#This Row],[Current Week High]]/Table2[[#This Row],[Close Price]])-1</f>
        <v>4.2637362637362619E-2</v>
      </c>
      <c r="AG519" s="1">
        <f>(Table2[[#This Row],[Close Price]]/Table2[[#This Row],[Current Month Low]])-1</f>
        <v>3.0344202898550776E-2</v>
      </c>
      <c r="AH519" s="1">
        <f>(Table2[[#This Row],[Current Month High]]/Table2[[#This Row],[Close Price]])-1</f>
        <v>6.6813186813186709E-2</v>
      </c>
      <c r="AI519">
        <v>55.274725274725199</v>
      </c>
      <c r="AJ519">
        <v>30.935251798561101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-0.16</v>
      </c>
      <c r="AM519" t="s">
        <v>3172</v>
      </c>
      <c r="AN519">
        <v>-9.4700000000000006</v>
      </c>
      <c r="AO519" t="s">
        <v>3172</v>
      </c>
      <c r="AP519">
        <v>0.109926028680496</v>
      </c>
      <c r="AQ519">
        <f>(Table2[[#This Row],[Sharpe Ratio]]-AVERAGE(Table2[Sharpe Ratio]))/_xlfn.STDEV.P(Table2[Sharpe Ratio])</f>
        <v>0.55842186640208724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574</v>
      </c>
      <c r="AT519">
        <f>_xlfn.RANK.AVG(Table2[[#This Row],[6M Return vs Nifty Z-Score]],Table2[6M Return vs Nifty Z-Score])</f>
        <v>692</v>
      </c>
      <c r="AU519">
        <f>_xlfn.RANK.AVG(Table2[[#This Row],[Sharpe Ratio Z-Score]],Table2[Sharpe Ratio Z-Score])</f>
        <v>195</v>
      </c>
      <c r="AV519">
        <f>(Table2[[#This Row],[Rank 1Y]]+Table2[[#This Row],[Rank 6M]]+Table2[[#This Row],[Rank Sharpe]])/3</f>
        <v>487</v>
      </c>
    </row>
    <row r="520" spans="1:48" x14ac:dyDescent="0.3">
      <c r="A520" t="s">
        <v>831</v>
      </c>
      <c r="B520" t="s">
        <v>832</v>
      </c>
      <c r="C520" t="s">
        <v>3139</v>
      </c>
      <c r="D520" t="s">
        <v>532</v>
      </c>
      <c r="E520">
        <v>19505.089397424999</v>
      </c>
      <c r="F520">
        <v>1725.25</v>
      </c>
      <c r="G520">
        <v>-8.75685821337097</v>
      </c>
      <c r="H520">
        <f>(Table2[[#This Row],[1Y Return vs Nifty]]-AVERAGE(Table2[1Y Return vs Nifty]))/_xlfn.STDEV.P(Table2[1Y Return vs Nifty])</f>
        <v>-0.59017014029050563</v>
      </c>
      <c r="I520">
        <v>13.229243211241901</v>
      </c>
      <c r="J520">
        <f>(Table2[[#This Row],[1M Return vs Nifty]]-AVERAGE(Table2[1M Return vs Nifty]))/_xlfn.STDEV.P(Table2[1M Return vs Nifty])</f>
        <v>1.4844507440362624</v>
      </c>
      <c r="K520">
        <v>0.31834724997167801</v>
      </c>
      <c r="L520">
        <f>(Table2[[#This Row],[6M Return vs Nifty]]-AVERAGE(Table2[6M Return vs Nifty]))/_xlfn.STDEV.P(Table2[6M Return vs Nifty])</f>
        <v>-0.29938059222955465</v>
      </c>
      <c r="M520">
        <v>2.8552238792165201</v>
      </c>
      <c r="N520">
        <f>(Table2[[#This Row],[1W Return vs Nifty]]-AVERAGE(Table2[1W Return vs Nifty]))/_xlfn.STDEV.P(Table2[1W Return vs Nifty])</f>
        <v>0.74994267449472507</v>
      </c>
      <c r="O520">
        <v>1707.19</v>
      </c>
      <c r="P520">
        <v>1688.1749230295</v>
      </c>
      <c r="Q520">
        <v>1619.43866380334</v>
      </c>
      <c r="R520">
        <v>52.814461962291801</v>
      </c>
      <c r="S520" s="1">
        <f>(Table2[[#This Row],[Close Price]]-Table2[[#This Row],[20D EMA]])/Table2[[#This Row],[20D EMA]]</f>
        <v>1.0578787364030919E-2</v>
      </c>
      <c r="T520" s="1">
        <f>(Table2[[#This Row],[Close Price]]-Table2[[#This Row],[50D EMA]])/Table2[[#This Row],[50D EMA]]</f>
        <v>2.1961632331303254E-2</v>
      </c>
      <c r="U520" s="1">
        <f>(Table2[[#This Row],[Close Price]]-Table2[[#This Row],[200D EMA]])/Table2[[#This Row],[200D EMA]]</f>
        <v>6.5338279591371701E-2</v>
      </c>
      <c r="V520">
        <v>0.68803336407667504</v>
      </c>
      <c r="W520">
        <v>1708.05</v>
      </c>
      <c r="X520">
        <v>1752.45</v>
      </c>
      <c r="Y520">
        <v>1698.75</v>
      </c>
      <c r="Z520">
        <v>1789.95</v>
      </c>
      <c r="AA520">
        <v>1680</v>
      </c>
      <c r="AB520">
        <v>1789.95</v>
      </c>
      <c r="AC520" s="1">
        <f>(Table2[[#This Row],[Close Price]]/Table2[[#This Row],[Day Low]])-1</f>
        <v>1.0069962823102463E-2</v>
      </c>
      <c r="AD520" s="1">
        <f>(Table2[[#This Row],[Day High]]/Table2[[#This Row],[Close Price]])-1</f>
        <v>1.5765831038979883E-2</v>
      </c>
      <c r="AE520" s="1">
        <f>(Table2[[#This Row],[Close Price]]/Table2[[#This Row],[Current Week Low]])-1</f>
        <v>1.5599705665930941E-2</v>
      </c>
      <c r="AF520" s="1">
        <f>(Table2[[#This Row],[Current Week High]]/Table2[[#This Row],[Close Price]])-1</f>
        <v>3.7501811331691171E-2</v>
      </c>
      <c r="AG520" s="1">
        <f>(Table2[[#This Row],[Close Price]]/Table2[[#This Row],[Current Month Low]])-1</f>
        <v>2.6934523809523769E-2</v>
      </c>
      <c r="AH520" s="1">
        <f>(Table2[[#This Row],[Current Month High]]/Table2[[#This Row],[Close Price]])-1</f>
        <v>3.7501811331691171E-2</v>
      </c>
      <c r="AI520">
        <v>10.2419939139255</v>
      </c>
      <c r="AJ520">
        <v>31.899847094801199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-7.0000000000000007E-2</v>
      </c>
      <c r="AM520" t="s">
        <v>3172</v>
      </c>
      <c r="AN520">
        <v>1.38</v>
      </c>
      <c r="AO520" t="s">
        <v>3173</v>
      </c>
      <c r="AQ520">
        <f>(Table2[[#This Row],[Sharpe Ratio]]-AVERAGE(Table2[Sharpe Ratio]))/_xlfn.STDEV.P(Table2[Sharpe Ratio])</f>
        <v>-0.71746242365139401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0.62738026235953304</v>
      </c>
      <c r="AS520">
        <f>_xlfn.RANK.AVG(Table2[[#This Row],[1Y Return vs Nifty Z-Score]],Table2[1Y Return vs Nifty Z-Score])</f>
        <v>506</v>
      </c>
      <c r="AT520">
        <f>_xlfn.RANK.AVG(Table2[[#This Row],[6M Return vs Nifty Z-Score]],Table2[6M Return vs Nifty Z-Score])</f>
        <v>425</v>
      </c>
      <c r="AU520">
        <f>_xlfn.RANK.AVG(Table2[[#This Row],[Sharpe Ratio Z-Score]],Table2[Sharpe Ratio Z-Score])</f>
        <v>531</v>
      </c>
      <c r="AV520">
        <f>(Table2[[#This Row],[Rank 1Y]]+Table2[[#This Row],[Rank 6M]]+Table2[[#This Row],[Rank Sharpe]])/3</f>
        <v>487.33333333333331</v>
      </c>
    </row>
    <row r="521" spans="1:48" x14ac:dyDescent="0.3">
      <c r="A521" t="s">
        <v>1211</v>
      </c>
      <c r="B521" t="s">
        <v>1212</v>
      </c>
      <c r="C521" t="s">
        <v>3138</v>
      </c>
      <c r="D521" t="s">
        <v>271</v>
      </c>
      <c r="E521">
        <v>9918.1246660979996</v>
      </c>
      <c r="F521">
        <v>125.26</v>
      </c>
      <c r="G521">
        <v>-20.853517713317501</v>
      </c>
      <c r="H521">
        <f>(Table2[[#This Row],[1Y Return vs Nifty]]-AVERAGE(Table2[1Y Return vs Nifty]))/_xlfn.STDEV.P(Table2[1Y Return vs Nifty])</f>
        <v>-0.7959909638215239</v>
      </c>
      <c r="I521">
        <v>-8.2229290789527791</v>
      </c>
      <c r="J521">
        <f>(Table2[[#This Row],[1M Return vs Nifty]]-AVERAGE(Table2[1M Return vs Nifty]))/_xlfn.STDEV.P(Table2[1M Return vs Nifty])</f>
        <v>-0.81477388298378683</v>
      </c>
      <c r="K521">
        <v>-20.807000381277199</v>
      </c>
      <c r="L521">
        <f>(Table2[[#This Row],[6M Return vs Nifty]]-AVERAGE(Table2[6M Return vs Nifty]))/_xlfn.STDEV.P(Table2[6M Return vs Nifty])</f>
        <v>-0.97921746019320532</v>
      </c>
      <c r="M521">
        <v>1.7373704570586801</v>
      </c>
      <c r="N521">
        <f>(Table2[[#This Row],[1W Return vs Nifty]]-AVERAGE(Table2[1W Return vs Nifty]))/_xlfn.STDEV.P(Table2[1W Return vs Nifty])</f>
        <v>0.48418459442440281</v>
      </c>
      <c r="O521">
        <v>123.07</v>
      </c>
      <c r="P521">
        <v>128.42432976675499</v>
      </c>
      <c r="Q521">
        <v>130.90923552044501</v>
      </c>
      <c r="R521">
        <v>61.762679457747304</v>
      </c>
      <c r="S521" s="1">
        <f>(Table2[[#This Row],[Close Price]]-Table2[[#This Row],[20D EMA]])/Table2[[#This Row],[20D EMA]]</f>
        <v>1.7794750954741301E-2</v>
      </c>
      <c r="T521" s="1">
        <f>(Table2[[#This Row],[Close Price]]-Table2[[#This Row],[50D EMA]])/Table2[[#This Row],[50D EMA]]</f>
        <v>-2.4639644002830793E-2</v>
      </c>
      <c r="U521" s="1">
        <f>(Table2[[#This Row],[Close Price]]-Table2[[#This Row],[200D EMA]])/Table2[[#This Row],[200D EMA]]</f>
        <v>-4.3153834777094266E-2</v>
      </c>
      <c r="V521">
        <v>0.66774468608124704</v>
      </c>
      <c r="W521">
        <v>120.7</v>
      </c>
      <c r="X521">
        <v>125.95</v>
      </c>
      <c r="Y521">
        <v>112.29</v>
      </c>
      <c r="Z521">
        <v>125.95</v>
      </c>
      <c r="AA521">
        <v>112.29</v>
      </c>
      <c r="AB521">
        <v>125.95</v>
      </c>
      <c r="AC521" s="1">
        <f>(Table2[[#This Row],[Close Price]]/Table2[[#This Row],[Day Low]])-1</f>
        <v>3.7779618889809408E-2</v>
      </c>
      <c r="AD521" s="1">
        <f>(Table2[[#This Row],[Day High]]/Table2[[#This Row],[Close Price]])-1</f>
        <v>5.508542232157021E-3</v>
      </c>
      <c r="AE521" s="1">
        <f>(Table2[[#This Row],[Close Price]]/Table2[[#This Row],[Current Week Low]])-1</f>
        <v>0.11550449728381862</v>
      </c>
      <c r="AF521" s="1">
        <f>(Table2[[#This Row],[Current Week High]]/Table2[[#This Row],[Close Price]])-1</f>
        <v>5.508542232157021E-3</v>
      </c>
      <c r="AG521" s="1">
        <f>(Table2[[#This Row],[Close Price]]/Table2[[#This Row],[Current Month Low]])-1</f>
        <v>0.11550449728381862</v>
      </c>
      <c r="AH521" s="1">
        <f>(Table2[[#This Row],[Current Month High]]/Table2[[#This Row],[Close Price]])-1</f>
        <v>5.508542232157021E-3</v>
      </c>
      <c r="AI521">
        <v>26.137633721858499</v>
      </c>
      <c r="AJ521">
        <v>24.3275434243176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-0.15</v>
      </c>
      <c r="AM521" t="s">
        <v>3172</v>
      </c>
      <c r="AN521">
        <v>-0.4</v>
      </c>
      <c r="AO521" t="s">
        <v>3172</v>
      </c>
      <c r="AP521">
        <v>9.7739446159308005E-2</v>
      </c>
      <c r="AQ521">
        <f>(Table2[[#This Row],[Sharpe Ratio]]-AVERAGE(Table2[Sharpe Ratio]))/_xlfn.STDEV.P(Table2[Sharpe Ratio])</f>
        <v>0.41697521018368705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589</v>
      </c>
      <c r="AT521">
        <f>_xlfn.RANK.AVG(Table2[[#This Row],[6M Return vs Nifty Z-Score]],Table2[6M Return vs Nifty Z-Score])</f>
        <v>639</v>
      </c>
      <c r="AU521">
        <f>_xlfn.RANK.AVG(Table2[[#This Row],[Sharpe Ratio Z-Score]],Table2[Sharpe Ratio Z-Score])</f>
        <v>235</v>
      </c>
      <c r="AV521">
        <f>(Table2[[#This Row],[Rank 1Y]]+Table2[[#This Row],[Rank 6M]]+Table2[[#This Row],[Rank Sharpe]])/3</f>
        <v>487.66666666666669</v>
      </c>
    </row>
    <row r="522" spans="1:48" x14ac:dyDescent="0.3">
      <c r="A522" t="s">
        <v>1250</v>
      </c>
      <c r="B522" t="s">
        <v>1251</v>
      </c>
      <c r="C522" t="s">
        <v>3135</v>
      </c>
      <c r="D522" t="s">
        <v>80</v>
      </c>
      <c r="E522">
        <v>9573.6365697599995</v>
      </c>
      <c r="F522">
        <v>813.6</v>
      </c>
      <c r="G522">
        <v>-5.2739918579929999</v>
      </c>
      <c r="H522">
        <f>(Table2[[#This Row],[1Y Return vs Nifty]]-AVERAGE(Table2[1Y Return vs Nifty]))/_xlfn.STDEV.P(Table2[1Y Return vs Nifty])</f>
        <v>-0.53091027424934445</v>
      </c>
      <c r="I522">
        <v>2.2721946388835699</v>
      </c>
      <c r="J522">
        <f>(Table2[[#This Row],[1M Return vs Nifty]]-AVERAGE(Table2[1M Return vs Nifty]))/_xlfn.STDEV.P(Table2[1M Return vs Nifty])</f>
        <v>0.31008408427676626</v>
      </c>
      <c r="K522">
        <v>-8.1204324109185606</v>
      </c>
      <c r="L522">
        <f>(Table2[[#This Row],[6M Return vs Nifty]]-AVERAGE(Table2[6M Return vs Nifty]))/_xlfn.STDEV.P(Table2[6M Return vs Nifty])</f>
        <v>-0.57094978172818078</v>
      </c>
      <c r="M522">
        <v>4.2982454005889599</v>
      </c>
      <c r="N522">
        <f>(Table2[[#This Row],[1W Return vs Nifty]]-AVERAGE(Table2[1W Return vs Nifty]))/_xlfn.STDEV.P(Table2[1W Return vs Nifty])</f>
        <v>1.0930061042955832</v>
      </c>
      <c r="O522">
        <v>790.37</v>
      </c>
      <c r="P522">
        <v>798.34640456961404</v>
      </c>
      <c r="Q522">
        <v>809.71974836189702</v>
      </c>
      <c r="R522">
        <v>74.991766909673899</v>
      </c>
      <c r="S522" s="1">
        <f>(Table2[[#This Row],[Close Price]]-Table2[[#This Row],[20D EMA]])/Table2[[#This Row],[20D EMA]]</f>
        <v>2.9391297746625022E-2</v>
      </c>
      <c r="T522" s="1">
        <f>(Table2[[#This Row],[Close Price]]-Table2[[#This Row],[50D EMA]])/Table2[[#This Row],[50D EMA]]</f>
        <v>1.9106487288070333E-2</v>
      </c>
      <c r="U522" s="1">
        <f>(Table2[[#This Row],[Close Price]]-Table2[[#This Row],[200D EMA]])/Table2[[#This Row],[200D EMA]]</f>
        <v>4.7920921355233646E-3</v>
      </c>
      <c r="V522">
        <v>1.9462180209681399</v>
      </c>
      <c r="W522">
        <v>810</v>
      </c>
      <c r="X522">
        <v>822</v>
      </c>
      <c r="Y522">
        <v>785.3</v>
      </c>
      <c r="Z522">
        <v>822</v>
      </c>
      <c r="AA522">
        <v>771.8</v>
      </c>
      <c r="AB522">
        <v>822</v>
      </c>
      <c r="AC522" s="1">
        <f>(Table2[[#This Row],[Close Price]]/Table2[[#This Row],[Day Low]])-1</f>
        <v>4.4444444444444731E-3</v>
      </c>
      <c r="AD522" s="1">
        <f>(Table2[[#This Row],[Day High]]/Table2[[#This Row],[Close Price]])-1</f>
        <v>1.0324483775811188E-2</v>
      </c>
      <c r="AE522" s="1">
        <f>(Table2[[#This Row],[Close Price]]/Table2[[#This Row],[Current Week Low]])-1</f>
        <v>3.6037183242073167E-2</v>
      </c>
      <c r="AF522" s="1">
        <f>(Table2[[#This Row],[Current Week High]]/Table2[[#This Row],[Close Price]])-1</f>
        <v>1.0324483775811188E-2</v>
      </c>
      <c r="AG522" s="1">
        <f>(Table2[[#This Row],[Close Price]]/Table2[[#This Row],[Current Month Low]])-1</f>
        <v>5.4159108577351844E-2</v>
      </c>
      <c r="AH522" s="1">
        <f>(Table2[[#This Row],[Current Month High]]/Table2[[#This Row],[Close Price]])-1</f>
        <v>1.0324483775811188E-2</v>
      </c>
      <c r="AI522">
        <v>22.898230088495499</v>
      </c>
      <c r="AJ522">
        <v>25.2559464244477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-0.04</v>
      </c>
      <c r="AM522" t="s">
        <v>3172</v>
      </c>
      <c r="AN522">
        <v>5.59</v>
      </c>
      <c r="AO522" t="s">
        <v>3173</v>
      </c>
      <c r="AP522">
        <v>2.0250055820354999E-2</v>
      </c>
      <c r="AQ522">
        <f>(Table2[[#This Row],[Sharpe Ratio]]-AVERAGE(Table2[Sharpe Ratio]))/_xlfn.STDEV.P(Table2[Sharpe Ratio])</f>
        <v>-0.48242502255513137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486</v>
      </c>
      <c r="AT522">
        <f>_xlfn.RANK.AVG(Table2[[#This Row],[6M Return vs Nifty Z-Score]],Table2[6M Return vs Nifty Z-Score])</f>
        <v>520</v>
      </c>
      <c r="AU522">
        <f>_xlfn.RANK.AVG(Table2[[#This Row],[Sharpe Ratio Z-Score]],Table2[Sharpe Ratio Z-Score])</f>
        <v>458</v>
      </c>
      <c r="AV522">
        <f>(Table2[[#This Row],[Rank 1Y]]+Table2[[#This Row],[Rank 6M]]+Table2[[#This Row],[Rank Sharpe]])/3</f>
        <v>488</v>
      </c>
    </row>
    <row r="523" spans="1:48" x14ac:dyDescent="0.3">
      <c r="A523" t="s">
        <v>456</v>
      </c>
      <c r="B523" t="s">
        <v>457</v>
      </c>
      <c r="C523" t="s">
        <v>609</v>
      </c>
      <c r="D523" t="s">
        <v>458</v>
      </c>
      <c r="E523">
        <v>49261.14029037</v>
      </c>
      <c r="F523">
        <v>44165.05</v>
      </c>
      <c r="G523">
        <v>-14.681117805219699</v>
      </c>
      <c r="H523">
        <f>(Table2[[#This Row],[1Y Return vs Nifty]]-AVERAGE(Table2[1Y Return vs Nifty]))/_xlfn.STDEV.P(Table2[1Y Return vs Nifty])</f>
        <v>-0.69096953767878688</v>
      </c>
      <c r="I523">
        <v>8.7403153111424903</v>
      </c>
      <c r="J523">
        <f>(Table2[[#This Row],[1M Return vs Nifty]]-AVERAGE(Table2[1M Return vs Nifty]))/_xlfn.STDEV.P(Table2[1M Return vs Nifty])</f>
        <v>1.0033314691578161</v>
      </c>
      <c r="K523">
        <v>8.2847095332695897</v>
      </c>
      <c r="L523">
        <f>(Table2[[#This Row],[6M Return vs Nifty]]-AVERAGE(Table2[6M Return vs Nifty]))/_xlfn.STDEV.P(Table2[6M Return vs Nifty])</f>
        <v>-4.3014312333177887E-2</v>
      </c>
      <c r="M523">
        <v>4.40883664712055</v>
      </c>
      <c r="N523">
        <f>(Table2[[#This Row],[1W Return vs Nifty]]-AVERAGE(Table2[1W Return vs Nifty]))/_xlfn.STDEV.P(Table2[1W Return vs Nifty])</f>
        <v>1.1192980284139398</v>
      </c>
      <c r="O523">
        <v>42454.81</v>
      </c>
      <c r="P523">
        <v>41750.656844604498</v>
      </c>
      <c r="Q523">
        <v>39446.943337877201</v>
      </c>
      <c r="R523">
        <v>72.083517948570105</v>
      </c>
      <c r="S523" s="1">
        <f>(Table2[[#This Row],[Close Price]]-Table2[[#This Row],[20D EMA]])/Table2[[#This Row],[20D EMA]]</f>
        <v>4.028377467712152E-2</v>
      </c>
      <c r="T523" s="1">
        <f>(Table2[[#This Row],[Close Price]]-Table2[[#This Row],[50D EMA]])/Table2[[#This Row],[50D EMA]]</f>
        <v>5.7828866366865801E-2</v>
      </c>
      <c r="U523" s="1">
        <f>(Table2[[#This Row],[Close Price]]-Table2[[#This Row],[200D EMA]])/Table2[[#This Row],[200D EMA]]</f>
        <v>0.11960639438423729</v>
      </c>
      <c r="V523">
        <v>1.08660618220742</v>
      </c>
      <c r="W523">
        <v>43786.9</v>
      </c>
      <c r="X523">
        <v>44249.9</v>
      </c>
      <c r="Y523">
        <v>40805</v>
      </c>
      <c r="Z523">
        <v>44249.9</v>
      </c>
      <c r="AA523">
        <v>40805</v>
      </c>
      <c r="AB523">
        <v>44249.9</v>
      </c>
      <c r="AC523" s="1">
        <f>(Table2[[#This Row],[Close Price]]/Table2[[#This Row],[Day Low]])-1</f>
        <v>8.6361446003258013E-3</v>
      </c>
      <c r="AD523" s="1">
        <f>(Table2[[#This Row],[Day High]]/Table2[[#This Row],[Close Price]])-1</f>
        <v>1.9212023987291715E-3</v>
      </c>
      <c r="AE523" s="1">
        <f>(Table2[[#This Row],[Close Price]]/Table2[[#This Row],[Current Week Low]])-1</f>
        <v>8.2344075480946133E-2</v>
      </c>
      <c r="AF523" s="1">
        <f>(Table2[[#This Row],[Current Week High]]/Table2[[#This Row],[Close Price]])-1</f>
        <v>1.9212023987291715E-3</v>
      </c>
      <c r="AG523" s="1">
        <f>(Table2[[#This Row],[Close Price]]/Table2[[#This Row],[Current Month Low]])-1</f>
        <v>8.2344075480946133E-2</v>
      </c>
      <c r="AH523" s="1">
        <f>(Table2[[#This Row],[Current Month High]]/Table2[[#This Row],[Close Price]])-1</f>
        <v>1.9212023987291715E-3</v>
      </c>
      <c r="AI523">
        <v>0.19212023987291699</v>
      </c>
      <c r="AJ523">
        <v>33.549994632605603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0.01</v>
      </c>
      <c r="AM523" t="s">
        <v>3173</v>
      </c>
      <c r="AN523">
        <v>2.67</v>
      </c>
      <c r="AO523" t="s">
        <v>3173</v>
      </c>
      <c r="AP523">
        <v>-1.3014721717718E-2</v>
      </c>
      <c r="AQ523">
        <f>(Table2[[#This Row],[Sharpe Ratio]]-AVERAGE(Table2[Sharpe Ratio]))/_xlfn.STDEV.P(Table2[Sharpe Ratio])</f>
        <v>-0.86852108717610021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0.52012456038369081</v>
      </c>
      <c r="AS523">
        <f>_xlfn.RANK.AVG(Table2[[#This Row],[1Y Return vs Nifty Z-Score]],Table2[1Y Return vs Nifty Z-Score])</f>
        <v>548</v>
      </c>
      <c r="AT523">
        <f>_xlfn.RANK.AVG(Table2[[#This Row],[6M Return vs Nifty Z-Score]],Table2[6M Return vs Nifty Z-Score])</f>
        <v>329</v>
      </c>
      <c r="AU523">
        <f>_xlfn.RANK.AVG(Table2[[#This Row],[Sharpe Ratio Z-Score]],Table2[Sharpe Ratio Z-Score])</f>
        <v>592</v>
      </c>
      <c r="AV523">
        <f>(Table2[[#This Row],[Rank 1Y]]+Table2[[#This Row],[Rank 6M]]+Table2[[#This Row],[Rank Sharpe]])/3</f>
        <v>489.66666666666669</v>
      </c>
    </row>
    <row r="524" spans="1:48" x14ac:dyDescent="0.3">
      <c r="A524" t="s">
        <v>41</v>
      </c>
      <c r="B524" t="s">
        <v>42</v>
      </c>
      <c r="C524" t="s">
        <v>3127</v>
      </c>
      <c r="D524" t="s">
        <v>43</v>
      </c>
      <c r="E524">
        <v>610457.15311201499</v>
      </c>
      <c r="F524">
        <v>965.15</v>
      </c>
      <c r="G524">
        <v>24.911442059492</v>
      </c>
      <c r="H524">
        <f>(Table2[[#This Row],[1Y Return vs Nifty]]-AVERAGE(Table2[1Y Return vs Nifty]))/_xlfn.STDEV.P(Table2[1Y Return vs Nifty])</f>
        <v>-1.7314692959703431E-2</v>
      </c>
      <c r="I524">
        <v>-6.63935463895226</v>
      </c>
      <c r="J524">
        <f>(Table2[[#This Row],[1M Return vs Nifty]]-AVERAGE(Table2[1M Return vs Nifty]))/_xlfn.STDEV.P(Table2[1M Return vs Nifty])</f>
        <v>-0.64504779175558535</v>
      </c>
      <c r="K524">
        <v>-11.072786364253099</v>
      </c>
      <c r="L524">
        <f>(Table2[[#This Row],[6M Return vs Nifty]]-AVERAGE(Table2[6M Return vs Nifty]))/_xlfn.STDEV.P(Table2[6M Return vs Nifty])</f>
        <v>-0.66595977161284892</v>
      </c>
      <c r="M524">
        <v>-0.74399670679594598</v>
      </c>
      <c r="N524">
        <f>(Table2[[#This Row],[1W Return vs Nifty]]-AVERAGE(Table2[1W Return vs Nifty]))/_xlfn.STDEV.P(Table2[1W Return vs Nifty])</f>
        <v>-0.10573476382436879</v>
      </c>
      <c r="O524">
        <v>998.31</v>
      </c>
      <c r="P524">
        <v>1026.8564498429701</v>
      </c>
      <c r="Q524">
        <v>969.56807888209505</v>
      </c>
      <c r="R524">
        <v>38.631154517963701</v>
      </c>
      <c r="S524" s="1">
        <f>(Table2[[#This Row],[Close Price]]-Table2[[#This Row],[20D EMA]])/Table2[[#This Row],[20D EMA]]</f>
        <v>-3.3216135268603911E-2</v>
      </c>
      <c r="T524" s="1">
        <f>(Table2[[#This Row],[Close Price]]-Table2[[#This Row],[50D EMA]])/Table2[[#This Row],[50D EMA]]</f>
        <v>-6.0092576574268398E-2</v>
      </c>
      <c r="U524" s="1">
        <f>(Table2[[#This Row],[Close Price]]-Table2[[#This Row],[200D EMA]])/Table2[[#This Row],[200D EMA]]</f>
        <v>-4.556749524168624E-3</v>
      </c>
      <c r="V524">
        <v>0.62229615793285598</v>
      </c>
      <c r="W524">
        <v>962.05</v>
      </c>
      <c r="X524">
        <v>979.2</v>
      </c>
      <c r="Y524">
        <v>923.1</v>
      </c>
      <c r="Z524">
        <v>979.2</v>
      </c>
      <c r="AA524">
        <v>923.1</v>
      </c>
      <c r="AB524">
        <v>1012.4</v>
      </c>
      <c r="AC524" s="1">
        <f>(Table2[[#This Row],[Close Price]]/Table2[[#This Row],[Day Low]])-1</f>
        <v>3.22228574398431E-3</v>
      </c>
      <c r="AD524" s="1">
        <f>(Table2[[#This Row],[Day High]]/Table2[[#This Row],[Close Price]])-1</f>
        <v>1.4557322695954111E-2</v>
      </c>
      <c r="AE524" s="1">
        <f>(Table2[[#This Row],[Close Price]]/Table2[[#This Row],[Current Week Low]])-1</f>
        <v>4.5553027840970595E-2</v>
      </c>
      <c r="AF524" s="1">
        <f>(Table2[[#This Row],[Current Week High]]/Table2[[#This Row],[Close Price]])-1</f>
        <v>1.4557322695954111E-2</v>
      </c>
      <c r="AG524" s="1">
        <f>(Table2[[#This Row],[Close Price]]/Table2[[#This Row],[Current Month Low]])-1</f>
        <v>4.5553027840970595E-2</v>
      </c>
      <c r="AH524" s="1">
        <f>(Table2[[#This Row],[Current Month High]]/Table2[[#This Row],[Close Price]])-1</f>
        <v>4.8956120810236703E-2</v>
      </c>
      <c r="AI524">
        <v>26.612443661606999</v>
      </c>
      <c r="AJ524">
        <v>61.5719427471331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-0.13</v>
      </c>
      <c r="AM524" t="s">
        <v>3172</v>
      </c>
      <c r="AN524">
        <v>-6.55</v>
      </c>
      <c r="AO524" t="s">
        <v>3172</v>
      </c>
      <c r="AP524">
        <v>-3.1383732707711998E-2</v>
      </c>
      <c r="AQ524">
        <f>(Table2[[#This Row],[Sharpe Ratio]]-AVERAGE(Table2[Sharpe Ratio]))/_xlfn.STDEV.P(Table2[Sharpe Ratio])</f>
        <v>-1.0817256650843297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296</v>
      </c>
      <c r="AT524">
        <f>_xlfn.RANK.AVG(Table2[[#This Row],[6M Return vs Nifty Z-Score]],Table2[6M Return vs Nifty Z-Score])</f>
        <v>549</v>
      </c>
      <c r="AU524">
        <f>_xlfn.RANK.AVG(Table2[[#This Row],[Sharpe Ratio Z-Score]],Table2[Sharpe Ratio Z-Score])</f>
        <v>626</v>
      </c>
      <c r="AV524">
        <f>(Table2[[#This Row],[Rank 1Y]]+Table2[[#This Row],[Rank 6M]]+Table2[[#This Row],[Rank Sharpe]])/3</f>
        <v>490.33333333333331</v>
      </c>
    </row>
    <row r="525" spans="1:48" x14ac:dyDescent="0.3">
      <c r="A525" t="s">
        <v>165</v>
      </c>
      <c r="B525" t="s">
        <v>166</v>
      </c>
      <c r="C525" t="s">
        <v>3141</v>
      </c>
      <c r="D525" t="s">
        <v>167</v>
      </c>
      <c r="E525">
        <v>159587.65946385</v>
      </c>
      <c r="F525">
        <v>3137.7</v>
      </c>
      <c r="G525">
        <v>1.1030613999380801</v>
      </c>
      <c r="H525">
        <f>(Table2[[#This Row],[1Y Return vs Nifty]]-AVERAGE(Table2[1Y Return vs Nifty]))/_xlfn.STDEV.P(Table2[1Y Return vs Nifty])</f>
        <v>-0.4224067362887744</v>
      </c>
      <c r="I525">
        <v>-2.3224229448342402</v>
      </c>
      <c r="J525">
        <f>(Table2[[#This Row],[1M Return vs Nifty]]-AVERAGE(Table2[1M Return vs Nifty]))/_xlfn.STDEV.P(Table2[1M Return vs Nifty])</f>
        <v>-0.18236291630284132</v>
      </c>
      <c r="K525">
        <v>-5.2784318525804004</v>
      </c>
      <c r="L525">
        <f>(Table2[[#This Row],[6M Return vs Nifty]]-AVERAGE(Table2[6M Return vs Nifty]))/_xlfn.STDEV.P(Table2[6M Return vs Nifty])</f>
        <v>-0.47949108518708428</v>
      </c>
      <c r="M525">
        <v>-1.9907940699933799</v>
      </c>
      <c r="N525">
        <f>(Table2[[#This Row],[1W Return vs Nifty]]-AVERAGE(Table2[1W Return vs Nifty]))/_xlfn.STDEV.P(Table2[1W Return vs Nifty])</f>
        <v>-0.40214793116117237</v>
      </c>
      <c r="O525">
        <v>3230.48</v>
      </c>
      <c r="P525">
        <v>3197.3206617431601</v>
      </c>
      <c r="Q525">
        <v>2996.19457141156</v>
      </c>
      <c r="R525">
        <v>30.901077303216901</v>
      </c>
      <c r="S525" s="1">
        <f>(Table2[[#This Row],[Close Price]]-Table2[[#This Row],[20D EMA]])/Table2[[#This Row],[20D EMA]]</f>
        <v>-2.8720190188455029E-2</v>
      </c>
      <c r="T525" s="1">
        <f>(Table2[[#This Row],[Close Price]]-Table2[[#This Row],[50D EMA]])/Table2[[#This Row],[50D EMA]]</f>
        <v>-1.8647069859629124E-2</v>
      </c>
      <c r="U525" s="1">
        <f>(Table2[[#This Row],[Close Price]]-Table2[[#This Row],[200D EMA]])/Table2[[#This Row],[200D EMA]]</f>
        <v>4.722838427738494E-2</v>
      </c>
      <c r="V525">
        <v>1.1897475380671501</v>
      </c>
      <c r="W525">
        <v>3128</v>
      </c>
      <c r="X525">
        <v>3192.2</v>
      </c>
      <c r="Y525">
        <v>3102.2</v>
      </c>
      <c r="Z525">
        <v>3239.4</v>
      </c>
      <c r="AA525">
        <v>3102.2</v>
      </c>
      <c r="AB525">
        <v>3396.4</v>
      </c>
      <c r="AC525" s="1">
        <f>(Table2[[#This Row],[Close Price]]/Table2[[#This Row],[Day Low]])-1</f>
        <v>3.1010230179027154E-3</v>
      </c>
      <c r="AD525" s="1">
        <f>(Table2[[#This Row],[Day High]]/Table2[[#This Row],[Close Price]])-1</f>
        <v>1.7369410714854761E-2</v>
      </c>
      <c r="AE525" s="1">
        <f>(Table2[[#This Row],[Close Price]]/Table2[[#This Row],[Current Week Low]])-1</f>
        <v>1.1443491715556808E-2</v>
      </c>
      <c r="AF525" s="1">
        <f>(Table2[[#This Row],[Current Week High]]/Table2[[#This Row],[Close Price]])-1</f>
        <v>3.2412276508270388E-2</v>
      </c>
      <c r="AG525" s="1">
        <f>(Table2[[#This Row],[Close Price]]/Table2[[#This Row],[Current Month Low]])-1</f>
        <v>1.1443491715556808E-2</v>
      </c>
      <c r="AH525" s="1">
        <f>(Table2[[#This Row],[Current Month High]]/Table2[[#This Row],[Close Price]])-1</f>
        <v>8.2448927558402829E-2</v>
      </c>
      <c r="AI525">
        <v>8.8376836536316397</v>
      </c>
      <c r="AJ525">
        <v>36.865062921201201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-0.03</v>
      </c>
      <c r="AM525" t="s">
        <v>3172</v>
      </c>
      <c r="AN525">
        <v>-4.78</v>
      </c>
      <c r="AO525" t="s">
        <v>3172</v>
      </c>
      <c r="AP525">
        <v>-1.41510250155E-4</v>
      </c>
      <c r="AQ525">
        <f>(Table2[[#This Row],[Sharpe Ratio]]-AVERAGE(Table2[Sharpe Ratio]))/_xlfn.STDEV.P(Table2[Sharpe Ratio])</f>
        <v>-0.7191048982065249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-2.2055135671463972</v>
      </c>
      <c r="AS525">
        <f>_xlfn.RANK.AVG(Table2[[#This Row],[1Y Return vs Nifty Z-Score]],Table2[1Y Return vs Nifty Z-Score])</f>
        <v>444</v>
      </c>
      <c r="AT525">
        <f>_xlfn.RANK.AVG(Table2[[#This Row],[6M Return vs Nifty Z-Score]],Table2[6M Return vs Nifty Z-Score])</f>
        <v>477</v>
      </c>
      <c r="AU525">
        <f>_xlfn.RANK.AVG(Table2[[#This Row],[Sharpe Ratio Z-Score]],Table2[Sharpe Ratio Z-Score])</f>
        <v>557</v>
      </c>
      <c r="AV525">
        <f>(Table2[[#This Row],[Rank 1Y]]+Table2[[#This Row],[Rank 6M]]+Table2[[#This Row],[Rank Sharpe]])/3</f>
        <v>492.66666666666669</v>
      </c>
    </row>
    <row r="526" spans="1:48" x14ac:dyDescent="0.3">
      <c r="A526" t="s">
        <v>318</v>
      </c>
      <c r="B526" t="s">
        <v>319</v>
      </c>
      <c r="C526" t="s">
        <v>3127</v>
      </c>
      <c r="D526" t="s">
        <v>34</v>
      </c>
      <c r="E526">
        <v>87030.787609999999</v>
      </c>
      <c r="F526">
        <v>114.01</v>
      </c>
      <c r="G526">
        <v>-17.493984508208001</v>
      </c>
      <c r="H526">
        <f>(Table2[[#This Row],[1Y Return vs Nifty]]-AVERAGE(Table2[1Y Return vs Nifty]))/_xlfn.STDEV.P(Table2[1Y Return vs Nifty])</f>
        <v>-0.73882957220274714</v>
      </c>
      <c r="I526">
        <v>-5.4217852692279198</v>
      </c>
      <c r="J526">
        <f>(Table2[[#This Row],[1M Return vs Nifty]]-AVERAGE(Table2[1M Return vs Nifty]))/_xlfn.STDEV.P(Table2[1M Return vs Nifty])</f>
        <v>-0.51454979639615706</v>
      </c>
      <c r="K526">
        <v>-34.311599048310498</v>
      </c>
      <c r="L526">
        <f>(Table2[[#This Row],[6M Return vs Nifty]]-AVERAGE(Table2[6M Return vs Nifty]))/_xlfn.STDEV.P(Table2[6M Return vs Nifty])</f>
        <v>-1.4138102641157062</v>
      </c>
      <c r="M526">
        <v>-3.5117715480307399</v>
      </c>
      <c r="N526">
        <f>(Table2[[#This Row],[1W Return vs Nifty]]-AVERAGE(Table2[1W Return vs Nifty]))/_xlfn.STDEV.P(Table2[1W Return vs Nifty])</f>
        <v>-0.76374458272676116</v>
      </c>
      <c r="O526">
        <v>120.05</v>
      </c>
      <c r="P526">
        <v>124.04190533768499</v>
      </c>
      <c r="Q526">
        <v>127.67877606132301</v>
      </c>
      <c r="R526">
        <v>21.540233125320199</v>
      </c>
      <c r="S526" s="1">
        <f>(Table2[[#This Row],[Close Price]]-Table2[[#This Row],[20D EMA]])/Table2[[#This Row],[20D EMA]]</f>
        <v>-5.031236984589748E-2</v>
      </c>
      <c r="T526" s="1">
        <f>(Table2[[#This Row],[Close Price]]-Table2[[#This Row],[50D EMA]])/Table2[[#This Row],[50D EMA]]</f>
        <v>-8.0875130951710811E-2</v>
      </c>
      <c r="U526" s="1">
        <f>(Table2[[#This Row],[Close Price]]-Table2[[#This Row],[200D EMA]])/Table2[[#This Row],[200D EMA]]</f>
        <v>-0.10705597659205322</v>
      </c>
      <c r="V526">
        <v>1.0267239840750599</v>
      </c>
      <c r="W526">
        <v>113.71</v>
      </c>
      <c r="X526">
        <v>116.24</v>
      </c>
      <c r="Y526">
        <v>112.59</v>
      </c>
      <c r="Z526">
        <v>120.19</v>
      </c>
      <c r="AA526">
        <v>112.59</v>
      </c>
      <c r="AB526">
        <v>123.64</v>
      </c>
      <c r="AC526" s="1">
        <f>(Table2[[#This Row],[Close Price]]/Table2[[#This Row],[Day Low]])-1</f>
        <v>2.6382903878288122E-3</v>
      </c>
      <c r="AD526" s="1">
        <f>(Table2[[#This Row],[Day High]]/Table2[[#This Row],[Close Price]])-1</f>
        <v>1.9559687746688814E-2</v>
      </c>
      <c r="AE526" s="1">
        <f>(Table2[[#This Row],[Close Price]]/Table2[[#This Row],[Current Week Low]])-1</f>
        <v>1.2612132516209185E-2</v>
      </c>
      <c r="AF526" s="1">
        <f>(Table2[[#This Row],[Current Week High]]/Table2[[#This Row],[Close Price]])-1</f>
        <v>5.4205771423559312E-2</v>
      </c>
      <c r="AG526" s="1">
        <f>(Table2[[#This Row],[Close Price]]/Table2[[#This Row],[Current Month Low]])-1</f>
        <v>1.2612132516209185E-2</v>
      </c>
      <c r="AH526" s="1">
        <f>(Table2[[#This Row],[Current Month High]]/Table2[[#This Row],[Close Price]])-1</f>
        <v>8.4466274888167714E-2</v>
      </c>
      <c r="AI526">
        <v>51.302517323041798</v>
      </c>
      <c r="AJ526">
        <v>24.942465753424599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-0.15</v>
      </c>
      <c r="AM526" t="s">
        <v>3172</v>
      </c>
      <c r="AN526">
        <v>-10.49</v>
      </c>
      <c r="AO526" t="s">
        <v>3172</v>
      </c>
      <c r="AP526">
        <v>0.10874556990079701</v>
      </c>
      <c r="AQ526">
        <f>(Table2[[#This Row],[Sharpe Ratio]]-AVERAGE(Table2[Sharpe Ratio]))/_xlfn.STDEV.P(Table2[Sharpe Ratio])</f>
        <v>0.54472057263069784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563</v>
      </c>
      <c r="AT526">
        <f>_xlfn.RANK.AVG(Table2[[#This Row],[6M Return vs Nifty Z-Score]],Table2[6M Return vs Nifty Z-Score])</f>
        <v>715</v>
      </c>
      <c r="AU526">
        <f>_xlfn.RANK.AVG(Table2[[#This Row],[Sharpe Ratio Z-Score]],Table2[Sharpe Ratio Z-Score])</f>
        <v>200</v>
      </c>
      <c r="AV526">
        <f>(Table2[[#This Row],[Rank 1Y]]+Table2[[#This Row],[Rank 6M]]+Table2[[#This Row],[Rank Sharpe]])/3</f>
        <v>492.66666666666669</v>
      </c>
    </row>
    <row r="527" spans="1:48" x14ac:dyDescent="0.3">
      <c r="A527" t="s">
        <v>1564</v>
      </c>
      <c r="B527" t="s">
        <v>1565</v>
      </c>
      <c r="C527" t="s">
        <v>3129</v>
      </c>
      <c r="D527" t="s">
        <v>40</v>
      </c>
      <c r="E527">
        <v>6290.069786</v>
      </c>
      <c r="F527">
        <v>371</v>
      </c>
      <c r="G527">
        <v>-5.4792649631482</v>
      </c>
      <c r="H527">
        <f>(Table2[[#This Row],[1Y Return vs Nifty]]-AVERAGE(Table2[1Y Return vs Nifty]))/_xlfn.STDEV.P(Table2[1Y Return vs Nifty])</f>
        <v>-0.5344029310073527</v>
      </c>
      <c r="I527">
        <v>-16.1130076179249</v>
      </c>
      <c r="J527">
        <f>(Table2[[#This Row],[1M Return vs Nifty]]-AVERAGE(Table2[1M Return vs Nifty]))/_xlfn.STDEV.P(Table2[1M Return vs Nifty])</f>
        <v>-1.6604254394100304</v>
      </c>
      <c r="K527">
        <v>3.46625863008672</v>
      </c>
      <c r="L527">
        <f>(Table2[[#This Row],[6M Return vs Nifty]]-AVERAGE(Table2[6M Return vs Nifty]))/_xlfn.STDEV.P(Table2[6M Return vs Nifty])</f>
        <v>-0.19807734976272154</v>
      </c>
      <c r="M527">
        <v>-0.29856726155577401</v>
      </c>
      <c r="N527">
        <f>(Table2[[#This Row],[1W Return vs Nifty]]-AVERAGE(Table2[1W Return vs Nifty]))/_xlfn.STDEV.P(Table2[1W Return vs Nifty])</f>
        <v>1.6147608274684897E-4</v>
      </c>
      <c r="O527">
        <v>385.73</v>
      </c>
      <c r="P527">
        <v>394.70094490349197</v>
      </c>
      <c r="Q527">
        <v>367.597806525316</v>
      </c>
      <c r="R527">
        <v>43.309962465489399</v>
      </c>
      <c r="S527" s="1">
        <f>(Table2[[#This Row],[Close Price]]-Table2[[#This Row],[20D EMA]])/Table2[[#This Row],[20D EMA]]</f>
        <v>-3.8187333108651175E-2</v>
      </c>
      <c r="T527" s="1">
        <f>(Table2[[#This Row],[Close Price]]-Table2[[#This Row],[50D EMA]])/Table2[[#This Row],[50D EMA]]</f>
        <v>-6.0047854482048614E-2</v>
      </c>
      <c r="U527" s="1">
        <f>(Table2[[#This Row],[Close Price]]-Table2[[#This Row],[200D EMA]])/Table2[[#This Row],[200D EMA]]</f>
        <v>9.2552061364101004E-3</v>
      </c>
      <c r="V527">
        <v>0.39770299523415598</v>
      </c>
      <c r="W527">
        <v>363.25</v>
      </c>
      <c r="X527">
        <v>373.6</v>
      </c>
      <c r="Y527">
        <v>345.05</v>
      </c>
      <c r="Z527">
        <v>373.6</v>
      </c>
      <c r="AA527">
        <v>345.05</v>
      </c>
      <c r="AB527">
        <v>379.75</v>
      </c>
      <c r="AC527" s="1">
        <f>(Table2[[#This Row],[Close Price]]/Table2[[#This Row],[Day Low]])-1</f>
        <v>2.1335168616655187E-2</v>
      </c>
      <c r="AD527" s="1">
        <f>(Table2[[#This Row],[Day High]]/Table2[[#This Row],[Close Price]])-1</f>
        <v>7.008086253369239E-3</v>
      </c>
      <c r="AE527" s="1">
        <f>(Table2[[#This Row],[Close Price]]/Table2[[#This Row],[Current Week Low]])-1</f>
        <v>7.5206491812780829E-2</v>
      </c>
      <c r="AF527" s="1">
        <f>(Table2[[#This Row],[Current Week High]]/Table2[[#This Row],[Close Price]])-1</f>
        <v>7.008086253369239E-3</v>
      </c>
      <c r="AG527" s="1">
        <f>(Table2[[#This Row],[Close Price]]/Table2[[#This Row],[Current Month Low]])-1</f>
        <v>7.5206491812780829E-2</v>
      </c>
      <c r="AH527" s="1">
        <f>(Table2[[#This Row],[Current Month High]]/Table2[[#This Row],[Close Price]])-1</f>
        <v>2.3584905660377409E-2</v>
      </c>
      <c r="AI527">
        <v>31.037735849056599</v>
      </c>
      <c r="AJ527">
        <v>29.186451408673602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-0.12</v>
      </c>
      <c r="AM527" t="s">
        <v>3172</v>
      </c>
      <c r="AN527">
        <v>-10.98</v>
      </c>
      <c r="AO527" t="s">
        <v>3172</v>
      </c>
      <c r="AP527">
        <v>-1.9185215317848999E-2</v>
      </c>
      <c r="AQ527">
        <f>(Table2[[#This Row],[Sharpe Ratio]]-AVERAGE(Table2[Sharpe Ratio]))/_xlfn.STDEV.P(Table2[Sharpe Ratio])</f>
        <v>-0.9401404837902122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488</v>
      </c>
      <c r="AT527">
        <f>_xlfn.RANK.AVG(Table2[[#This Row],[6M Return vs Nifty Z-Score]],Table2[6M Return vs Nifty Z-Score])</f>
        <v>383</v>
      </c>
      <c r="AU527">
        <f>_xlfn.RANK.AVG(Table2[[#This Row],[Sharpe Ratio Z-Score]],Table2[Sharpe Ratio Z-Score])</f>
        <v>611</v>
      </c>
      <c r="AV527">
        <f>(Table2[[#This Row],[Rank 1Y]]+Table2[[#This Row],[Rank 6M]]+Table2[[#This Row],[Rank Sharpe]])/3</f>
        <v>494</v>
      </c>
    </row>
    <row r="528" spans="1:48" x14ac:dyDescent="0.3">
      <c r="A528" t="s">
        <v>234</v>
      </c>
      <c r="B528" t="s">
        <v>235</v>
      </c>
      <c r="C528" t="s">
        <v>3129</v>
      </c>
      <c r="D528" t="s">
        <v>236</v>
      </c>
      <c r="E528">
        <v>110234.396189005</v>
      </c>
      <c r="F528">
        <v>1114.1500000000001</v>
      </c>
      <c r="G528">
        <v>-4.14349807717471E-2</v>
      </c>
      <c r="H528">
        <f>(Table2[[#This Row],[1Y Return vs Nifty]]-AVERAGE(Table2[1Y Return vs Nifty]))/_xlfn.STDEV.P(Table2[1Y Return vs Nifty])</f>
        <v>-0.44187997909659321</v>
      </c>
      <c r="I528">
        <v>-6.6757985943445401</v>
      </c>
      <c r="J528">
        <f>(Table2[[#This Row],[1M Return vs Nifty]]-AVERAGE(Table2[1M Return vs Nifty]))/_xlfn.STDEV.P(Table2[1M Return vs Nifty])</f>
        <v>-0.64895382227829612</v>
      </c>
      <c r="K528">
        <v>-11.3755964551305</v>
      </c>
      <c r="L528">
        <f>(Table2[[#This Row],[6M Return vs Nifty]]-AVERAGE(Table2[6M Return vs Nifty]))/_xlfn.STDEV.P(Table2[6M Return vs Nifty])</f>
        <v>-0.67570453261575747</v>
      </c>
      <c r="M528">
        <v>-4.6782363230896697</v>
      </c>
      <c r="N528">
        <f>(Table2[[#This Row],[1W Return vs Nifty]]-AVERAGE(Table2[1W Return vs Nifty]))/_xlfn.STDEV.P(Table2[1W Return vs Nifty])</f>
        <v>-1.041059508766814</v>
      </c>
      <c r="O528">
        <v>1166.71</v>
      </c>
      <c r="P528">
        <v>1175.51033157752</v>
      </c>
      <c r="Q528">
        <v>1110.1707840752499</v>
      </c>
      <c r="R528">
        <v>21.726024874035801</v>
      </c>
      <c r="S528" s="1">
        <f>(Table2[[#This Row],[Close Price]]-Table2[[#This Row],[20D EMA]])/Table2[[#This Row],[20D EMA]]</f>
        <v>-4.504975529480329E-2</v>
      </c>
      <c r="T528" s="1">
        <f>(Table2[[#This Row],[Close Price]]-Table2[[#This Row],[50D EMA]])/Table2[[#This Row],[50D EMA]]</f>
        <v>-5.2198887520771606E-2</v>
      </c>
      <c r="U528" s="1">
        <f>(Table2[[#This Row],[Close Price]]-Table2[[#This Row],[200D EMA]])/Table2[[#This Row],[200D EMA]]</f>
        <v>3.5843277285168211E-3</v>
      </c>
      <c r="V528">
        <v>0.95476047934407304</v>
      </c>
      <c r="W528">
        <v>1111.4000000000001</v>
      </c>
      <c r="X528">
        <v>1129</v>
      </c>
      <c r="Y528">
        <v>1105.45</v>
      </c>
      <c r="Z528">
        <v>1142.6500000000001</v>
      </c>
      <c r="AA528">
        <v>1105.45</v>
      </c>
      <c r="AB528">
        <v>1205.45</v>
      </c>
      <c r="AC528" s="1">
        <f>(Table2[[#This Row],[Close Price]]/Table2[[#This Row],[Day Low]])-1</f>
        <v>2.4743566672664752E-3</v>
      </c>
      <c r="AD528" s="1">
        <f>(Table2[[#This Row],[Day High]]/Table2[[#This Row],[Close Price]])-1</f>
        <v>1.3328546425526167E-2</v>
      </c>
      <c r="AE528" s="1">
        <f>(Table2[[#This Row],[Close Price]]/Table2[[#This Row],[Current Week Low]])-1</f>
        <v>7.870098150074778E-3</v>
      </c>
      <c r="AF528" s="1">
        <f>(Table2[[#This Row],[Current Week High]]/Table2[[#This Row],[Close Price]])-1</f>
        <v>2.5580038594444243E-2</v>
      </c>
      <c r="AG528" s="1">
        <f>(Table2[[#This Row],[Close Price]]/Table2[[#This Row],[Current Month Low]])-1</f>
        <v>7.870098150074778E-3</v>
      </c>
      <c r="AH528" s="1">
        <f>(Table2[[#This Row],[Current Month High]]/Table2[[#This Row],[Close Price]])-1</f>
        <v>8.1945878023605312E-2</v>
      </c>
      <c r="AI528">
        <v>12.5001479893322</v>
      </c>
      <c r="AJ528">
        <v>29.357628000257701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-0.1</v>
      </c>
      <c r="AM528" t="s">
        <v>3172</v>
      </c>
      <c r="AN528">
        <v>-8.0399999999999991</v>
      </c>
      <c r="AO528" t="s">
        <v>3172</v>
      </c>
      <c r="AP528">
        <v>1.1721790283618E-2</v>
      </c>
      <c r="AQ528">
        <f>(Table2[[#This Row],[Sharpe Ratio]]-AVERAGE(Table2[Sharpe Ratio]))/_xlfn.STDEV.P(Table2[Sharpe Ratio])</f>
        <v>-0.58141049624447494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452</v>
      </c>
      <c r="AT528">
        <f>_xlfn.RANK.AVG(Table2[[#This Row],[6M Return vs Nifty Z-Score]],Table2[6M Return vs Nifty Z-Score])</f>
        <v>553</v>
      </c>
      <c r="AU528">
        <f>_xlfn.RANK.AVG(Table2[[#This Row],[Sharpe Ratio Z-Score]],Table2[Sharpe Ratio Z-Score])</f>
        <v>478</v>
      </c>
      <c r="AV528">
        <f>(Table2[[#This Row],[Rank 1Y]]+Table2[[#This Row],[Rank 6M]]+Table2[[#This Row],[Rank Sharpe]])/3</f>
        <v>494.33333333333331</v>
      </c>
    </row>
    <row r="529" spans="1:48" x14ac:dyDescent="0.3">
      <c r="A529" t="s">
        <v>1836</v>
      </c>
      <c r="B529" t="s">
        <v>1837</v>
      </c>
      <c r="C529" t="s">
        <v>3139</v>
      </c>
      <c r="D529" t="s">
        <v>1838</v>
      </c>
      <c r="E529">
        <v>4265.4220889400003</v>
      </c>
      <c r="F529">
        <v>63.09</v>
      </c>
      <c r="G529">
        <v>-24.791058760736099</v>
      </c>
      <c r="H529">
        <f>(Table2[[#This Row],[1Y Return vs Nifty]]-AVERAGE(Table2[1Y Return vs Nifty]))/_xlfn.STDEV.P(Table2[1Y Return vs Nifty])</f>
        <v>-0.86298697549486791</v>
      </c>
      <c r="I529">
        <v>-9.1286579821748202</v>
      </c>
      <c r="J529">
        <f>(Table2[[#This Row],[1M Return vs Nifty]]-AVERAGE(Table2[1M Return vs Nifty]))/_xlfn.STDEV.P(Table2[1M Return vs Nifty])</f>
        <v>-0.91184909623125043</v>
      </c>
      <c r="K529">
        <v>0.52875515194727796</v>
      </c>
      <c r="L529">
        <f>(Table2[[#This Row],[6M Return vs Nifty]]-AVERAGE(Table2[6M Return vs Nifty]))/_xlfn.STDEV.P(Table2[6M Return vs Nifty])</f>
        <v>-0.29260943505994175</v>
      </c>
      <c r="M529">
        <v>-2.2138157521920299</v>
      </c>
      <c r="N529">
        <f>(Table2[[#This Row],[1W Return vs Nifty]]-AVERAGE(Table2[1W Return vs Nifty]))/_xlfn.STDEV.P(Table2[1W Return vs Nifty])</f>
        <v>-0.45516902757715477</v>
      </c>
      <c r="O529">
        <v>65.33</v>
      </c>
      <c r="P529">
        <v>67.425413501178397</v>
      </c>
      <c r="Q529">
        <v>64.884563778829801</v>
      </c>
      <c r="R529">
        <v>40.205521227809903</v>
      </c>
      <c r="S529" s="1">
        <f>(Table2[[#This Row],[Close Price]]-Table2[[#This Row],[20D EMA]])/Table2[[#This Row],[20D EMA]]</f>
        <v>-3.4287463646104313E-2</v>
      </c>
      <c r="T529" s="1">
        <f>(Table2[[#This Row],[Close Price]]-Table2[[#This Row],[50D EMA]])/Table2[[#This Row],[50D EMA]]</f>
        <v>-6.4299398046741285E-2</v>
      </c>
      <c r="U529" s="1">
        <f>(Table2[[#This Row],[Close Price]]-Table2[[#This Row],[200D EMA]])/Table2[[#This Row],[200D EMA]]</f>
        <v>-2.765779215141026E-2</v>
      </c>
      <c r="V529">
        <v>0.48616097044522399</v>
      </c>
      <c r="W529">
        <v>62.89</v>
      </c>
      <c r="X529">
        <v>63.95</v>
      </c>
      <c r="Y529">
        <v>59.8</v>
      </c>
      <c r="Z529">
        <v>64.489999999999995</v>
      </c>
      <c r="AA529">
        <v>59.8</v>
      </c>
      <c r="AB529">
        <v>66.64</v>
      </c>
      <c r="AC529" s="1">
        <f>(Table2[[#This Row],[Close Price]]/Table2[[#This Row],[Day Low]])-1</f>
        <v>3.1801558276356445E-3</v>
      </c>
      <c r="AD529" s="1">
        <f>(Table2[[#This Row],[Day High]]/Table2[[#This Row],[Close Price]])-1</f>
        <v>1.3631320336027875E-2</v>
      </c>
      <c r="AE529" s="1">
        <f>(Table2[[#This Row],[Close Price]]/Table2[[#This Row],[Current Week Low]])-1</f>
        <v>5.5016722408026908E-2</v>
      </c>
      <c r="AF529" s="1">
        <f>(Table2[[#This Row],[Current Week High]]/Table2[[#This Row],[Close Price]])-1</f>
        <v>2.2190521477254643E-2</v>
      </c>
      <c r="AG529" s="1">
        <f>(Table2[[#This Row],[Close Price]]/Table2[[#This Row],[Current Month Low]])-1</f>
        <v>5.5016722408026908E-2</v>
      </c>
      <c r="AH529" s="1">
        <f>(Table2[[#This Row],[Current Month High]]/Table2[[#This Row],[Close Price]])-1</f>
        <v>5.6268822317324441E-2</v>
      </c>
      <c r="AI529">
        <v>33.444285940719503</v>
      </c>
      <c r="AJ529">
        <v>44.701834862385297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-0.18</v>
      </c>
      <c r="AM529" t="s">
        <v>3172</v>
      </c>
      <c r="AN529">
        <v>-6.53</v>
      </c>
      <c r="AO529" t="s">
        <v>3172</v>
      </c>
      <c r="AP529">
        <v>2.4166409580689999E-2</v>
      </c>
      <c r="AQ529">
        <f>(Table2[[#This Row],[Sharpe Ratio]]-AVERAGE(Table2[Sharpe Ratio]))/_xlfn.STDEV.P(Table2[Sharpe Ratio])</f>
        <v>-0.43696887084035668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616</v>
      </c>
      <c r="AT529">
        <f>_xlfn.RANK.AVG(Table2[[#This Row],[6M Return vs Nifty Z-Score]],Table2[6M Return vs Nifty Z-Score])</f>
        <v>421</v>
      </c>
      <c r="AU529">
        <f>_xlfn.RANK.AVG(Table2[[#This Row],[Sharpe Ratio Z-Score]],Table2[Sharpe Ratio Z-Score])</f>
        <v>446</v>
      </c>
      <c r="AV529">
        <f>(Table2[[#This Row],[Rank 1Y]]+Table2[[#This Row],[Rank 6M]]+Table2[[#This Row],[Rank Sharpe]])/3</f>
        <v>494.33333333333331</v>
      </c>
    </row>
    <row r="530" spans="1:48" x14ac:dyDescent="0.3">
      <c r="A530" t="s">
        <v>369</v>
      </c>
      <c r="B530" t="s">
        <v>370</v>
      </c>
      <c r="C530" t="s">
        <v>3127</v>
      </c>
      <c r="D530" t="s">
        <v>24</v>
      </c>
      <c r="E530">
        <v>67145.028226919996</v>
      </c>
      <c r="F530">
        <v>21.42</v>
      </c>
      <c r="G530">
        <v>-1.33060071284179</v>
      </c>
      <c r="H530">
        <f>(Table2[[#This Row],[1Y Return vs Nifty]]-AVERAGE(Table2[1Y Return vs Nifty]))/_xlfn.STDEV.P(Table2[1Y Return vs Nifty])</f>
        <v>-0.46381472501911808</v>
      </c>
      <c r="I530">
        <v>-6.0932728725337002</v>
      </c>
      <c r="J530">
        <f>(Table2[[#This Row],[1M Return vs Nifty]]-AVERAGE(Table2[1M Return vs Nifty]))/_xlfn.STDEV.P(Table2[1M Return vs Nifty])</f>
        <v>-0.58651923675744877</v>
      </c>
      <c r="K530">
        <v>-22.257583672264101</v>
      </c>
      <c r="L530">
        <f>(Table2[[#This Row],[6M Return vs Nifty]]-AVERAGE(Table2[6M Return vs Nifty]))/_xlfn.STDEV.P(Table2[6M Return vs Nifty])</f>
        <v>-1.0258988222459744</v>
      </c>
      <c r="M530">
        <v>-2.19294800156166</v>
      </c>
      <c r="N530">
        <f>(Table2[[#This Row],[1W Return vs Nifty]]-AVERAGE(Table2[1W Return vs Nifty]))/_xlfn.STDEV.P(Table2[1W Return vs Nifty])</f>
        <v>-0.450207935869614</v>
      </c>
      <c r="O530">
        <v>22.41</v>
      </c>
      <c r="P530">
        <v>23.178065911409799</v>
      </c>
      <c r="Q530">
        <v>23.030456033744301</v>
      </c>
      <c r="R530">
        <v>23.416217605732001</v>
      </c>
      <c r="S530" s="1">
        <f>(Table2[[#This Row],[Close Price]]-Table2[[#This Row],[20D EMA]])/Table2[[#This Row],[20D EMA]]</f>
        <v>-4.4176706827309169E-2</v>
      </c>
      <c r="T530" s="1">
        <f>(Table2[[#This Row],[Close Price]]-Table2[[#This Row],[50D EMA]])/Table2[[#This Row],[50D EMA]]</f>
        <v>-7.5850414703685851E-2</v>
      </c>
      <c r="U530" s="1">
        <f>(Table2[[#This Row],[Close Price]]-Table2[[#This Row],[200D EMA]])/Table2[[#This Row],[200D EMA]]</f>
        <v>-6.9927231635563511E-2</v>
      </c>
      <c r="V530">
        <v>0.576914891643587</v>
      </c>
      <c r="W530">
        <v>21.35</v>
      </c>
      <c r="X530">
        <v>21.75</v>
      </c>
      <c r="Y530">
        <v>20.77</v>
      </c>
      <c r="Z530">
        <v>22.26</v>
      </c>
      <c r="AA530">
        <v>20.77</v>
      </c>
      <c r="AB530">
        <v>22.58</v>
      </c>
      <c r="AC530" s="1">
        <f>(Table2[[#This Row],[Close Price]]/Table2[[#This Row],[Day Low]])-1</f>
        <v>3.2786885245901232E-3</v>
      </c>
      <c r="AD530" s="1">
        <f>(Table2[[#This Row],[Day High]]/Table2[[#This Row],[Close Price]])-1</f>
        <v>1.540616246498594E-2</v>
      </c>
      <c r="AE530" s="1">
        <f>(Table2[[#This Row],[Close Price]]/Table2[[#This Row],[Current Week Low]])-1</f>
        <v>3.1295137217140168E-2</v>
      </c>
      <c r="AF530" s="1">
        <f>(Table2[[#This Row],[Current Week High]]/Table2[[#This Row],[Close Price]])-1</f>
        <v>3.9215686274509887E-2</v>
      </c>
      <c r="AG530" s="1">
        <f>(Table2[[#This Row],[Close Price]]/Table2[[#This Row],[Current Month Low]])-1</f>
        <v>3.1295137217140168E-2</v>
      </c>
      <c r="AH530" s="1">
        <f>(Table2[[#This Row],[Current Month High]]/Table2[[#This Row],[Close Price]])-1</f>
        <v>5.4154995331465727E-2</v>
      </c>
      <c r="AI530">
        <v>53.3613445378151</v>
      </c>
      <c r="AJ530">
        <v>36.433121019108199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-0.14000000000000001</v>
      </c>
      <c r="AM530" t="s">
        <v>3172</v>
      </c>
      <c r="AN530">
        <v>-6.59</v>
      </c>
      <c r="AO530" t="s">
        <v>3172</v>
      </c>
      <c r="AP530">
        <v>5.0015978078341003E-2</v>
      </c>
      <c r="AQ530">
        <f>(Table2[[#This Row],[Sharpe Ratio]]-AVERAGE(Table2[Sharpe Ratio]))/_xlfn.STDEV.P(Table2[Sharpe Ratio])</f>
        <v>-0.13693930780870267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459</v>
      </c>
      <c r="AT530">
        <f>_xlfn.RANK.AVG(Table2[[#This Row],[6M Return vs Nifty Z-Score]],Table2[6M Return vs Nifty Z-Score])</f>
        <v>651</v>
      </c>
      <c r="AU530">
        <f>_xlfn.RANK.AVG(Table2[[#This Row],[Sharpe Ratio Z-Score]],Table2[Sharpe Ratio Z-Score])</f>
        <v>375</v>
      </c>
      <c r="AV530">
        <f>(Table2[[#This Row],[Rank 1Y]]+Table2[[#This Row],[Rank 6M]]+Table2[[#This Row],[Rank Sharpe]])/3</f>
        <v>495</v>
      </c>
    </row>
    <row r="531" spans="1:48" x14ac:dyDescent="0.3">
      <c r="A531" t="s">
        <v>1192</v>
      </c>
      <c r="B531" t="s">
        <v>1193</v>
      </c>
      <c r="C531" t="s">
        <v>3137</v>
      </c>
      <c r="D531" t="s">
        <v>757</v>
      </c>
      <c r="E531">
        <v>10314.29251311</v>
      </c>
      <c r="F531">
        <v>7997.1</v>
      </c>
      <c r="G531">
        <v>-29.6863870712621</v>
      </c>
      <c r="H531">
        <f>(Table2[[#This Row],[1Y Return vs Nifty]]-AVERAGE(Table2[1Y Return vs Nifty]))/_xlfn.STDEV.P(Table2[1Y Return vs Nifty])</f>
        <v>-0.94627943357650801</v>
      </c>
      <c r="I531">
        <v>-9.8964938897685695</v>
      </c>
      <c r="J531">
        <f>(Table2[[#This Row],[1M Return vs Nifty]]-AVERAGE(Table2[1M Return vs Nifty]))/_xlfn.STDEV.P(Table2[1M Return vs Nifty])</f>
        <v>-0.99414506161731886</v>
      </c>
      <c r="K531">
        <v>1.2799843178479</v>
      </c>
      <c r="L531">
        <f>(Table2[[#This Row],[6M Return vs Nifty]]-AVERAGE(Table2[6M Return vs Nifty]))/_xlfn.STDEV.P(Table2[6M Return vs Nifty])</f>
        <v>-0.26843405616518828</v>
      </c>
      <c r="M531">
        <v>-0.47786286469539502</v>
      </c>
      <c r="N531">
        <f>(Table2[[#This Row],[1W Return vs Nifty]]-AVERAGE(Table2[1W Return vs Nifty]))/_xlfn.STDEV.P(Table2[1W Return vs Nifty])</f>
        <v>-4.2464197651343204E-2</v>
      </c>
      <c r="O531">
        <v>8241.77</v>
      </c>
      <c r="P531">
        <v>8581.1023616032599</v>
      </c>
      <c r="Q531">
        <v>8257.1824691384008</v>
      </c>
      <c r="R531">
        <v>40.452015016676803</v>
      </c>
      <c r="S531" s="1">
        <f>(Table2[[#This Row],[Close Price]]-Table2[[#This Row],[20D EMA]])/Table2[[#This Row],[20D EMA]]</f>
        <v>-2.9686584313806386E-2</v>
      </c>
      <c r="T531" s="1">
        <f>(Table2[[#This Row],[Close Price]]-Table2[[#This Row],[50D EMA]])/Table2[[#This Row],[50D EMA]]</f>
        <v>-6.8056799347414695E-2</v>
      </c>
      <c r="U531" s="1">
        <f>(Table2[[#This Row],[Close Price]]-Table2[[#This Row],[200D EMA]])/Table2[[#This Row],[200D EMA]]</f>
        <v>-3.1497725781217824E-2</v>
      </c>
      <c r="V531">
        <v>0.49959670719875499</v>
      </c>
      <c r="W531">
        <v>7880</v>
      </c>
      <c r="X531">
        <v>8027.95</v>
      </c>
      <c r="Y531">
        <v>7670.55</v>
      </c>
      <c r="Z531">
        <v>8039</v>
      </c>
      <c r="AA531">
        <v>7670.55</v>
      </c>
      <c r="AB531">
        <v>8272.7999999999993</v>
      </c>
      <c r="AC531" s="1">
        <f>(Table2[[#This Row],[Close Price]]/Table2[[#This Row],[Day Low]])-1</f>
        <v>1.4860406091370626E-2</v>
      </c>
      <c r="AD531" s="1">
        <f>(Table2[[#This Row],[Day High]]/Table2[[#This Row],[Close Price]])-1</f>
        <v>3.8576483975441E-3</v>
      </c>
      <c r="AE531" s="1">
        <f>(Table2[[#This Row],[Close Price]]/Table2[[#This Row],[Current Week Low]])-1</f>
        <v>4.2571914660617605E-2</v>
      </c>
      <c r="AF531" s="1">
        <f>(Table2[[#This Row],[Current Week High]]/Table2[[#This Row],[Close Price]])-1</f>
        <v>5.2393992822397095E-3</v>
      </c>
      <c r="AG531" s="1">
        <f>(Table2[[#This Row],[Close Price]]/Table2[[#This Row],[Current Month Low]])-1</f>
        <v>4.2571914660617605E-2</v>
      </c>
      <c r="AH531" s="1">
        <f>(Table2[[#This Row],[Current Month High]]/Table2[[#This Row],[Close Price]])-1</f>
        <v>3.447499718647995E-2</v>
      </c>
      <c r="AI531">
        <v>34.923284690700299</v>
      </c>
      <c r="AJ531">
        <v>21.329955091637299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-0.12</v>
      </c>
      <c r="AM531" t="s">
        <v>3172</v>
      </c>
      <c r="AN531">
        <v>-3.07</v>
      </c>
      <c r="AO531" t="s">
        <v>3172</v>
      </c>
      <c r="AP531">
        <v>2.8201488899538E-2</v>
      </c>
      <c r="AQ531">
        <f>(Table2[[#This Row],[Sharpe Ratio]]-AVERAGE(Table2[Sharpe Ratio]))/_xlfn.STDEV.P(Table2[Sharpe Ratio])</f>
        <v>-0.39013470086409408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643</v>
      </c>
      <c r="AT531">
        <f>_xlfn.RANK.AVG(Table2[[#This Row],[6M Return vs Nifty Z-Score]],Table2[6M Return vs Nifty Z-Score])</f>
        <v>409</v>
      </c>
      <c r="AU531">
        <f>_xlfn.RANK.AVG(Table2[[#This Row],[Sharpe Ratio Z-Score]],Table2[Sharpe Ratio Z-Score])</f>
        <v>433</v>
      </c>
      <c r="AV531">
        <f>(Table2[[#This Row],[Rank 1Y]]+Table2[[#This Row],[Rank 6M]]+Table2[[#This Row],[Rank Sharpe]])/3</f>
        <v>495</v>
      </c>
    </row>
    <row r="532" spans="1:48" x14ac:dyDescent="0.3">
      <c r="A532" t="s">
        <v>1951</v>
      </c>
      <c r="B532" t="s">
        <v>1952</v>
      </c>
      <c r="C532" t="s">
        <v>3139</v>
      </c>
      <c r="D532" t="s">
        <v>266</v>
      </c>
      <c r="E532">
        <v>3681.8649056699901</v>
      </c>
      <c r="F532">
        <v>1172.8499999999999</v>
      </c>
      <c r="G532">
        <v>-24.187702821750101</v>
      </c>
      <c r="H532">
        <f>(Table2[[#This Row],[1Y Return vs Nifty]]-AVERAGE(Table2[1Y Return vs Nifty]))/_xlfn.STDEV.P(Table2[1Y Return vs Nifty])</f>
        <v>-0.85272106561743621</v>
      </c>
      <c r="I532">
        <v>-7.5628390403443104</v>
      </c>
      <c r="J532">
        <f>(Table2[[#This Row],[1M Return vs Nifty]]-AVERAGE(Table2[1M Return vs Nifty]))/_xlfn.STDEV.P(Table2[1M Return vs Nifty])</f>
        <v>-0.74402602340627855</v>
      </c>
      <c r="K532">
        <v>20.7419585961715</v>
      </c>
      <c r="L532">
        <f>(Table2[[#This Row],[6M Return vs Nifty]]-AVERAGE(Table2[6M Return vs Nifty]))/_xlfn.STDEV.P(Table2[6M Return vs Nifty])</f>
        <v>0.35787363205449502</v>
      </c>
      <c r="M532">
        <v>-0.80337028368205698</v>
      </c>
      <c r="N532">
        <f>(Table2[[#This Row],[1W Return vs Nifty]]-AVERAGE(Table2[1W Return vs Nifty]))/_xlfn.STDEV.P(Table2[1W Return vs Nifty])</f>
        <v>-0.11985021714534322</v>
      </c>
      <c r="O532">
        <v>1159.54</v>
      </c>
      <c r="P532">
        <v>1156.7657094434001</v>
      </c>
      <c r="Q532">
        <v>1081.8391784272701</v>
      </c>
      <c r="R532">
        <v>57.531241633841297</v>
      </c>
      <c r="S532" s="1">
        <f>(Table2[[#This Row],[Close Price]]-Table2[[#This Row],[20D EMA]])/Table2[[#This Row],[20D EMA]]</f>
        <v>1.1478689825275494E-2</v>
      </c>
      <c r="T532" s="1">
        <f>(Table2[[#This Row],[Close Price]]-Table2[[#This Row],[50D EMA]])/Table2[[#This Row],[50D EMA]]</f>
        <v>1.3904536091702717E-2</v>
      </c>
      <c r="U532" s="1">
        <f>(Table2[[#This Row],[Close Price]]-Table2[[#This Row],[200D EMA]])/Table2[[#This Row],[200D EMA]]</f>
        <v>8.4126017422513119E-2</v>
      </c>
      <c r="V532">
        <v>0.36090936443238097</v>
      </c>
      <c r="W532">
        <v>1130.75</v>
      </c>
      <c r="X532">
        <v>1177.7</v>
      </c>
      <c r="Y532">
        <v>1071.4000000000001</v>
      </c>
      <c r="Z532">
        <v>1177.7</v>
      </c>
      <c r="AA532">
        <v>1071.4000000000001</v>
      </c>
      <c r="AB532">
        <v>1179.9000000000001</v>
      </c>
      <c r="AC532" s="1">
        <f>(Table2[[#This Row],[Close Price]]/Table2[[#This Row],[Day Low]])-1</f>
        <v>3.7231925713022251E-2</v>
      </c>
      <c r="AD532" s="1">
        <f>(Table2[[#This Row],[Day High]]/Table2[[#This Row],[Close Price]])-1</f>
        <v>4.1352261585028138E-3</v>
      </c>
      <c r="AE532" s="1">
        <f>(Table2[[#This Row],[Close Price]]/Table2[[#This Row],[Current Week Low]])-1</f>
        <v>9.4689191711778697E-2</v>
      </c>
      <c r="AF532" s="1">
        <f>(Table2[[#This Row],[Current Week High]]/Table2[[#This Row],[Close Price]])-1</f>
        <v>4.1352261585028138E-3</v>
      </c>
      <c r="AG532" s="1">
        <f>(Table2[[#This Row],[Close Price]]/Table2[[#This Row],[Current Month Low]])-1</f>
        <v>9.4689191711778697E-2</v>
      </c>
      <c r="AH532" s="1">
        <f>(Table2[[#This Row],[Current Month High]]/Table2[[#This Row],[Close Price]])-1</f>
        <v>6.0109988489578381E-3</v>
      </c>
      <c r="AI532">
        <v>17.235793153429601</v>
      </c>
      <c r="AJ532">
        <v>56.036719217721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0.06</v>
      </c>
      <c r="AM532" t="s">
        <v>3173</v>
      </c>
      <c r="AN532">
        <v>0.34</v>
      </c>
      <c r="AO532" t="s">
        <v>3173</v>
      </c>
      <c r="AP532">
        <v>-5.44043296259E-2</v>
      </c>
      <c r="AQ532">
        <f>(Table2[[#This Row],[Sharpe Ratio]]-AVERAGE(Table2[Sharpe Ratio]))/_xlfn.STDEV.P(Table2[Sharpe Ratio])</f>
        <v>-1.3489200530571668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-2.7076437271717295</v>
      </c>
      <c r="AS532">
        <f>_xlfn.RANK.AVG(Table2[[#This Row],[1Y Return vs Nifty Z-Score]],Table2[1Y Return vs Nifty Z-Score])</f>
        <v>613</v>
      </c>
      <c r="AT532">
        <f>_xlfn.RANK.AVG(Table2[[#This Row],[6M Return vs Nifty Z-Score]],Table2[6M Return vs Nifty Z-Score])</f>
        <v>204</v>
      </c>
      <c r="AU532">
        <f>_xlfn.RANK.AVG(Table2[[#This Row],[Sharpe Ratio Z-Score]],Table2[Sharpe Ratio Z-Score])</f>
        <v>670</v>
      </c>
      <c r="AV532">
        <f>(Table2[[#This Row],[Rank 1Y]]+Table2[[#This Row],[Rank 6M]]+Table2[[#This Row],[Rank Sharpe]])/3</f>
        <v>495.66666666666669</v>
      </c>
    </row>
    <row r="533" spans="1:48" x14ac:dyDescent="0.3">
      <c r="A533" t="s">
        <v>1961</v>
      </c>
      <c r="B533" t="s">
        <v>1962</v>
      </c>
      <c r="C533" t="s">
        <v>3126</v>
      </c>
      <c r="D533" t="s">
        <v>21</v>
      </c>
      <c r="E533">
        <v>3643.1317996749999</v>
      </c>
      <c r="F533">
        <v>617.15</v>
      </c>
      <c r="G533">
        <v>-22.9850230945991</v>
      </c>
      <c r="H533">
        <f>(Table2[[#This Row],[1Y Return vs Nifty]]-AVERAGE(Table2[1Y Return vs Nifty]))/_xlfn.STDEV.P(Table2[1Y Return vs Nifty])</f>
        <v>-0.83225785162952703</v>
      </c>
      <c r="I533">
        <v>-3.6221416161212199</v>
      </c>
      <c r="J533">
        <f>(Table2[[#This Row],[1M Return vs Nifty]]-AVERAGE(Table2[1M Return vs Nifty]))/_xlfn.STDEV.P(Table2[1M Return vs Nifty])</f>
        <v>-0.32166560028262214</v>
      </c>
      <c r="K533">
        <v>-10.0347935811029</v>
      </c>
      <c r="L533">
        <f>(Table2[[#This Row],[6M Return vs Nifty]]-AVERAGE(Table2[6M Return vs Nifty]))/_xlfn.STDEV.P(Table2[6M Return vs Nifty])</f>
        <v>-0.63255602484458862</v>
      </c>
      <c r="M533">
        <v>3.3481148648327901</v>
      </c>
      <c r="N533">
        <f>(Table2[[#This Row],[1W Return vs Nifty]]-AVERAGE(Table2[1W Return vs Nifty]))/_xlfn.STDEV.P(Table2[1W Return vs Nifty])</f>
        <v>0.86712240434561527</v>
      </c>
      <c r="O533">
        <v>613.88</v>
      </c>
      <c r="P533">
        <v>617.69710619165699</v>
      </c>
      <c r="Q533">
        <v>604.02224570451006</v>
      </c>
      <c r="R533">
        <v>54.217632113374201</v>
      </c>
      <c r="S533" s="1">
        <f>(Table2[[#This Row],[Close Price]]-Table2[[#This Row],[20D EMA]])/Table2[[#This Row],[20D EMA]]</f>
        <v>5.3267739623378864E-3</v>
      </c>
      <c r="T533" s="1">
        <f>(Table2[[#This Row],[Close Price]]-Table2[[#This Row],[50D EMA]])/Table2[[#This Row],[50D EMA]]</f>
        <v>-8.8571920796283227E-4</v>
      </c>
      <c r="U533" s="1">
        <f>(Table2[[#This Row],[Close Price]]-Table2[[#This Row],[200D EMA]])/Table2[[#This Row],[200D EMA]]</f>
        <v>2.1733892069121023E-2</v>
      </c>
      <c r="V533">
        <v>0.38900619288890997</v>
      </c>
      <c r="W533">
        <v>611</v>
      </c>
      <c r="X533">
        <v>630</v>
      </c>
      <c r="Y533">
        <v>558</v>
      </c>
      <c r="Z533">
        <v>630</v>
      </c>
      <c r="AA533">
        <v>558</v>
      </c>
      <c r="AB533">
        <v>630</v>
      </c>
      <c r="AC533" s="1">
        <f>(Table2[[#This Row],[Close Price]]/Table2[[#This Row],[Day Low]])-1</f>
        <v>1.0065466448445193E-2</v>
      </c>
      <c r="AD533" s="1">
        <f>(Table2[[#This Row],[Day High]]/Table2[[#This Row],[Close Price]])-1</f>
        <v>2.0821518269464434E-2</v>
      </c>
      <c r="AE533" s="1">
        <f>(Table2[[#This Row],[Close Price]]/Table2[[#This Row],[Current Week Low]])-1</f>
        <v>0.10600358422939071</v>
      </c>
      <c r="AF533" s="1">
        <f>(Table2[[#This Row],[Current Week High]]/Table2[[#This Row],[Close Price]])-1</f>
        <v>2.0821518269464434E-2</v>
      </c>
      <c r="AG533" s="1">
        <f>(Table2[[#This Row],[Close Price]]/Table2[[#This Row],[Current Month Low]])-1</f>
        <v>0.10600358422939071</v>
      </c>
      <c r="AH533" s="1">
        <f>(Table2[[#This Row],[Current Month High]]/Table2[[#This Row],[Close Price]])-1</f>
        <v>2.0821518269464434E-2</v>
      </c>
      <c r="AI533">
        <v>28.250830430203301</v>
      </c>
      <c r="AJ533">
        <v>37.144444444444403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-7.0000000000000007E-2</v>
      </c>
      <c r="AM533" t="s">
        <v>3172</v>
      </c>
      <c r="AN533">
        <v>-1.77</v>
      </c>
      <c r="AO533" t="s">
        <v>3172</v>
      </c>
      <c r="AP533">
        <v>6.0218232572647003E-2</v>
      </c>
      <c r="AQ533">
        <f>(Table2[[#This Row],[Sharpe Ratio]]-AVERAGE(Table2[Sharpe Ratio]))/_xlfn.STDEV.P(Table2[Sharpe Ratio])</f>
        <v>-1.8524257354668446E-2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606</v>
      </c>
      <c r="AT533">
        <f>_xlfn.RANK.AVG(Table2[[#This Row],[6M Return vs Nifty Z-Score]],Table2[6M Return vs Nifty Z-Score])</f>
        <v>536</v>
      </c>
      <c r="AU533">
        <f>_xlfn.RANK.AVG(Table2[[#This Row],[Sharpe Ratio Z-Score]],Table2[Sharpe Ratio Z-Score])</f>
        <v>346</v>
      </c>
      <c r="AV533">
        <f>(Table2[[#This Row],[Rank 1Y]]+Table2[[#This Row],[Rank 6M]]+Table2[[#This Row],[Rank Sharpe]])/3</f>
        <v>496</v>
      </c>
    </row>
    <row r="534" spans="1:48" x14ac:dyDescent="0.3">
      <c r="A534" t="s">
        <v>496</v>
      </c>
      <c r="B534" t="s">
        <v>497</v>
      </c>
      <c r="C534" t="s">
        <v>3139</v>
      </c>
      <c r="D534" t="s">
        <v>449</v>
      </c>
      <c r="E534">
        <v>43675.428259499997</v>
      </c>
      <c r="F534">
        <v>1573.75</v>
      </c>
      <c r="G534">
        <v>-29.5092446425658</v>
      </c>
      <c r="H534">
        <f>(Table2[[#This Row],[1Y Return vs Nifty]]-AVERAGE(Table2[1Y Return vs Nifty]))/_xlfn.STDEV.P(Table2[1Y Return vs Nifty])</f>
        <v>-0.94326541135353659</v>
      </c>
      <c r="I534">
        <v>8.39268313068753</v>
      </c>
      <c r="J534">
        <f>(Table2[[#This Row],[1M Return vs Nifty]]-AVERAGE(Table2[1M Return vs Nifty]))/_xlfn.STDEV.P(Table2[1M Return vs Nifty])</f>
        <v>0.96607256317690271</v>
      </c>
      <c r="K534">
        <v>-9.5302309398852891</v>
      </c>
      <c r="L534">
        <f>(Table2[[#This Row],[6M Return vs Nifty]]-AVERAGE(Table2[6M Return vs Nifty]))/_xlfn.STDEV.P(Table2[6M Return vs Nifty])</f>
        <v>-0.61631864538535319</v>
      </c>
      <c r="M534">
        <v>-2.5754714827529299</v>
      </c>
      <c r="N534">
        <f>(Table2[[#This Row],[1W Return vs Nifty]]-AVERAGE(Table2[1W Return vs Nifty]))/_xlfn.STDEV.P(Table2[1W Return vs Nifty])</f>
        <v>-0.54114893397200547</v>
      </c>
      <c r="O534">
        <v>1523.79</v>
      </c>
      <c r="P534">
        <v>1495.81209500312</v>
      </c>
      <c r="Q534">
        <v>1504.9508828405301</v>
      </c>
      <c r="R534">
        <v>60.902154824386201</v>
      </c>
      <c r="S534" s="1">
        <f>(Table2[[#This Row],[Close Price]]-Table2[[#This Row],[20D EMA]])/Table2[[#This Row],[20D EMA]]</f>
        <v>3.2786670079210413E-2</v>
      </c>
      <c r="T534" s="1">
        <f>(Table2[[#This Row],[Close Price]]-Table2[[#This Row],[50D EMA]])/Table2[[#This Row],[50D EMA]]</f>
        <v>5.2104074607524427E-2</v>
      </c>
      <c r="U534" s="1">
        <f>(Table2[[#This Row],[Close Price]]-Table2[[#This Row],[200D EMA]])/Table2[[#This Row],[200D EMA]]</f>
        <v>4.5715191069634474E-2</v>
      </c>
      <c r="V534">
        <v>1.4522140675523001</v>
      </c>
      <c r="W534">
        <v>1526.45</v>
      </c>
      <c r="X534">
        <v>1582.25</v>
      </c>
      <c r="Y534">
        <v>1504.2</v>
      </c>
      <c r="Z534">
        <v>1613.9</v>
      </c>
      <c r="AA534">
        <v>1504.2</v>
      </c>
      <c r="AB534">
        <v>1652.6</v>
      </c>
      <c r="AC534" s="1">
        <f>(Table2[[#This Row],[Close Price]]/Table2[[#This Row],[Day Low]])-1</f>
        <v>3.0986930459562911E-2</v>
      </c>
      <c r="AD534" s="1">
        <f>(Table2[[#This Row],[Day High]]/Table2[[#This Row],[Close Price]])-1</f>
        <v>5.4011119936456797E-3</v>
      </c>
      <c r="AE534" s="1">
        <f>(Table2[[#This Row],[Close Price]]/Table2[[#This Row],[Current Week Low]])-1</f>
        <v>4.6237202499667562E-2</v>
      </c>
      <c r="AF534" s="1">
        <f>(Table2[[#This Row],[Current Week High]]/Table2[[#This Row],[Close Price]])-1</f>
        <v>2.5512311358220963E-2</v>
      </c>
      <c r="AG534" s="1">
        <f>(Table2[[#This Row],[Close Price]]/Table2[[#This Row],[Current Month Low]])-1</f>
        <v>4.6237202499667562E-2</v>
      </c>
      <c r="AH534" s="1">
        <f>(Table2[[#This Row],[Current Month High]]/Table2[[#This Row],[Close Price]])-1</f>
        <v>5.0103256552819664E-2</v>
      </c>
      <c r="AI534">
        <v>13.636219221604399</v>
      </c>
      <c r="AJ534">
        <v>20.593869731800702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-0.01</v>
      </c>
      <c r="AM534" t="s">
        <v>3172</v>
      </c>
      <c r="AN534">
        <v>10.37</v>
      </c>
      <c r="AO534" t="s">
        <v>3173</v>
      </c>
      <c r="AP534">
        <v>6.9499728374984998E-2</v>
      </c>
      <c r="AQ534">
        <f>(Table2[[#This Row],[Sharpe Ratio]]-AVERAGE(Table2[Sharpe Ratio]))/_xlfn.STDEV.P(Table2[Sharpe Ratio])</f>
        <v>8.9203774163871319E-2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641</v>
      </c>
      <c r="AT534">
        <f>_xlfn.RANK.AVG(Table2[[#This Row],[6M Return vs Nifty Z-Score]],Table2[6M Return vs Nifty Z-Score])</f>
        <v>531</v>
      </c>
      <c r="AU534">
        <f>_xlfn.RANK.AVG(Table2[[#This Row],[Sharpe Ratio Z-Score]],Table2[Sharpe Ratio Z-Score])</f>
        <v>317</v>
      </c>
      <c r="AV534">
        <f>(Table2[[#This Row],[Rank 1Y]]+Table2[[#This Row],[Rank 6M]]+Table2[[#This Row],[Rank Sharpe]])/3</f>
        <v>496.33333333333331</v>
      </c>
    </row>
    <row r="535" spans="1:48" x14ac:dyDescent="0.3">
      <c r="A535" t="s">
        <v>1328</v>
      </c>
      <c r="B535" t="s">
        <v>1329</v>
      </c>
      <c r="C535" t="s">
        <v>3141</v>
      </c>
      <c r="D535" t="s">
        <v>395</v>
      </c>
      <c r="E535">
        <v>8536.5841251900001</v>
      </c>
      <c r="F535">
        <v>214.23</v>
      </c>
      <c r="G535">
        <v>-2.8417481457550098</v>
      </c>
      <c r="H535">
        <f>(Table2[[#This Row],[1Y Return vs Nifty]]-AVERAGE(Table2[1Y Return vs Nifty]))/_xlfn.STDEV.P(Table2[1Y Return vs Nifty])</f>
        <v>-0.48952641915421036</v>
      </c>
      <c r="I535">
        <v>-6.6912630430777904</v>
      </c>
      <c r="J535">
        <f>(Table2[[#This Row],[1M Return vs Nifty]]-AVERAGE(Table2[1M Return vs Nifty]))/_xlfn.STDEV.P(Table2[1M Return vs Nifty])</f>
        <v>-0.6506112880533137</v>
      </c>
      <c r="K535">
        <v>-20.658199851569201</v>
      </c>
      <c r="L535">
        <f>(Table2[[#This Row],[6M Return vs Nifty]]-AVERAGE(Table2[6M Return vs Nifty]))/_xlfn.STDEV.P(Table2[6M Return vs Nifty])</f>
        <v>-0.97442889586594283</v>
      </c>
      <c r="M535">
        <v>-2.1310813471038101</v>
      </c>
      <c r="N535">
        <f>(Table2[[#This Row],[1W Return vs Nifty]]-AVERAGE(Table2[1W Return vs Nifty]))/_xlfn.STDEV.P(Table2[1W Return vs Nifty])</f>
        <v>-0.43549977916213228</v>
      </c>
      <c r="O535">
        <v>218.49</v>
      </c>
      <c r="P535">
        <v>224.871259485813</v>
      </c>
      <c r="Q535">
        <v>224.10426430071999</v>
      </c>
      <c r="R535">
        <v>44.517938390329199</v>
      </c>
      <c r="S535" s="1">
        <f>(Table2[[#This Row],[Close Price]]-Table2[[#This Row],[20D EMA]])/Table2[[#This Row],[20D EMA]]</f>
        <v>-1.9497459837978941E-2</v>
      </c>
      <c r="T535" s="1">
        <f>(Table2[[#This Row],[Close Price]]-Table2[[#This Row],[50D EMA]])/Table2[[#This Row],[50D EMA]]</f>
        <v>-4.7321563058547997E-2</v>
      </c>
      <c r="U535" s="1">
        <f>(Table2[[#This Row],[Close Price]]-Table2[[#This Row],[200D EMA]])/Table2[[#This Row],[200D EMA]]</f>
        <v>-4.4061028162632229E-2</v>
      </c>
      <c r="V535">
        <v>0.68229231664346301</v>
      </c>
      <c r="W535">
        <v>212.9</v>
      </c>
      <c r="X535">
        <v>221.5</v>
      </c>
      <c r="Y535">
        <v>201.91</v>
      </c>
      <c r="Z535">
        <v>221.5</v>
      </c>
      <c r="AA535">
        <v>201.91</v>
      </c>
      <c r="AB535">
        <v>224.95</v>
      </c>
      <c r="AC535" s="1">
        <f>(Table2[[#This Row],[Close Price]]/Table2[[#This Row],[Day Low]])-1</f>
        <v>6.2470643494598743E-3</v>
      </c>
      <c r="AD535" s="1">
        <f>(Table2[[#This Row],[Day High]]/Table2[[#This Row],[Close Price]])-1</f>
        <v>3.3935489894039161E-2</v>
      </c>
      <c r="AE535" s="1">
        <f>(Table2[[#This Row],[Close Price]]/Table2[[#This Row],[Current Week Low]])-1</f>
        <v>6.1017284928928772E-2</v>
      </c>
      <c r="AF535" s="1">
        <f>(Table2[[#This Row],[Current Week High]]/Table2[[#This Row],[Close Price]])-1</f>
        <v>3.3935489894039161E-2</v>
      </c>
      <c r="AG535" s="1">
        <f>(Table2[[#This Row],[Close Price]]/Table2[[#This Row],[Current Month Low]])-1</f>
        <v>6.1017284928928772E-2</v>
      </c>
      <c r="AH535" s="1">
        <f>(Table2[[#This Row],[Current Month High]]/Table2[[#This Row],[Close Price]])-1</f>
        <v>5.003967698268208E-2</v>
      </c>
      <c r="AI535">
        <v>50.422443168557102</v>
      </c>
      <c r="AJ535">
        <v>27.6698450536352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-0.11</v>
      </c>
      <c r="AM535" t="s">
        <v>3172</v>
      </c>
      <c r="AN535">
        <v>-3.4</v>
      </c>
      <c r="AO535" t="s">
        <v>3172</v>
      </c>
      <c r="AP535">
        <v>4.9310827518073003E-2</v>
      </c>
      <c r="AQ535">
        <f>(Table2[[#This Row],[Sharpe Ratio]]-AVERAGE(Table2[Sharpe Ratio]))/_xlfn.STDEV.P(Table2[Sharpe Ratio])</f>
        <v>-0.1451238163620257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474</v>
      </c>
      <c r="AT535">
        <f>_xlfn.RANK.AVG(Table2[[#This Row],[6M Return vs Nifty Z-Score]],Table2[6M Return vs Nifty Z-Score])</f>
        <v>638</v>
      </c>
      <c r="AU535">
        <f>_xlfn.RANK.AVG(Table2[[#This Row],[Sharpe Ratio Z-Score]],Table2[Sharpe Ratio Z-Score])</f>
        <v>377</v>
      </c>
      <c r="AV535">
        <f>(Table2[[#This Row],[Rank 1Y]]+Table2[[#This Row],[Rank 6M]]+Table2[[#This Row],[Rank Sharpe]])/3</f>
        <v>496.33333333333331</v>
      </c>
    </row>
    <row r="536" spans="1:48" x14ac:dyDescent="0.3">
      <c r="A536" t="s">
        <v>729</v>
      </c>
      <c r="B536" t="s">
        <v>730</v>
      </c>
      <c r="C536" t="s">
        <v>3127</v>
      </c>
      <c r="D536" t="s">
        <v>54</v>
      </c>
      <c r="E536">
        <v>23600.735281550002</v>
      </c>
      <c r="F536">
        <v>806.9</v>
      </c>
      <c r="G536">
        <v>-16.2904093549189</v>
      </c>
      <c r="H536">
        <f>(Table2[[#This Row],[1Y Return vs Nifty]]-AVERAGE(Table2[1Y Return vs Nifty]))/_xlfn.STDEV.P(Table2[1Y Return vs Nifty])</f>
        <v>-0.71835112282318681</v>
      </c>
      <c r="I536">
        <v>8.0097723061656794</v>
      </c>
      <c r="J536">
        <f>(Table2[[#This Row],[1M Return vs Nifty]]-AVERAGE(Table2[1M Return vs Nifty]))/_xlfn.STDEV.P(Table2[1M Return vs Nifty])</f>
        <v>0.92503252369821543</v>
      </c>
      <c r="K536">
        <v>1.6161264839156899</v>
      </c>
      <c r="L536">
        <f>(Table2[[#This Row],[6M Return vs Nifty]]-AVERAGE(Table2[6M Return vs Nifty]))/_xlfn.STDEV.P(Table2[6M Return vs Nifty])</f>
        <v>-0.25761663240682087</v>
      </c>
      <c r="M536">
        <v>0.236901489017146</v>
      </c>
      <c r="N536">
        <f>(Table2[[#This Row],[1W Return vs Nifty]]-AVERAGE(Table2[1W Return vs Nifty]))/_xlfn.STDEV.P(Table2[1W Return vs Nifty])</f>
        <v>0.127463628824039</v>
      </c>
      <c r="O536">
        <v>789.54</v>
      </c>
      <c r="P536">
        <v>772.36598546151095</v>
      </c>
      <c r="Q536">
        <v>744.15971046229197</v>
      </c>
      <c r="R536">
        <v>56.735273063485899</v>
      </c>
      <c r="S536" s="1">
        <f>(Table2[[#This Row],[Close Price]]-Table2[[#This Row],[20D EMA]])/Table2[[#This Row],[20D EMA]]</f>
        <v>2.1987486384477055E-2</v>
      </c>
      <c r="T536" s="1">
        <f>(Table2[[#This Row],[Close Price]]-Table2[[#This Row],[50D EMA]])/Table2[[#This Row],[50D EMA]]</f>
        <v>4.4711982646224335E-2</v>
      </c>
      <c r="U536" s="1">
        <f>(Table2[[#This Row],[Close Price]]-Table2[[#This Row],[200D EMA]])/Table2[[#This Row],[200D EMA]]</f>
        <v>8.4310247727241314E-2</v>
      </c>
      <c r="V536">
        <v>2.9340851090538198</v>
      </c>
      <c r="W536">
        <v>802.15</v>
      </c>
      <c r="X536">
        <v>814.7</v>
      </c>
      <c r="Y536">
        <v>780</v>
      </c>
      <c r="Z536">
        <v>814.7</v>
      </c>
      <c r="AA536">
        <v>777</v>
      </c>
      <c r="AB536">
        <v>832</v>
      </c>
      <c r="AC536" s="1">
        <f>(Table2[[#This Row],[Close Price]]/Table2[[#This Row],[Day Low]])-1</f>
        <v>5.9215857383283499E-3</v>
      </c>
      <c r="AD536" s="1">
        <f>(Table2[[#This Row],[Day High]]/Table2[[#This Row],[Close Price]])-1</f>
        <v>9.6666253563020277E-3</v>
      </c>
      <c r="AE536" s="1">
        <f>(Table2[[#This Row],[Close Price]]/Table2[[#This Row],[Current Week Low]])-1</f>
        <v>3.4487179487179498E-2</v>
      </c>
      <c r="AF536" s="1">
        <f>(Table2[[#This Row],[Current Week High]]/Table2[[#This Row],[Close Price]])-1</f>
        <v>9.6666253563020277E-3</v>
      </c>
      <c r="AG536" s="1">
        <f>(Table2[[#This Row],[Close Price]]/Table2[[#This Row],[Current Month Low]])-1</f>
        <v>3.8481338481338501E-2</v>
      </c>
      <c r="AH536" s="1">
        <f>(Table2[[#This Row],[Current Month High]]/Table2[[#This Row],[Close Price]])-1</f>
        <v>3.1106704672202223E-2</v>
      </c>
      <c r="AI536">
        <v>6.92155161730079</v>
      </c>
      <c r="AJ536">
        <v>34.472127322723097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0.04</v>
      </c>
      <c r="AM536" t="s">
        <v>3173</v>
      </c>
      <c r="AN536">
        <v>1.93</v>
      </c>
      <c r="AO536" t="s">
        <v>3173</v>
      </c>
      <c r="AQ536">
        <f>(Table2[[#This Row],[Sharpe Ratio]]-AVERAGE(Table2[Sharpe Ratio]))/_xlfn.STDEV.P(Table2[Sharpe Ratio])</f>
        <v>-0.71746242365139401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-0.6409340263591472</v>
      </c>
      <c r="AS536">
        <f>_xlfn.RANK.AVG(Table2[[#This Row],[1Y Return vs Nifty Z-Score]],Table2[1Y Return vs Nifty Z-Score])</f>
        <v>555</v>
      </c>
      <c r="AT536">
        <f>_xlfn.RANK.AVG(Table2[[#This Row],[6M Return vs Nifty Z-Score]],Table2[6M Return vs Nifty Z-Score])</f>
        <v>404</v>
      </c>
      <c r="AU536">
        <f>_xlfn.RANK.AVG(Table2[[#This Row],[Sharpe Ratio Z-Score]],Table2[Sharpe Ratio Z-Score])</f>
        <v>531</v>
      </c>
      <c r="AV536">
        <f>(Table2[[#This Row],[Rank 1Y]]+Table2[[#This Row],[Rank 6M]]+Table2[[#This Row],[Rank Sharpe]])/3</f>
        <v>496.66666666666669</v>
      </c>
    </row>
    <row r="537" spans="1:48" x14ac:dyDescent="0.3">
      <c r="A537" t="s">
        <v>1123</v>
      </c>
      <c r="B537" t="s">
        <v>1124</v>
      </c>
      <c r="C537" t="s">
        <v>3127</v>
      </c>
      <c r="D537" t="s">
        <v>589</v>
      </c>
      <c r="E537">
        <v>11425.95546625</v>
      </c>
      <c r="F537">
        <v>858.1</v>
      </c>
      <c r="G537">
        <v>-13.889548317589901</v>
      </c>
      <c r="H537">
        <f>(Table2[[#This Row],[1Y Return vs Nifty]]-AVERAGE(Table2[1Y Return vs Nifty]))/_xlfn.STDEV.P(Table2[1Y Return vs Nifty])</f>
        <v>-0.67750123398496875</v>
      </c>
      <c r="I537">
        <v>0.34299180237937699</v>
      </c>
      <c r="J537">
        <f>(Table2[[#This Row],[1M Return vs Nifty]]-AVERAGE(Table2[1M Return vs Nifty]))/_xlfn.STDEV.P(Table2[1M Return vs Nifty])</f>
        <v>0.10331385083822435</v>
      </c>
      <c r="K537">
        <v>-3.6710219921153899</v>
      </c>
      <c r="L537">
        <f>(Table2[[#This Row],[6M Return vs Nifty]]-AVERAGE(Table2[6M Return vs Nifty]))/_xlfn.STDEV.P(Table2[6M Return vs Nifty])</f>
        <v>-0.42776287204014546</v>
      </c>
      <c r="M537">
        <v>-1.3323449736197599</v>
      </c>
      <c r="N537">
        <f>(Table2[[#This Row],[1W Return vs Nifty]]-AVERAGE(Table2[1W Return vs Nifty]))/_xlfn.STDEV.P(Table2[1W Return vs Nifty])</f>
        <v>-0.24560847419148776</v>
      </c>
      <c r="O537">
        <v>868.16</v>
      </c>
      <c r="P537">
        <v>861.53597751996801</v>
      </c>
      <c r="Q537">
        <v>813.48336990898395</v>
      </c>
      <c r="R537">
        <v>46.192700274254001</v>
      </c>
      <c r="S537" s="1">
        <f>(Table2[[#This Row],[Close Price]]-Table2[[#This Row],[20D EMA]])/Table2[[#This Row],[20D EMA]]</f>
        <v>-1.1587725764835912E-2</v>
      </c>
      <c r="T537" s="1">
        <f>(Table2[[#This Row],[Close Price]]-Table2[[#This Row],[50D EMA]])/Table2[[#This Row],[50D EMA]]</f>
        <v>-3.9881996917399253E-3</v>
      </c>
      <c r="U537" s="1">
        <f>(Table2[[#This Row],[Close Price]]-Table2[[#This Row],[200D EMA]])/Table2[[#This Row],[200D EMA]]</f>
        <v>5.4846394826741175E-2</v>
      </c>
      <c r="V537">
        <v>0.85309350931810002</v>
      </c>
      <c r="W537">
        <v>854</v>
      </c>
      <c r="X537">
        <v>876.85</v>
      </c>
      <c r="Y537">
        <v>821</v>
      </c>
      <c r="Z537">
        <v>880.35</v>
      </c>
      <c r="AA537">
        <v>821</v>
      </c>
      <c r="AB537">
        <v>925.45</v>
      </c>
      <c r="AC537" s="1">
        <f>(Table2[[#This Row],[Close Price]]/Table2[[#This Row],[Day Low]])-1</f>
        <v>4.8009367681498549E-3</v>
      </c>
      <c r="AD537" s="1">
        <f>(Table2[[#This Row],[Day High]]/Table2[[#This Row],[Close Price]])-1</f>
        <v>2.1850600163151102E-2</v>
      </c>
      <c r="AE537" s="1">
        <f>(Table2[[#This Row],[Close Price]]/Table2[[#This Row],[Current Week Low]])-1</f>
        <v>4.5188794153471434E-2</v>
      </c>
      <c r="AF537" s="1">
        <f>(Table2[[#This Row],[Current Week High]]/Table2[[#This Row],[Close Price]])-1</f>
        <v>2.59293788602728E-2</v>
      </c>
      <c r="AG537" s="1">
        <f>(Table2[[#This Row],[Close Price]]/Table2[[#This Row],[Current Month Low]])-1</f>
        <v>4.5188794153471434E-2</v>
      </c>
      <c r="AH537" s="1">
        <f>(Table2[[#This Row],[Current Month High]]/Table2[[#This Row],[Close Price]])-1</f>
        <v>7.8487355786039048E-2</v>
      </c>
      <c r="AI537">
        <v>10.9136464281552</v>
      </c>
      <c r="AJ537">
        <v>26.1911764705882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</v>
      </c>
      <c r="AM537" t="s">
        <v>3174</v>
      </c>
      <c r="AN537">
        <v>-2.4900000000000002</v>
      </c>
      <c r="AO537" t="s">
        <v>3172</v>
      </c>
      <c r="AP537">
        <v>9.3336296340259996E-3</v>
      </c>
      <c r="AQ537">
        <f>(Table2[[#This Row],[Sharpe Ratio]]-AVERAGE(Table2[Sharpe Ratio]))/_xlfn.STDEV.P(Table2[Sharpe Ratio])</f>
        <v>-0.60912928761275598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-1.8566880169911335</v>
      </c>
      <c r="AS537">
        <f>_xlfn.RANK.AVG(Table2[[#This Row],[1Y Return vs Nifty Z-Score]],Table2[1Y Return vs Nifty Z-Score])</f>
        <v>542</v>
      </c>
      <c r="AT537">
        <f>_xlfn.RANK.AVG(Table2[[#This Row],[6M Return vs Nifty Z-Score]],Table2[6M Return vs Nifty Z-Score])</f>
        <v>464</v>
      </c>
      <c r="AU537">
        <f>_xlfn.RANK.AVG(Table2[[#This Row],[Sharpe Ratio Z-Score]],Table2[Sharpe Ratio Z-Score])</f>
        <v>485</v>
      </c>
      <c r="AV537">
        <f>(Table2[[#This Row],[Rank 1Y]]+Table2[[#This Row],[Rank 6M]]+Table2[[#This Row],[Rank Sharpe]])/3</f>
        <v>497</v>
      </c>
    </row>
    <row r="538" spans="1:48" x14ac:dyDescent="0.3">
      <c r="A538" t="s">
        <v>1036</v>
      </c>
      <c r="B538" t="s">
        <v>1037</v>
      </c>
      <c r="C538" t="s">
        <v>609</v>
      </c>
      <c r="D538" t="s">
        <v>609</v>
      </c>
      <c r="E538">
        <v>13513.138403999999</v>
      </c>
      <c r="F538">
        <v>467.3</v>
      </c>
      <c r="G538">
        <v>-2.8936626343266401</v>
      </c>
      <c r="H538">
        <f>(Table2[[#This Row],[1Y Return vs Nifty]]-AVERAGE(Table2[1Y Return vs Nifty]))/_xlfn.STDEV.P(Table2[1Y Return vs Nifty])</f>
        <v>-0.49040972770654684</v>
      </c>
      <c r="I538">
        <v>-5.1491510871238297</v>
      </c>
      <c r="J538">
        <f>(Table2[[#This Row],[1M Return vs Nifty]]-AVERAGE(Table2[1M Return vs Nifty]))/_xlfn.STDEV.P(Table2[1M Return vs Nifty])</f>
        <v>-0.48532910875755786</v>
      </c>
      <c r="K538">
        <v>-9.2838005644254604</v>
      </c>
      <c r="L538">
        <f>(Table2[[#This Row],[6M Return vs Nifty]]-AVERAGE(Table2[6M Return vs Nifty]))/_xlfn.STDEV.P(Table2[6M Return vs Nifty])</f>
        <v>-0.60838824549096759</v>
      </c>
      <c r="M538">
        <v>2.0524366544778201</v>
      </c>
      <c r="N538">
        <f>(Table2[[#This Row],[1W Return vs Nifty]]-AVERAGE(Table2[1W Return vs Nifty]))/_xlfn.STDEV.P(Table2[1W Return vs Nifty])</f>
        <v>0.55908832156918131</v>
      </c>
      <c r="O538">
        <v>473.78</v>
      </c>
      <c r="P538">
        <v>485.051707688828</v>
      </c>
      <c r="Q538">
        <v>460.705554618468</v>
      </c>
      <c r="R538">
        <v>47.283763639718998</v>
      </c>
      <c r="S538" s="1">
        <f>(Table2[[#This Row],[Close Price]]-Table2[[#This Row],[20D EMA]])/Table2[[#This Row],[20D EMA]]</f>
        <v>-1.3677234159314369E-2</v>
      </c>
      <c r="T538" s="1">
        <f>(Table2[[#This Row],[Close Price]]-Table2[[#This Row],[50D EMA]])/Table2[[#This Row],[50D EMA]]</f>
        <v>-3.6597557347877903E-2</v>
      </c>
      <c r="U538" s="1">
        <f>(Table2[[#This Row],[Close Price]]-Table2[[#This Row],[200D EMA]])/Table2[[#This Row],[200D EMA]]</f>
        <v>1.4313796122977469E-2</v>
      </c>
      <c r="V538">
        <v>0.41931184496990398</v>
      </c>
      <c r="W538">
        <v>465</v>
      </c>
      <c r="X538">
        <v>472.95</v>
      </c>
      <c r="Y538">
        <v>442</v>
      </c>
      <c r="Z538">
        <v>472.95</v>
      </c>
      <c r="AA538">
        <v>442</v>
      </c>
      <c r="AB538">
        <v>477.05</v>
      </c>
      <c r="AC538" s="1">
        <f>(Table2[[#This Row],[Close Price]]/Table2[[#This Row],[Day Low]])-1</f>
        <v>4.9462365591397273E-3</v>
      </c>
      <c r="AD538" s="1">
        <f>(Table2[[#This Row],[Day High]]/Table2[[#This Row],[Close Price]])-1</f>
        <v>1.2090734003851855E-2</v>
      </c>
      <c r="AE538" s="1">
        <f>(Table2[[#This Row],[Close Price]]/Table2[[#This Row],[Current Week Low]])-1</f>
        <v>5.7239819004524906E-2</v>
      </c>
      <c r="AF538" s="1">
        <f>(Table2[[#This Row],[Current Week High]]/Table2[[#This Row],[Close Price]])-1</f>
        <v>1.2090734003851855E-2</v>
      </c>
      <c r="AG538" s="1">
        <f>(Table2[[#This Row],[Close Price]]/Table2[[#This Row],[Current Month Low]])-1</f>
        <v>5.7239819004524906E-2</v>
      </c>
      <c r="AH538" s="1">
        <f>(Table2[[#This Row],[Current Month High]]/Table2[[#This Row],[Close Price]])-1</f>
        <v>2.0864540980098489E-2</v>
      </c>
      <c r="AI538">
        <v>26.6852129253156</v>
      </c>
      <c r="AJ538">
        <v>38.0502215657311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-0.17</v>
      </c>
      <c r="AM538" t="s">
        <v>3172</v>
      </c>
      <c r="AN538">
        <v>-1.23</v>
      </c>
      <c r="AO538" t="s">
        <v>3172</v>
      </c>
      <c r="AP538">
        <v>7.6544029873639998E-3</v>
      </c>
      <c r="AQ538">
        <f>(Table2[[#This Row],[Sharpe Ratio]]-AVERAGE(Table2[Sharpe Ratio]))/_xlfn.STDEV.P(Table2[Sharpe Ratio])</f>
        <v>-0.62861965694232114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475</v>
      </c>
      <c r="AT538">
        <f>_xlfn.RANK.AVG(Table2[[#This Row],[6M Return vs Nifty Z-Score]],Table2[6M Return vs Nifty Z-Score])</f>
        <v>528</v>
      </c>
      <c r="AU538">
        <f>_xlfn.RANK.AVG(Table2[[#This Row],[Sharpe Ratio Z-Score]],Table2[Sharpe Ratio Z-Score])</f>
        <v>489</v>
      </c>
      <c r="AV538">
        <f>(Table2[[#This Row],[Rank 1Y]]+Table2[[#This Row],[Rank 6M]]+Table2[[#This Row],[Rank Sharpe]])/3</f>
        <v>497.33333333333331</v>
      </c>
    </row>
    <row r="539" spans="1:48" x14ac:dyDescent="0.3">
      <c r="A539" t="s">
        <v>1545</v>
      </c>
      <c r="B539" t="s">
        <v>1546</v>
      </c>
      <c r="C539" t="s">
        <v>609</v>
      </c>
      <c r="D539" t="s">
        <v>609</v>
      </c>
      <c r="E539">
        <v>6440.7152480000004</v>
      </c>
      <c r="F539">
        <v>321.2</v>
      </c>
      <c r="G539">
        <v>-39.749586892506898</v>
      </c>
      <c r="H539">
        <f>(Table2[[#This Row],[1Y Return vs Nifty]]-AVERAGE(Table2[1Y Return vs Nifty]))/_xlfn.STDEV.P(Table2[1Y Return vs Nifty])</f>
        <v>-1.1175015858223372</v>
      </c>
      <c r="I539">
        <v>-10.4216230041516</v>
      </c>
      <c r="J539">
        <f>(Table2[[#This Row],[1M Return vs Nifty]]-AVERAGE(Table2[1M Return vs Nifty]))/_xlfn.STDEV.P(Table2[1M Return vs Nifty])</f>
        <v>-1.0504279301222752</v>
      </c>
      <c r="K539">
        <v>-15.643766404008099</v>
      </c>
      <c r="L539">
        <f>(Table2[[#This Row],[6M Return vs Nifty]]-AVERAGE(Table2[6M Return vs Nifty]))/_xlfn.STDEV.P(Table2[6M Return vs Nifty])</f>
        <v>-0.81305892510345079</v>
      </c>
      <c r="M539">
        <v>-2.5652975671582601</v>
      </c>
      <c r="N539">
        <f>(Table2[[#This Row],[1W Return vs Nifty]]-AVERAGE(Table2[1W Return vs Nifty]))/_xlfn.STDEV.P(Table2[1W Return vs Nifty])</f>
        <v>-0.53873019085091034</v>
      </c>
      <c r="O539">
        <v>340.48</v>
      </c>
      <c r="P539">
        <v>350.42385302912402</v>
      </c>
      <c r="Q539">
        <v>348.27122252676702</v>
      </c>
      <c r="R539">
        <v>30.853740341268299</v>
      </c>
      <c r="S539" s="1">
        <f>(Table2[[#This Row],[Close Price]]-Table2[[#This Row],[20D EMA]])/Table2[[#This Row],[20D EMA]]</f>
        <v>-5.6625939849624142E-2</v>
      </c>
      <c r="T539" s="1">
        <f>(Table2[[#This Row],[Close Price]]-Table2[[#This Row],[50D EMA]])/Table2[[#This Row],[50D EMA]]</f>
        <v>-8.3395729989576964E-2</v>
      </c>
      <c r="U539" s="1">
        <f>(Table2[[#This Row],[Close Price]]-Table2[[#This Row],[200D EMA]])/Table2[[#This Row],[200D EMA]]</f>
        <v>-7.7730288280383031E-2</v>
      </c>
      <c r="V539">
        <v>0.62417586007272996</v>
      </c>
      <c r="W539">
        <v>319.05</v>
      </c>
      <c r="X539">
        <v>328.5</v>
      </c>
      <c r="Y539">
        <v>309</v>
      </c>
      <c r="Z539">
        <v>336.9</v>
      </c>
      <c r="AA539">
        <v>309</v>
      </c>
      <c r="AB539">
        <v>350</v>
      </c>
      <c r="AC539" s="1">
        <f>(Table2[[#This Row],[Close Price]]/Table2[[#This Row],[Day Low]])-1</f>
        <v>6.7387556809277438E-3</v>
      </c>
      <c r="AD539" s="1">
        <f>(Table2[[#This Row],[Day High]]/Table2[[#This Row],[Close Price]])-1</f>
        <v>2.2727272727272707E-2</v>
      </c>
      <c r="AE539" s="1">
        <f>(Table2[[#This Row],[Close Price]]/Table2[[#This Row],[Current Week Low]])-1</f>
        <v>3.9482200647249055E-2</v>
      </c>
      <c r="AF539" s="1">
        <f>(Table2[[#This Row],[Current Week High]]/Table2[[#This Row],[Close Price]])-1</f>
        <v>4.8879202988791892E-2</v>
      </c>
      <c r="AG539" s="1">
        <f>(Table2[[#This Row],[Close Price]]/Table2[[#This Row],[Current Month Low]])-1</f>
        <v>3.9482200647249055E-2</v>
      </c>
      <c r="AH539" s="1">
        <f>(Table2[[#This Row],[Current Month High]]/Table2[[#This Row],[Close Price]])-1</f>
        <v>8.9663760896637745E-2</v>
      </c>
      <c r="AI539">
        <v>36.036737235367298</v>
      </c>
      <c r="AJ539">
        <v>19.962651727357599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-0.18</v>
      </c>
      <c r="AM539" t="s">
        <v>3172</v>
      </c>
      <c r="AN539">
        <v>-9.2899999999999991</v>
      </c>
      <c r="AO539" t="s">
        <v>3172</v>
      </c>
      <c r="AP539">
        <v>9.9752063732991003E-2</v>
      </c>
      <c r="AQ539">
        <f>(Table2[[#This Row],[Sharpe Ratio]]-AVERAGE(Table2[Sharpe Ratio]))/_xlfn.STDEV.P(Table2[Sharpe Ratio])</f>
        <v>0.44033516573717379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680</v>
      </c>
      <c r="AT539">
        <f>_xlfn.RANK.AVG(Table2[[#This Row],[6M Return vs Nifty Z-Score]],Table2[6M Return vs Nifty Z-Score])</f>
        <v>588</v>
      </c>
      <c r="AU539">
        <f>_xlfn.RANK.AVG(Table2[[#This Row],[Sharpe Ratio Z-Score]],Table2[Sharpe Ratio Z-Score])</f>
        <v>228</v>
      </c>
      <c r="AV539">
        <f>(Table2[[#This Row],[Rank 1Y]]+Table2[[#This Row],[Rank 6M]]+Table2[[#This Row],[Rank Sharpe]])/3</f>
        <v>498.66666666666669</v>
      </c>
    </row>
    <row r="540" spans="1:48" x14ac:dyDescent="0.3">
      <c r="A540" t="s">
        <v>175</v>
      </c>
      <c r="B540" t="s">
        <v>176</v>
      </c>
      <c r="C540" t="s">
        <v>3127</v>
      </c>
      <c r="D540" t="s">
        <v>43</v>
      </c>
      <c r="E540">
        <v>155706.42255714501</v>
      </c>
      <c r="F540">
        <v>723.65</v>
      </c>
      <c r="G540">
        <v>-10.478201862260301</v>
      </c>
      <c r="H540">
        <f>(Table2[[#This Row],[1Y Return vs Nifty]]-AVERAGE(Table2[1Y Return vs Nifty]))/_xlfn.STDEV.P(Table2[1Y Return vs Nifty])</f>
        <v>-0.61945825635228746</v>
      </c>
      <c r="I540">
        <v>-1.2656126752558801</v>
      </c>
      <c r="J540">
        <f>(Table2[[#This Row],[1M Return vs Nifty]]-AVERAGE(Table2[1M Return vs Nifty]))/_xlfn.STDEV.P(Table2[1M Return vs Nifty])</f>
        <v>-6.9094937422544384E-2</v>
      </c>
      <c r="K540">
        <v>6.5710961988176102</v>
      </c>
      <c r="L540">
        <f>(Table2[[#This Row],[6M Return vs Nifty]]-AVERAGE(Table2[6M Return vs Nifty]))/_xlfn.STDEV.P(Table2[6M Return vs Nifty])</f>
        <v>-9.8160269811829376E-2</v>
      </c>
      <c r="M540">
        <v>3.0162570808464499</v>
      </c>
      <c r="N540">
        <f>(Table2[[#This Row],[1W Return vs Nifty]]-AVERAGE(Table2[1W Return vs Nifty]))/_xlfn.STDEV.P(Table2[1W Return vs Nifty])</f>
        <v>0.78822665130640457</v>
      </c>
      <c r="O540">
        <v>715.21</v>
      </c>
      <c r="P540">
        <v>703.47788967466897</v>
      </c>
      <c r="Q540">
        <v>650.28655158148001</v>
      </c>
      <c r="R540">
        <v>59.860778658801799</v>
      </c>
      <c r="S540" s="1">
        <f>(Table2[[#This Row],[Close Price]]-Table2[[#This Row],[20D EMA]])/Table2[[#This Row],[20D EMA]]</f>
        <v>1.1800729855566813E-2</v>
      </c>
      <c r="T540" s="1">
        <f>(Table2[[#This Row],[Close Price]]-Table2[[#This Row],[50D EMA]])/Table2[[#This Row],[50D EMA]]</f>
        <v>2.8674832032972376E-2</v>
      </c>
      <c r="U540" s="1">
        <f>(Table2[[#This Row],[Close Price]]-Table2[[#This Row],[200D EMA]])/Table2[[#This Row],[200D EMA]]</f>
        <v>0.11281710845795898</v>
      </c>
      <c r="V540">
        <v>0.63820425119588697</v>
      </c>
      <c r="W540">
        <v>713.3</v>
      </c>
      <c r="X540">
        <v>726.2</v>
      </c>
      <c r="Y540">
        <v>699.8</v>
      </c>
      <c r="Z540">
        <v>726.2</v>
      </c>
      <c r="AA540">
        <v>696.5</v>
      </c>
      <c r="AB540">
        <v>726.2</v>
      </c>
      <c r="AC540" s="1">
        <f>(Table2[[#This Row],[Close Price]]/Table2[[#This Row],[Day Low]])-1</f>
        <v>1.4510023832889463E-2</v>
      </c>
      <c r="AD540" s="1">
        <f>(Table2[[#This Row],[Day High]]/Table2[[#This Row],[Close Price]])-1</f>
        <v>3.5238029434119245E-3</v>
      </c>
      <c r="AE540" s="1">
        <f>(Table2[[#This Row],[Close Price]]/Table2[[#This Row],[Current Week Low]])-1</f>
        <v>3.4081166047442268E-2</v>
      </c>
      <c r="AF540" s="1">
        <f>(Table2[[#This Row],[Current Week High]]/Table2[[#This Row],[Close Price]])-1</f>
        <v>3.5238029434119245E-3</v>
      </c>
      <c r="AG540" s="1">
        <f>(Table2[[#This Row],[Close Price]]/Table2[[#This Row],[Current Month Low]])-1</f>
        <v>3.8980617372577075E-2</v>
      </c>
      <c r="AH540" s="1">
        <f>(Table2[[#This Row],[Current Month High]]/Table2[[#This Row],[Close Price]])-1</f>
        <v>3.5238029434119245E-3</v>
      </c>
      <c r="AI540">
        <v>5.1889725696123898</v>
      </c>
      <c r="AJ540">
        <v>41.503715291356997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0.1</v>
      </c>
      <c r="AM540" t="s">
        <v>3173</v>
      </c>
      <c r="AN540">
        <v>-0.53</v>
      </c>
      <c r="AO540" t="s">
        <v>3172</v>
      </c>
      <c r="AP540">
        <v>-3.4105432867689002E-2</v>
      </c>
      <c r="AQ540">
        <f>(Table2[[#This Row],[Sharpe Ratio]]-AVERAGE(Table2[Sharpe Ratio]))/_xlfn.STDEV.P(Table2[Sharpe Ratio])</f>
        <v>-1.1133157672469747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-1.1118025795272315</v>
      </c>
      <c r="AS540">
        <f>_xlfn.RANK.AVG(Table2[[#This Row],[1Y Return vs Nifty Z-Score]],Table2[1Y Return vs Nifty Z-Score])</f>
        <v>523</v>
      </c>
      <c r="AT540">
        <f>_xlfn.RANK.AVG(Table2[[#This Row],[6M Return vs Nifty Z-Score]],Table2[6M Return vs Nifty Z-Score])</f>
        <v>344</v>
      </c>
      <c r="AU540">
        <f>_xlfn.RANK.AVG(Table2[[#This Row],[Sharpe Ratio Z-Score]],Table2[Sharpe Ratio Z-Score])</f>
        <v>631</v>
      </c>
      <c r="AV540">
        <f>(Table2[[#This Row],[Rank 1Y]]+Table2[[#This Row],[Rank 6M]]+Table2[[#This Row],[Rank Sharpe]])/3</f>
        <v>499.33333333333331</v>
      </c>
    </row>
    <row r="541" spans="1:48" x14ac:dyDescent="0.3">
      <c r="A541" t="s">
        <v>548</v>
      </c>
      <c r="B541" t="s">
        <v>549</v>
      </c>
      <c r="C541" t="s">
        <v>3125</v>
      </c>
      <c r="D541" t="s">
        <v>181</v>
      </c>
      <c r="E541">
        <v>37863.043272000003</v>
      </c>
      <c r="F541">
        <v>540.9</v>
      </c>
      <c r="G541">
        <v>-9.0151768741282901</v>
      </c>
      <c r="H541">
        <f>(Table2[[#This Row],[1Y Return vs Nifty]]-AVERAGE(Table2[1Y Return vs Nifty]))/_xlfn.STDEV.P(Table2[1Y Return vs Nifty])</f>
        <v>-0.59456535034752467</v>
      </c>
      <c r="I541">
        <v>-0.510459638635538</v>
      </c>
      <c r="J541">
        <f>(Table2[[#This Row],[1M Return vs Nifty]]-AVERAGE(Table2[1M Return vs Nifty]))/_xlfn.STDEV.P(Table2[1M Return vs Nifty])</f>
        <v>1.1841689203378863E-2</v>
      </c>
      <c r="K541">
        <v>3.5193956285641299</v>
      </c>
      <c r="L541">
        <f>(Table2[[#This Row],[6M Return vs Nifty]]-AVERAGE(Table2[6M Return vs Nifty]))/_xlfn.STDEV.P(Table2[6M Return vs Nifty])</f>
        <v>-0.19636734284361948</v>
      </c>
      <c r="M541">
        <v>-2.3696709823482198</v>
      </c>
      <c r="N541">
        <f>(Table2[[#This Row],[1W Return vs Nifty]]-AVERAGE(Table2[1W Return vs Nifty]))/_xlfn.STDEV.P(Table2[1W Return vs Nifty])</f>
        <v>-0.49222199526881588</v>
      </c>
      <c r="O541">
        <v>543.35</v>
      </c>
      <c r="P541">
        <v>537.271771118066</v>
      </c>
      <c r="Q541">
        <v>492.88844199725401</v>
      </c>
      <c r="R541">
        <v>46.483219731529204</v>
      </c>
      <c r="S541" s="1">
        <f>(Table2[[#This Row],[Close Price]]-Table2[[#This Row],[20D EMA]])/Table2[[#This Row],[20D EMA]]</f>
        <v>-4.50906413913692E-3</v>
      </c>
      <c r="T541" s="1">
        <f>(Table2[[#This Row],[Close Price]]-Table2[[#This Row],[50D EMA]])/Table2[[#This Row],[50D EMA]]</f>
        <v>6.7530606984685061E-3</v>
      </c>
      <c r="U541" s="1">
        <f>(Table2[[#This Row],[Close Price]]-Table2[[#This Row],[200D EMA]])/Table2[[#This Row],[200D EMA]]</f>
        <v>9.7408569387823982E-2</v>
      </c>
      <c r="V541">
        <v>1.00822497221059</v>
      </c>
      <c r="W541">
        <v>533.9</v>
      </c>
      <c r="X541">
        <v>542</v>
      </c>
      <c r="Y541">
        <v>529.9</v>
      </c>
      <c r="Z541">
        <v>553.04999999999995</v>
      </c>
      <c r="AA541">
        <v>529.9</v>
      </c>
      <c r="AB541">
        <v>569.54999999999995</v>
      </c>
      <c r="AC541" s="1">
        <f>(Table2[[#This Row],[Close Price]]/Table2[[#This Row],[Day Low]])-1</f>
        <v>1.3111069488668248E-2</v>
      </c>
      <c r="AD541" s="1">
        <f>(Table2[[#This Row],[Day High]]/Table2[[#This Row],[Close Price]])-1</f>
        <v>2.0336476243298929E-3</v>
      </c>
      <c r="AE541" s="1">
        <f>(Table2[[#This Row],[Close Price]]/Table2[[#This Row],[Current Week Low]])-1</f>
        <v>2.0758633704472507E-2</v>
      </c>
      <c r="AF541" s="1">
        <f>(Table2[[#This Row],[Current Week High]]/Table2[[#This Row],[Close Price]])-1</f>
        <v>2.2462562396006636E-2</v>
      </c>
      <c r="AG541" s="1">
        <f>(Table2[[#This Row],[Close Price]]/Table2[[#This Row],[Current Month Low]])-1</f>
        <v>2.0758633704472507E-2</v>
      </c>
      <c r="AH541" s="1">
        <f>(Table2[[#This Row],[Current Month High]]/Table2[[#This Row],[Close Price]])-1</f>
        <v>5.2967276760953919E-2</v>
      </c>
      <c r="AI541">
        <v>5.4446293215011998</v>
      </c>
      <c r="AJ541">
        <v>43.9712536598349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0.02</v>
      </c>
      <c r="AM541" t="s">
        <v>3173</v>
      </c>
      <c r="AN541">
        <v>-1.1100000000000001</v>
      </c>
      <c r="AO541" t="s">
        <v>3172</v>
      </c>
      <c r="AP541">
        <v>-1.8598152694406001E-2</v>
      </c>
      <c r="AQ541">
        <f>(Table2[[#This Row],[Sharpe Ratio]]-AVERAGE(Table2[Sharpe Ratio]))/_xlfn.STDEV.P(Table2[Sharpe Ratio])</f>
        <v>-0.93332659278078112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-2.2046395920373625</v>
      </c>
      <c r="AS541">
        <f>_xlfn.RANK.AVG(Table2[[#This Row],[1Y Return vs Nifty Z-Score]],Table2[1Y Return vs Nifty Z-Score])</f>
        <v>511</v>
      </c>
      <c r="AT541">
        <f>_xlfn.RANK.AVG(Table2[[#This Row],[6M Return vs Nifty Z-Score]],Table2[6M Return vs Nifty Z-Score])</f>
        <v>382</v>
      </c>
      <c r="AU541">
        <f>_xlfn.RANK.AVG(Table2[[#This Row],[Sharpe Ratio Z-Score]],Table2[Sharpe Ratio Z-Score])</f>
        <v>605</v>
      </c>
      <c r="AV541">
        <f>(Table2[[#This Row],[Rank 1Y]]+Table2[[#This Row],[Rank 6M]]+Table2[[#This Row],[Rank Sharpe]])/3</f>
        <v>499.33333333333331</v>
      </c>
    </row>
    <row r="542" spans="1:48" x14ac:dyDescent="0.3">
      <c r="A542" t="s">
        <v>1865</v>
      </c>
      <c r="B542" t="s">
        <v>1866</v>
      </c>
      <c r="C542" t="s">
        <v>3146</v>
      </c>
      <c r="D542" t="s">
        <v>1344</v>
      </c>
      <c r="E542">
        <v>4057.71466298</v>
      </c>
      <c r="F542">
        <v>614.35</v>
      </c>
      <c r="G542">
        <v>-41.510094308809599</v>
      </c>
      <c r="H542">
        <f>(Table2[[#This Row],[1Y Return vs Nifty]]-AVERAGE(Table2[1Y Return vs Nifty]))/_xlfn.STDEV.P(Table2[1Y Return vs Nifty])</f>
        <v>-1.1474560609613198</v>
      </c>
      <c r="I542">
        <v>1.20346322890806</v>
      </c>
      <c r="J542">
        <f>(Table2[[#This Row],[1M Return vs Nifty]]-AVERAGE(Table2[1M Return vs Nifty]))/_xlfn.STDEV.P(Table2[1M Return vs Nifty])</f>
        <v>0.19553840823776156</v>
      </c>
      <c r="K542">
        <v>-12.3800202149528</v>
      </c>
      <c r="L542">
        <f>(Table2[[#This Row],[6M Return vs Nifty]]-AVERAGE(Table2[6M Return vs Nifty]))/_xlfn.STDEV.P(Table2[6M Return vs Nifty])</f>
        <v>-0.70802799137748673</v>
      </c>
      <c r="M542">
        <v>0.25769345972030799</v>
      </c>
      <c r="N542">
        <f>(Table2[[#This Row],[1W Return vs Nifty]]-AVERAGE(Table2[1W Return vs Nifty]))/_xlfn.STDEV.P(Table2[1W Return vs Nifty])</f>
        <v>0.1324067046382941</v>
      </c>
      <c r="O542">
        <v>612.02</v>
      </c>
      <c r="P542">
        <v>617.04527541363996</v>
      </c>
      <c r="Q542">
        <v>630.87297317484695</v>
      </c>
      <c r="R542">
        <v>52.936097359368901</v>
      </c>
      <c r="S542" s="1">
        <f>(Table2[[#This Row],[Close Price]]-Table2[[#This Row],[20D EMA]])/Table2[[#This Row],[20D EMA]]</f>
        <v>3.8070651285906361E-3</v>
      </c>
      <c r="T542" s="1">
        <f>(Table2[[#This Row],[Close Price]]-Table2[[#This Row],[50D EMA]])/Table2[[#This Row],[50D EMA]]</f>
        <v>-4.3680350875924621E-3</v>
      </c>
      <c r="U542" s="1">
        <f>(Table2[[#This Row],[Close Price]]-Table2[[#This Row],[200D EMA]])/Table2[[#This Row],[200D EMA]]</f>
        <v>-2.6190649904838402E-2</v>
      </c>
      <c r="V542">
        <v>0.84772717600532599</v>
      </c>
      <c r="W542">
        <v>609.85</v>
      </c>
      <c r="X542">
        <v>617.6</v>
      </c>
      <c r="Y542">
        <v>581.6</v>
      </c>
      <c r="Z542">
        <v>619.79999999999995</v>
      </c>
      <c r="AA542">
        <v>581.6</v>
      </c>
      <c r="AB542">
        <v>629.95000000000005</v>
      </c>
      <c r="AC542" s="1">
        <f>(Table2[[#This Row],[Close Price]]/Table2[[#This Row],[Day Low]])-1</f>
        <v>7.3788636549971809E-3</v>
      </c>
      <c r="AD542" s="1">
        <f>(Table2[[#This Row],[Day High]]/Table2[[#This Row],[Close Price]])-1</f>
        <v>5.2901440546919698E-3</v>
      </c>
      <c r="AE542" s="1">
        <f>(Table2[[#This Row],[Close Price]]/Table2[[#This Row],[Current Week Low]])-1</f>
        <v>5.6310178817056356E-2</v>
      </c>
      <c r="AF542" s="1">
        <f>(Table2[[#This Row],[Current Week High]]/Table2[[#This Row],[Close Price]])-1</f>
        <v>8.8711646455601478E-3</v>
      </c>
      <c r="AG542" s="1">
        <f>(Table2[[#This Row],[Close Price]]/Table2[[#This Row],[Current Month Low]])-1</f>
        <v>5.6310178817056356E-2</v>
      </c>
      <c r="AH542" s="1">
        <f>(Table2[[#This Row],[Current Month High]]/Table2[[#This Row],[Close Price]])-1</f>
        <v>2.5392691462521322E-2</v>
      </c>
      <c r="AI542">
        <v>32.660535525351897</v>
      </c>
      <c r="AJ542">
        <v>11.3759970993473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-0.11</v>
      </c>
      <c r="AM542" t="s">
        <v>3172</v>
      </c>
      <c r="AN542">
        <v>-1.25</v>
      </c>
      <c r="AO542" t="s">
        <v>3172</v>
      </c>
      <c r="AP542">
        <v>9.2836660488332001E-2</v>
      </c>
      <c r="AQ542">
        <f>(Table2[[#This Row],[Sharpe Ratio]]-AVERAGE(Table2[Sharpe Ratio]))/_xlfn.STDEV.P(Table2[Sharpe Ratio])</f>
        <v>0.36006978668950163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687</v>
      </c>
      <c r="AT542">
        <f>_xlfn.RANK.AVG(Table2[[#This Row],[6M Return vs Nifty Z-Score]],Table2[6M Return vs Nifty Z-Score])</f>
        <v>564</v>
      </c>
      <c r="AU542">
        <f>_xlfn.RANK.AVG(Table2[[#This Row],[Sharpe Ratio Z-Score]],Table2[Sharpe Ratio Z-Score])</f>
        <v>247</v>
      </c>
      <c r="AV542">
        <f>(Table2[[#This Row],[Rank 1Y]]+Table2[[#This Row],[Rank 6M]]+Table2[[#This Row],[Rank Sharpe]])/3</f>
        <v>499.33333333333331</v>
      </c>
    </row>
    <row r="543" spans="1:48" x14ac:dyDescent="0.3">
      <c r="A543" t="s">
        <v>724</v>
      </c>
      <c r="B543" t="s">
        <v>725</v>
      </c>
      <c r="C543" t="s">
        <v>3128</v>
      </c>
      <c r="D543" t="s">
        <v>726</v>
      </c>
      <c r="E543">
        <v>23652.231978870001</v>
      </c>
      <c r="F543">
        <v>246.15</v>
      </c>
      <c r="G543">
        <v>-15.9326824671344</v>
      </c>
      <c r="H543">
        <f>(Table2[[#This Row],[1Y Return vs Nifty]]-AVERAGE(Table2[1Y Return vs Nifty]))/_xlfn.STDEV.P(Table2[1Y Return vs Nifty])</f>
        <v>-0.71226451332216545</v>
      </c>
      <c r="I543">
        <v>-13.379767879532199</v>
      </c>
      <c r="J543">
        <f>(Table2[[#This Row],[1M Return vs Nifty]]-AVERAGE(Table2[1M Return vs Nifty]))/_xlfn.STDEV.P(Table2[1M Return vs Nifty])</f>
        <v>-1.367479250415699</v>
      </c>
      <c r="K543">
        <v>-18.103529046451499</v>
      </c>
      <c r="L543">
        <f>(Table2[[#This Row],[6M Return vs Nifty]]-AVERAGE(Table2[6M Return vs Nifty]))/_xlfn.STDEV.P(Table2[6M Return vs Nifty])</f>
        <v>-0.89221678607512644</v>
      </c>
      <c r="M543">
        <v>-3.8767023277741099</v>
      </c>
      <c r="N543">
        <f>(Table2[[#This Row],[1W Return vs Nifty]]-AVERAGE(Table2[1W Return vs Nifty]))/_xlfn.STDEV.P(Table2[1W Return vs Nifty])</f>
        <v>-0.85050309816427949</v>
      </c>
      <c r="O543">
        <v>264.86</v>
      </c>
      <c r="P543">
        <v>279.91994539068202</v>
      </c>
      <c r="Q543">
        <v>277.360708683089</v>
      </c>
      <c r="R543">
        <v>33.320289236408797</v>
      </c>
      <c r="S543" s="1">
        <f>(Table2[[#This Row],[Close Price]]-Table2[[#This Row],[20D EMA]])/Table2[[#This Row],[20D EMA]]</f>
        <v>-7.0641093407838126E-2</v>
      </c>
      <c r="T543" s="1">
        <f>(Table2[[#This Row],[Close Price]]-Table2[[#This Row],[50D EMA]])/Table2[[#This Row],[50D EMA]]</f>
        <v>-0.12064144033591308</v>
      </c>
      <c r="U543" s="1">
        <f>(Table2[[#This Row],[Close Price]]-Table2[[#This Row],[200D EMA]])/Table2[[#This Row],[200D EMA]]</f>
        <v>-0.11252750554062868</v>
      </c>
      <c r="V543">
        <v>0.52341952307456596</v>
      </c>
      <c r="W543">
        <v>245</v>
      </c>
      <c r="X543">
        <v>249.25</v>
      </c>
      <c r="Y543">
        <v>227.1</v>
      </c>
      <c r="Z543">
        <v>253</v>
      </c>
      <c r="AA543">
        <v>227.1</v>
      </c>
      <c r="AB543">
        <v>269</v>
      </c>
      <c r="AC543" s="1">
        <f>(Table2[[#This Row],[Close Price]]/Table2[[#This Row],[Day Low]])-1</f>
        <v>4.6938775510203534E-3</v>
      </c>
      <c r="AD543" s="1">
        <f>(Table2[[#This Row],[Day High]]/Table2[[#This Row],[Close Price]])-1</f>
        <v>1.2593946780418364E-2</v>
      </c>
      <c r="AE543" s="1">
        <f>(Table2[[#This Row],[Close Price]]/Table2[[#This Row],[Current Week Low]])-1</f>
        <v>8.3883751651254945E-2</v>
      </c>
      <c r="AF543" s="1">
        <f>(Table2[[#This Row],[Current Week High]]/Table2[[#This Row],[Close Price]])-1</f>
        <v>2.7828559821247101E-2</v>
      </c>
      <c r="AG543" s="1">
        <f>(Table2[[#This Row],[Close Price]]/Table2[[#This Row],[Current Month Low]])-1</f>
        <v>8.3883751651254945E-2</v>
      </c>
      <c r="AH543" s="1">
        <f>(Table2[[#This Row],[Current Month High]]/Table2[[#This Row],[Close Price]])-1</f>
        <v>9.2829575462116676E-2</v>
      </c>
      <c r="AI543">
        <v>56.124314442413102</v>
      </c>
      <c r="AJ543">
        <v>14.942797104833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-0.2</v>
      </c>
      <c r="AM543" t="s">
        <v>3172</v>
      </c>
      <c r="AN543">
        <v>-12.84</v>
      </c>
      <c r="AO543" t="s">
        <v>3172</v>
      </c>
      <c r="AP543">
        <v>6.4250147186112994E-2</v>
      </c>
      <c r="AQ543">
        <f>(Table2[[#This Row],[Sharpe Ratio]]-AVERAGE(Table2[Sharpe Ratio]))/_xlfn.STDEV.P(Table2[Sharpe Ratio])</f>
        <v>2.8273180667133292E-2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552</v>
      </c>
      <c r="AT543">
        <f>_xlfn.RANK.AVG(Table2[[#This Row],[6M Return vs Nifty Z-Score]],Table2[6M Return vs Nifty Z-Score])</f>
        <v>616</v>
      </c>
      <c r="AU543">
        <f>_xlfn.RANK.AVG(Table2[[#This Row],[Sharpe Ratio Z-Score]],Table2[Sharpe Ratio Z-Score])</f>
        <v>332</v>
      </c>
      <c r="AV543">
        <f>(Table2[[#This Row],[Rank 1Y]]+Table2[[#This Row],[Rank 6M]]+Table2[[#This Row],[Rank Sharpe]])/3</f>
        <v>500</v>
      </c>
    </row>
    <row r="544" spans="1:48" x14ac:dyDescent="0.3">
      <c r="A544" t="s">
        <v>305</v>
      </c>
      <c r="B544" t="s">
        <v>306</v>
      </c>
      <c r="C544" t="s">
        <v>3127</v>
      </c>
      <c r="D544" t="s">
        <v>307</v>
      </c>
      <c r="E544">
        <v>90180.397041724995</v>
      </c>
      <c r="F544">
        <v>83.87</v>
      </c>
      <c r="G544">
        <v>-3.3501928353649402</v>
      </c>
      <c r="H544">
        <f>(Table2[[#This Row],[1Y Return vs Nifty]]-AVERAGE(Table2[1Y Return vs Nifty]))/_xlfn.STDEV.P(Table2[1Y Return vs Nifty])</f>
        <v>-0.49817744423563481</v>
      </c>
      <c r="I544">
        <v>-5.7200135278337401</v>
      </c>
      <c r="J544">
        <f>(Table2[[#This Row],[1M Return vs Nifty]]-AVERAGE(Table2[1M Return vs Nifty]))/_xlfn.STDEV.P(Table2[1M Return vs Nifty])</f>
        <v>-0.54651363424829014</v>
      </c>
      <c r="K544">
        <v>-15.9981297428969</v>
      </c>
      <c r="L544">
        <f>(Table2[[#This Row],[6M Return vs Nifty]]-AVERAGE(Table2[6M Return vs Nifty]))/_xlfn.STDEV.P(Table2[6M Return vs Nifty])</f>
        <v>-0.82446272619758998</v>
      </c>
      <c r="M544">
        <v>-2.23517684029679</v>
      </c>
      <c r="N544">
        <f>(Table2[[#This Row],[1W Return vs Nifty]]-AVERAGE(Table2[1W Return vs Nifty]))/_xlfn.STDEV.P(Table2[1W Return vs Nifty])</f>
        <v>-0.46024740516263085</v>
      </c>
      <c r="O544">
        <v>86.93</v>
      </c>
      <c r="P544">
        <v>89.515954000403397</v>
      </c>
      <c r="Q544">
        <v>84.559898212214406</v>
      </c>
      <c r="R544">
        <v>40.162468215763802</v>
      </c>
      <c r="S544" s="1">
        <f>(Table2[[#This Row],[Close Price]]-Table2[[#This Row],[20D EMA]])/Table2[[#This Row],[20D EMA]]</f>
        <v>-3.5200736224548508E-2</v>
      </c>
      <c r="T544" s="1">
        <f>(Table2[[#This Row],[Close Price]]-Table2[[#This Row],[50D EMA]])/Table2[[#This Row],[50D EMA]]</f>
        <v>-6.3072041888510164E-2</v>
      </c>
      <c r="U544" s="1">
        <f>(Table2[[#This Row],[Close Price]]-Table2[[#This Row],[200D EMA]])/Table2[[#This Row],[200D EMA]]</f>
        <v>-8.1586925575881115E-3</v>
      </c>
      <c r="V544">
        <v>0.31991277555110698</v>
      </c>
      <c r="W544">
        <v>83.41</v>
      </c>
      <c r="X544">
        <v>84.6</v>
      </c>
      <c r="Y544">
        <v>79.05</v>
      </c>
      <c r="Z544">
        <v>85.33</v>
      </c>
      <c r="AA544">
        <v>79.05</v>
      </c>
      <c r="AB544">
        <v>88.21</v>
      </c>
      <c r="AC544" s="1">
        <f>(Table2[[#This Row],[Close Price]]/Table2[[#This Row],[Day Low]])-1</f>
        <v>5.5149262678337863E-3</v>
      </c>
      <c r="AD544" s="1">
        <f>(Table2[[#This Row],[Day High]]/Table2[[#This Row],[Close Price]])-1</f>
        <v>8.7039465839988672E-3</v>
      </c>
      <c r="AE544" s="1">
        <f>(Table2[[#This Row],[Close Price]]/Table2[[#This Row],[Current Week Low]])-1</f>
        <v>6.0974067046173364E-2</v>
      </c>
      <c r="AF544" s="1">
        <f>(Table2[[#This Row],[Current Week High]]/Table2[[#This Row],[Close Price]])-1</f>
        <v>1.7407893167997956E-2</v>
      </c>
      <c r="AG544" s="1">
        <f>(Table2[[#This Row],[Close Price]]/Table2[[#This Row],[Current Month Low]])-1</f>
        <v>6.0974067046173364E-2</v>
      </c>
      <c r="AH544" s="1">
        <f>(Table2[[#This Row],[Current Month High]]/Table2[[#This Row],[Close Price]])-1</f>
        <v>5.1746750924049012E-2</v>
      </c>
      <c r="AI544">
        <v>28.651484440205</v>
      </c>
      <c r="AJ544">
        <v>40.9579831932773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-0.02</v>
      </c>
      <c r="AM544" t="s">
        <v>3172</v>
      </c>
      <c r="AN544">
        <v>-8.48</v>
      </c>
      <c r="AO544" t="s">
        <v>3172</v>
      </c>
      <c r="AP544">
        <v>2.7851861368661E-2</v>
      </c>
      <c r="AQ544">
        <f>(Table2[[#This Row],[Sharpe Ratio]]-AVERAGE(Table2[Sharpe Ratio]))/_xlfn.STDEV.P(Table2[Sharpe Ratio])</f>
        <v>-0.39419274134250265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477</v>
      </c>
      <c r="AT544">
        <f>_xlfn.RANK.AVG(Table2[[#This Row],[6M Return vs Nifty Z-Score]],Table2[6M Return vs Nifty Z-Score])</f>
        <v>591</v>
      </c>
      <c r="AU544">
        <f>_xlfn.RANK.AVG(Table2[[#This Row],[Sharpe Ratio Z-Score]],Table2[Sharpe Ratio Z-Score])</f>
        <v>435</v>
      </c>
      <c r="AV544">
        <f>(Table2[[#This Row],[Rank 1Y]]+Table2[[#This Row],[Rank 6M]]+Table2[[#This Row],[Rank Sharpe]])/3</f>
        <v>501</v>
      </c>
    </row>
    <row r="545" spans="1:48" x14ac:dyDescent="0.3">
      <c r="A545" t="s">
        <v>35</v>
      </c>
      <c r="B545" t="s">
        <v>36</v>
      </c>
      <c r="C545" t="s">
        <v>3129</v>
      </c>
      <c r="D545" t="s">
        <v>37</v>
      </c>
      <c r="E545">
        <v>647241.90494313999</v>
      </c>
      <c r="F545">
        <v>2754.7</v>
      </c>
      <c r="G545">
        <v>-17.4825204372505</v>
      </c>
      <c r="H545">
        <f>(Table2[[#This Row],[1Y Return vs Nifty]]-AVERAGE(Table2[1Y Return vs Nifty]))/_xlfn.STDEV.P(Table2[1Y Return vs Nifty])</f>
        <v>-0.73863451467256691</v>
      </c>
      <c r="I545">
        <v>-5.5033301508494601</v>
      </c>
      <c r="J545">
        <f>(Table2[[#This Row],[1M Return vs Nifty]]-AVERAGE(Table2[1M Return vs Nifty]))/_xlfn.STDEV.P(Table2[1M Return vs Nifty])</f>
        <v>-0.52328970382815998</v>
      </c>
      <c r="K545">
        <v>11.9759141991248</v>
      </c>
      <c r="L545">
        <f>(Table2[[#This Row],[6M Return vs Nifty]]-AVERAGE(Table2[6M Return vs Nifty]))/_xlfn.STDEV.P(Table2[6M Return vs Nifty])</f>
        <v>7.577270423339727E-2</v>
      </c>
      <c r="M545">
        <v>-3.67518960786914</v>
      </c>
      <c r="N545">
        <f>(Table2[[#This Row],[1W Return vs Nifty]]-AVERAGE(Table2[1W Return vs Nifty]))/_xlfn.STDEV.P(Table2[1W Return vs Nifty])</f>
        <v>-0.80259553489152358</v>
      </c>
      <c r="O545">
        <v>2867.82</v>
      </c>
      <c r="P545">
        <v>2817.2174436421001</v>
      </c>
      <c r="Q545">
        <v>2616.0529372022702</v>
      </c>
      <c r="R545">
        <v>21.300538394545001</v>
      </c>
      <c r="S545" s="1">
        <f>(Table2[[#This Row],[Close Price]]-Table2[[#This Row],[20D EMA]])/Table2[[#This Row],[20D EMA]]</f>
        <v>-3.9444595546443063E-2</v>
      </c>
      <c r="T545" s="1">
        <f>(Table2[[#This Row],[Close Price]]-Table2[[#This Row],[50D EMA]])/Table2[[#This Row],[50D EMA]]</f>
        <v>-2.2191202806581264E-2</v>
      </c>
      <c r="U545" s="1">
        <f>(Table2[[#This Row],[Close Price]]-Table2[[#This Row],[200D EMA]])/Table2[[#This Row],[200D EMA]]</f>
        <v>5.2998569266723368E-2</v>
      </c>
      <c r="V545">
        <v>0.95151693596957698</v>
      </c>
      <c r="W545">
        <v>2733.2</v>
      </c>
      <c r="X545">
        <v>2787.4</v>
      </c>
      <c r="Y545">
        <v>2733.2</v>
      </c>
      <c r="Z545">
        <v>2886</v>
      </c>
      <c r="AA545">
        <v>2733.2</v>
      </c>
      <c r="AB545">
        <v>2962.7</v>
      </c>
      <c r="AC545" s="1">
        <f>(Table2[[#This Row],[Close Price]]/Table2[[#This Row],[Day Low]])-1</f>
        <v>7.8662373774329719E-3</v>
      </c>
      <c r="AD545" s="1">
        <f>(Table2[[#This Row],[Day High]]/Table2[[#This Row],[Close Price]])-1</f>
        <v>1.1870621120267266E-2</v>
      </c>
      <c r="AE545" s="1">
        <f>(Table2[[#This Row],[Close Price]]/Table2[[#This Row],[Current Week Low]])-1</f>
        <v>7.8662373774329719E-3</v>
      </c>
      <c r="AF545" s="1">
        <f>(Table2[[#This Row],[Current Week High]]/Table2[[#This Row],[Close Price]])-1</f>
        <v>4.7663992449268555E-2</v>
      </c>
      <c r="AG545" s="1">
        <f>(Table2[[#This Row],[Close Price]]/Table2[[#This Row],[Current Month Low]])-1</f>
        <v>7.8662373774329719E-3</v>
      </c>
      <c r="AH545" s="1">
        <f>(Table2[[#This Row],[Current Month High]]/Table2[[#This Row],[Close Price]])-1</f>
        <v>7.5507314771118494E-2</v>
      </c>
      <c r="AI545">
        <v>10.175336697281001</v>
      </c>
      <c r="AJ545">
        <v>26.824888929812801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</v>
      </c>
      <c r="AM545" t="s">
        <v>3174</v>
      </c>
      <c r="AN545">
        <v>-9.0399999999999991</v>
      </c>
      <c r="AO545" t="s">
        <v>3172</v>
      </c>
      <c r="AP545">
        <v>-4.8753209511492999E-2</v>
      </c>
      <c r="AQ545">
        <f>(Table2[[#This Row],[Sharpe Ratio]]-AVERAGE(Table2[Sharpe Ratio]))/_xlfn.STDEV.P(Table2[Sharpe Ratio])</f>
        <v>-1.2833288963336418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-3.272075945492495</v>
      </c>
      <c r="AS545">
        <f>_xlfn.RANK.AVG(Table2[[#This Row],[1Y Return vs Nifty Z-Score]],Table2[1Y Return vs Nifty Z-Score])</f>
        <v>562</v>
      </c>
      <c r="AT545">
        <f>_xlfn.RANK.AVG(Table2[[#This Row],[6M Return vs Nifty Z-Score]],Table2[6M Return vs Nifty Z-Score])</f>
        <v>286</v>
      </c>
      <c r="AU545">
        <f>_xlfn.RANK.AVG(Table2[[#This Row],[Sharpe Ratio Z-Score]],Table2[Sharpe Ratio Z-Score])</f>
        <v>658</v>
      </c>
      <c r="AV545">
        <f>(Table2[[#This Row],[Rank 1Y]]+Table2[[#This Row],[Rank 6M]]+Table2[[#This Row],[Rank Sharpe]])/3</f>
        <v>502</v>
      </c>
    </row>
    <row r="546" spans="1:48" x14ac:dyDescent="0.3">
      <c r="A546" t="s">
        <v>1789</v>
      </c>
      <c r="B546" t="s">
        <v>1790</v>
      </c>
      <c r="C546" t="s">
        <v>3138</v>
      </c>
      <c r="D546" t="s">
        <v>271</v>
      </c>
      <c r="E546">
        <v>4491.9344586679999</v>
      </c>
      <c r="F546">
        <v>204.13</v>
      </c>
      <c r="G546">
        <v>-1.68954355463609</v>
      </c>
      <c r="H546">
        <f>(Table2[[#This Row],[1Y Return vs Nifty]]-AVERAGE(Table2[1Y Return vs Nifty]))/_xlfn.STDEV.P(Table2[1Y Return vs Nifty])</f>
        <v>-0.46992202359183505</v>
      </c>
      <c r="I546">
        <v>-4.9562029676445301</v>
      </c>
      <c r="J546">
        <f>(Table2[[#This Row],[1M Return vs Nifty]]-AVERAGE(Table2[1M Return vs Nifty]))/_xlfn.STDEV.P(Table2[1M Return vs Nifty])</f>
        <v>-0.46464910199447645</v>
      </c>
      <c r="K546">
        <v>-7.4928292864071597</v>
      </c>
      <c r="L546">
        <f>(Table2[[#This Row],[6M Return vs Nifty]]-AVERAGE(Table2[6M Return vs Nifty]))/_xlfn.STDEV.P(Table2[6M Return vs Nifty])</f>
        <v>-0.55075282450221297</v>
      </c>
      <c r="M546">
        <v>3.8465154160893502</v>
      </c>
      <c r="N546">
        <f>(Table2[[#This Row],[1W Return vs Nifty]]-AVERAGE(Table2[1W Return vs Nifty]))/_xlfn.STDEV.P(Table2[1W Return vs Nifty])</f>
        <v>0.98561197639724618</v>
      </c>
      <c r="O546">
        <v>202.55</v>
      </c>
      <c r="P546">
        <v>201.10833803096699</v>
      </c>
      <c r="Q546">
        <v>190.704893926685</v>
      </c>
      <c r="R546">
        <v>55.403883886812501</v>
      </c>
      <c r="S546" s="1">
        <f>(Table2[[#This Row],[Close Price]]-Table2[[#This Row],[20D EMA]])/Table2[[#This Row],[20D EMA]]</f>
        <v>7.800543075783678E-3</v>
      </c>
      <c r="T546" s="1">
        <f>(Table2[[#This Row],[Close Price]]-Table2[[#This Row],[50D EMA]])/Table2[[#This Row],[50D EMA]]</f>
        <v>1.5025045697348085E-2</v>
      </c>
      <c r="U546" s="1">
        <f>(Table2[[#This Row],[Close Price]]-Table2[[#This Row],[200D EMA]])/Table2[[#This Row],[200D EMA]]</f>
        <v>7.0397281353860641E-2</v>
      </c>
      <c r="V546">
        <v>0.82758028835520503</v>
      </c>
      <c r="W546">
        <v>200.83</v>
      </c>
      <c r="X546">
        <v>205.99</v>
      </c>
      <c r="Y546">
        <v>188</v>
      </c>
      <c r="Z546">
        <v>205.99</v>
      </c>
      <c r="AA546">
        <v>188</v>
      </c>
      <c r="AB546">
        <v>205.99</v>
      </c>
      <c r="AC546" s="1">
        <f>(Table2[[#This Row],[Close Price]]/Table2[[#This Row],[Day Low]])-1</f>
        <v>1.6431807996813097E-2</v>
      </c>
      <c r="AD546" s="1">
        <f>(Table2[[#This Row],[Day High]]/Table2[[#This Row],[Close Price]])-1</f>
        <v>9.1118404938030917E-3</v>
      </c>
      <c r="AE546" s="1">
        <f>(Table2[[#This Row],[Close Price]]/Table2[[#This Row],[Current Week Low]])-1</f>
        <v>8.5797872340425574E-2</v>
      </c>
      <c r="AF546" s="1">
        <f>(Table2[[#This Row],[Current Week High]]/Table2[[#This Row],[Close Price]])-1</f>
        <v>9.1118404938030917E-3</v>
      </c>
      <c r="AG546" s="1">
        <f>(Table2[[#This Row],[Close Price]]/Table2[[#This Row],[Current Month Low]])-1</f>
        <v>8.5797872340425574E-2</v>
      </c>
      <c r="AH546" s="1">
        <f>(Table2[[#This Row],[Current Month High]]/Table2[[#This Row],[Close Price]])-1</f>
        <v>9.1118404938030917E-3</v>
      </c>
      <c r="AI546">
        <v>16.518885024249201</v>
      </c>
      <c r="AJ546">
        <v>49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0.11</v>
      </c>
      <c r="AM546" t="s">
        <v>3173</v>
      </c>
      <c r="AN546">
        <v>-2.92</v>
      </c>
      <c r="AO546" t="s">
        <v>3172</v>
      </c>
      <c r="AQ546">
        <f>(Table2[[#This Row],[Sharpe Ratio]]-AVERAGE(Table2[Sharpe Ratio]))/_xlfn.STDEV.P(Table2[Sharpe Ratio])</f>
        <v>-0.71746242365139401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-1.2171743973426725</v>
      </c>
      <c r="AS546">
        <f>_xlfn.RANK.AVG(Table2[[#This Row],[1Y Return vs Nifty Z-Score]],Table2[1Y Return vs Nifty Z-Score])</f>
        <v>464</v>
      </c>
      <c r="AT546">
        <f>_xlfn.RANK.AVG(Table2[[#This Row],[6M Return vs Nifty Z-Score]],Table2[6M Return vs Nifty Z-Score])</f>
        <v>511</v>
      </c>
      <c r="AU546">
        <f>_xlfn.RANK.AVG(Table2[[#This Row],[Sharpe Ratio Z-Score]],Table2[Sharpe Ratio Z-Score])</f>
        <v>531</v>
      </c>
      <c r="AV546">
        <f>(Table2[[#This Row],[Rank 1Y]]+Table2[[#This Row],[Rank 6M]]+Table2[[#This Row],[Rank Sharpe]])/3</f>
        <v>502</v>
      </c>
    </row>
    <row r="547" spans="1:48" x14ac:dyDescent="0.3">
      <c r="A547" t="s">
        <v>1750</v>
      </c>
      <c r="B547" t="s">
        <v>1751</v>
      </c>
      <c r="C547" t="s">
        <v>3127</v>
      </c>
      <c r="D547" t="s">
        <v>54</v>
      </c>
      <c r="E547">
        <v>4705.7504552</v>
      </c>
      <c r="F547">
        <v>52.4</v>
      </c>
      <c r="G547">
        <v>27.156547812257301</v>
      </c>
      <c r="H547">
        <f>(Table2[[#This Row],[1Y Return vs Nifty]]-AVERAGE(Table2[1Y Return vs Nifty]))/_xlfn.STDEV.P(Table2[1Y Return vs Nifty])</f>
        <v>2.0885069127542538E-2</v>
      </c>
      <c r="I547">
        <v>-12.4478196180746</v>
      </c>
      <c r="J547">
        <f>(Table2[[#This Row],[1M Return vs Nifty]]-AVERAGE(Table2[1M Return vs Nifty]))/_xlfn.STDEV.P(Table2[1M Return vs Nifty])</f>
        <v>-1.267593869818078</v>
      </c>
      <c r="K547">
        <v>-49.040801700457202</v>
      </c>
      <c r="L547">
        <f>(Table2[[#This Row],[6M Return vs Nifty]]-AVERAGE(Table2[6M Return vs Nifty]))/_xlfn.STDEV.P(Table2[6M Return vs Nifty])</f>
        <v>-1.8878121680571724</v>
      </c>
      <c r="M547">
        <v>-11.2285534948745</v>
      </c>
      <c r="N547">
        <f>(Table2[[#This Row],[1W Return vs Nifty]]-AVERAGE(Table2[1W Return vs Nifty]))/_xlfn.STDEV.P(Table2[1W Return vs Nifty])</f>
        <v>-2.5983296131646343</v>
      </c>
      <c r="O547">
        <v>58.42</v>
      </c>
      <c r="P547">
        <v>61.7309079501211</v>
      </c>
      <c r="Q547">
        <v>61.657304738212197</v>
      </c>
      <c r="R547">
        <v>15.744898690922</v>
      </c>
      <c r="S547" s="1">
        <f>(Table2[[#This Row],[Close Price]]-Table2[[#This Row],[20D EMA]])/Table2[[#This Row],[20D EMA]]</f>
        <v>-0.10304690174597746</v>
      </c>
      <c r="T547" s="1">
        <f>(Table2[[#This Row],[Close Price]]-Table2[[#This Row],[50D EMA]])/Table2[[#This Row],[50D EMA]]</f>
        <v>-0.15115455547260903</v>
      </c>
      <c r="U547" s="1">
        <f>(Table2[[#This Row],[Close Price]]-Table2[[#This Row],[200D EMA]])/Table2[[#This Row],[200D EMA]]</f>
        <v>-0.15014124891636679</v>
      </c>
      <c r="V547">
        <v>0.85834256438906698</v>
      </c>
      <c r="W547">
        <v>52.2</v>
      </c>
      <c r="X547">
        <v>53.39</v>
      </c>
      <c r="Y547">
        <v>52.2</v>
      </c>
      <c r="Z547">
        <v>58.33</v>
      </c>
      <c r="AA547">
        <v>52.2</v>
      </c>
      <c r="AB547">
        <v>61.2</v>
      </c>
      <c r="AC547" s="1">
        <f>(Table2[[#This Row],[Close Price]]/Table2[[#This Row],[Day Low]])-1</f>
        <v>3.8314176245208831E-3</v>
      </c>
      <c r="AD547" s="1">
        <f>(Table2[[#This Row],[Day High]]/Table2[[#This Row],[Close Price]])-1</f>
        <v>1.8893129770992445E-2</v>
      </c>
      <c r="AE547" s="1">
        <f>(Table2[[#This Row],[Close Price]]/Table2[[#This Row],[Current Week Low]])-1</f>
        <v>3.8314176245208831E-3</v>
      </c>
      <c r="AF547" s="1">
        <f>(Table2[[#This Row],[Current Week High]]/Table2[[#This Row],[Close Price]])-1</f>
        <v>0.11316793893129762</v>
      </c>
      <c r="AG547" s="1">
        <f>(Table2[[#This Row],[Close Price]]/Table2[[#This Row],[Current Month Low]])-1</f>
        <v>3.8314176245208831E-3</v>
      </c>
      <c r="AH547" s="1">
        <f>(Table2[[#This Row],[Current Month High]]/Table2[[#This Row],[Close Price]])-1</f>
        <v>0.16793893129770998</v>
      </c>
      <c r="AI547">
        <v>90.133587786259497</v>
      </c>
      <c r="AJ547">
        <v>57.2393098274568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-0.27</v>
      </c>
      <c r="AM547" t="s">
        <v>3172</v>
      </c>
      <c r="AN547">
        <v>-13.91</v>
      </c>
      <c r="AO547" t="s">
        <v>3172</v>
      </c>
      <c r="AP547">
        <v>5.506372161898E-3</v>
      </c>
      <c r="AQ547">
        <f>(Table2[[#This Row],[Sharpe Ratio]]-AVERAGE(Table2[Sharpe Ratio]))/_xlfn.STDEV.P(Table2[Sharpe Ratio])</f>
        <v>-0.6535513206953022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285</v>
      </c>
      <c r="AT547">
        <f>_xlfn.RANK.AVG(Table2[[#This Row],[6M Return vs Nifty Z-Score]],Table2[6M Return vs Nifty Z-Score])</f>
        <v>727</v>
      </c>
      <c r="AU547">
        <f>_xlfn.RANK.AVG(Table2[[#This Row],[Sharpe Ratio Z-Score]],Table2[Sharpe Ratio Z-Score])</f>
        <v>495</v>
      </c>
      <c r="AV547">
        <f>(Table2[[#This Row],[Rank 1Y]]+Table2[[#This Row],[Rank 6M]]+Table2[[#This Row],[Rank Sharpe]])/3</f>
        <v>502.33333333333331</v>
      </c>
    </row>
    <row r="548" spans="1:48" x14ac:dyDescent="0.3">
      <c r="A548" t="s">
        <v>760</v>
      </c>
      <c r="B548" t="s">
        <v>761</v>
      </c>
      <c r="C548" t="s">
        <v>3138</v>
      </c>
      <c r="D548" t="s">
        <v>529</v>
      </c>
      <c r="E548">
        <v>21728.070974414</v>
      </c>
      <c r="F548">
        <v>180.13</v>
      </c>
      <c r="G548">
        <v>-44.237792702363997</v>
      </c>
      <c r="H548">
        <f>(Table2[[#This Row],[1Y Return vs Nifty]]-AVERAGE(Table2[1Y Return vs Nifty]))/_xlfn.STDEV.P(Table2[1Y Return vs Nifty])</f>
        <v>-1.1938669837212839</v>
      </c>
      <c r="I548">
        <v>-0.71049475971715004</v>
      </c>
      <c r="J548">
        <f>(Table2[[#This Row],[1M Return vs Nifty]]-AVERAGE(Table2[1M Return vs Nifty]))/_xlfn.STDEV.P(Table2[1M Return vs Nifty])</f>
        <v>-9.597896048787035E-3</v>
      </c>
      <c r="K548">
        <v>-1.2547557047940601</v>
      </c>
      <c r="L548">
        <f>(Table2[[#This Row],[6M Return vs Nifty]]-AVERAGE(Table2[6M Return vs Nifty]))/_xlfn.STDEV.P(Table2[6M Return vs Nifty])</f>
        <v>-0.3500047715055612</v>
      </c>
      <c r="M548">
        <v>-4.9136963706385703</v>
      </c>
      <c r="N548">
        <f>(Table2[[#This Row],[1W Return vs Nifty]]-AVERAGE(Table2[1W Return vs Nifty]))/_xlfn.STDEV.P(Table2[1W Return vs Nifty])</f>
        <v>-1.097037697793664</v>
      </c>
      <c r="O548">
        <v>188.02</v>
      </c>
      <c r="P548">
        <v>184.62592120460701</v>
      </c>
      <c r="Q548">
        <v>176.119927174108</v>
      </c>
      <c r="R548">
        <v>37.6284562080398</v>
      </c>
      <c r="S548" s="1">
        <f>(Table2[[#This Row],[Close Price]]-Table2[[#This Row],[20D EMA]])/Table2[[#This Row],[20D EMA]]</f>
        <v>-4.1963620891394611E-2</v>
      </c>
      <c r="T548" s="1">
        <f>(Table2[[#This Row],[Close Price]]-Table2[[#This Row],[50D EMA]])/Table2[[#This Row],[50D EMA]]</f>
        <v>-2.4351516706175424E-2</v>
      </c>
      <c r="U548" s="1">
        <f>(Table2[[#This Row],[Close Price]]-Table2[[#This Row],[200D EMA]])/Table2[[#This Row],[200D EMA]]</f>
        <v>2.276898980277077E-2</v>
      </c>
      <c r="V548">
        <v>0.87380744288404399</v>
      </c>
      <c r="W548">
        <v>177.6</v>
      </c>
      <c r="X548">
        <v>183.58</v>
      </c>
      <c r="Y548">
        <v>169.91</v>
      </c>
      <c r="Z548">
        <v>183.58</v>
      </c>
      <c r="AA548">
        <v>169.91</v>
      </c>
      <c r="AB548">
        <v>197.99</v>
      </c>
      <c r="AC548" s="1">
        <f>(Table2[[#This Row],[Close Price]]/Table2[[#This Row],[Day Low]])-1</f>
        <v>1.4245495495495586E-2</v>
      </c>
      <c r="AD548" s="1">
        <f>(Table2[[#This Row],[Day High]]/Table2[[#This Row],[Close Price]])-1</f>
        <v>1.9152834064287028E-2</v>
      </c>
      <c r="AE548" s="1">
        <f>(Table2[[#This Row],[Close Price]]/Table2[[#This Row],[Current Week Low]])-1</f>
        <v>6.0149490906950653E-2</v>
      </c>
      <c r="AF548" s="1">
        <f>(Table2[[#This Row],[Current Week High]]/Table2[[#This Row],[Close Price]])-1</f>
        <v>1.9152834064287028E-2</v>
      </c>
      <c r="AG548" s="1">
        <f>(Table2[[#This Row],[Close Price]]/Table2[[#This Row],[Current Month Low]])-1</f>
        <v>6.0149490906950653E-2</v>
      </c>
      <c r="AH548" s="1">
        <f>(Table2[[#This Row],[Current Month High]]/Table2[[#This Row],[Close Price]])-1</f>
        <v>9.9150613445844638E-2</v>
      </c>
      <c r="AI548">
        <v>23.655137955920701</v>
      </c>
      <c r="AJ548">
        <v>26.629173989455101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0.03</v>
      </c>
      <c r="AM548" t="s">
        <v>3173</v>
      </c>
      <c r="AN548">
        <v>-18.71</v>
      </c>
      <c r="AO548" t="s">
        <v>3172</v>
      </c>
      <c r="AP548">
        <v>5.0318405629720002E-2</v>
      </c>
      <c r="AQ548">
        <f>(Table2[[#This Row],[Sharpe Ratio]]-AVERAGE(Table2[Sharpe Ratio]))/_xlfn.STDEV.P(Table2[Sharpe Ratio])</f>
        <v>-0.13342910584547765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-2.783936454914774</v>
      </c>
      <c r="AS548">
        <f>_xlfn.RANK.AVG(Table2[[#This Row],[1Y Return vs Nifty Z-Score]],Table2[1Y Return vs Nifty Z-Score])</f>
        <v>698</v>
      </c>
      <c r="AT548">
        <f>_xlfn.RANK.AVG(Table2[[#This Row],[6M Return vs Nifty Z-Score]],Table2[6M Return vs Nifty Z-Score])</f>
        <v>439</v>
      </c>
      <c r="AU548">
        <f>_xlfn.RANK.AVG(Table2[[#This Row],[Sharpe Ratio Z-Score]],Table2[Sharpe Ratio Z-Score])</f>
        <v>373</v>
      </c>
      <c r="AV548">
        <f>(Table2[[#This Row],[Rank 1Y]]+Table2[[#This Row],[Rank 6M]]+Table2[[#This Row],[Rank Sharpe]])/3</f>
        <v>503.33333333333331</v>
      </c>
    </row>
    <row r="549" spans="1:48" x14ac:dyDescent="0.3">
      <c r="A549" t="s">
        <v>1735</v>
      </c>
      <c r="B549" t="s">
        <v>1736</v>
      </c>
      <c r="C549" t="s">
        <v>3141</v>
      </c>
      <c r="D549" t="s">
        <v>266</v>
      </c>
      <c r="E549">
        <v>4832.6902633999998</v>
      </c>
      <c r="F549">
        <v>289.55</v>
      </c>
      <c r="G549">
        <v>3.6727830002193298</v>
      </c>
      <c r="H549">
        <f>(Table2[[#This Row],[1Y Return vs Nifty]]-AVERAGE(Table2[1Y Return vs Nifty]))/_xlfn.STDEV.P(Table2[1Y Return vs Nifty])</f>
        <v>-0.37868373854566434</v>
      </c>
      <c r="I549">
        <v>-1.23106408911501</v>
      </c>
      <c r="J549">
        <f>(Table2[[#This Row],[1M Return vs Nifty]]-AVERAGE(Table2[1M Return vs Nifty]))/_xlfn.STDEV.P(Table2[1M Return vs Nifty])</f>
        <v>-6.5392050879901797E-2</v>
      </c>
      <c r="K549">
        <v>-3.2363321204478601</v>
      </c>
      <c r="L549">
        <f>(Table2[[#This Row],[6M Return vs Nifty]]-AVERAGE(Table2[6M Return vs Nifty]))/_xlfn.STDEV.P(Table2[6M Return vs Nifty])</f>
        <v>-0.41377407497756646</v>
      </c>
      <c r="M549">
        <v>2.3562817968681201E-2</v>
      </c>
      <c r="N549">
        <f>(Table2[[#This Row],[1W Return vs Nifty]]-AVERAGE(Table2[1W Return vs Nifty]))/_xlfn.STDEV.P(Table2[1W Return vs Nifty])</f>
        <v>7.6744568078891906E-2</v>
      </c>
      <c r="O549">
        <v>284.01</v>
      </c>
      <c r="P549">
        <v>285.82610875720798</v>
      </c>
      <c r="Q549">
        <v>273.51583814778502</v>
      </c>
      <c r="R549">
        <v>59.1117573609706</v>
      </c>
      <c r="S549" s="1">
        <f>(Table2[[#This Row],[Close Price]]-Table2[[#This Row],[20D EMA]])/Table2[[#This Row],[20D EMA]]</f>
        <v>1.9506355410020847E-2</v>
      </c>
      <c r="T549" s="1">
        <f>(Table2[[#This Row],[Close Price]]-Table2[[#This Row],[50D EMA]])/Table2[[#This Row],[50D EMA]]</f>
        <v>1.3028520239049457E-2</v>
      </c>
      <c r="U549" s="1">
        <f>(Table2[[#This Row],[Close Price]]-Table2[[#This Row],[200D EMA]])/Table2[[#This Row],[200D EMA]]</f>
        <v>5.8622425526786044E-2</v>
      </c>
      <c r="V549">
        <v>0.64751430328532</v>
      </c>
      <c r="W549">
        <v>288</v>
      </c>
      <c r="X549">
        <v>298</v>
      </c>
      <c r="Y549">
        <v>267.89999999999998</v>
      </c>
      <c r="Z549">
        <v>298</v>
      </c>
      <c r="AA549">
        <v>267.89999999999998</v>
      </c>
      <c r="AB549">
        <v>299.75</v>
      </c>
      <c r="AC549" s="1">
        <f>(Table2[[#This Row],[Close Price]]/Table2[[#This Row],[Day Low]])-1</f>
        <v>5.3819444444445086E-3</v>
      </c>
      <c r="AD549" s="1">
        <f>(Table2[[#This Row],[Day High]]/Table2[[#This Row],[Close Price]])-1</f>
        <v>2.9183215334139145E-2</v>
      </c>
      <c r="AE549" s="1">
        <f>(Table2[[#This Row],[Close Price]]/Table2[[#This Row],[Current Week Low]])-1</f>
        <v>8.0813736468831721E-2</v>
      </c>
      <c r="AF549" s="1">
        <f>(Table2[[#This Row],[Current Week High]]/Table2[[#This Row],[Close Price]])-1</f>
        <v>2.9183215334139145E-2</v>
      </c>
      <c r="AG549" s="1">
        <f>(Table2[[#This Row],[Close Price]]/Table2[[#This Row],[Current Month Low]])-1</f>
        <v>8.0813736468831721E-2</v>
      </c>
      <c r="AH549" s="1">
        <f>(Table2[[#This Row],[Current Month High]]/Table2[[#This Row],[Close Price]])-1</f>
        <v>3.5227076498014043E-2</v>
      </c>
      <c r="AI549">
        <v>16.0421343463995</v>
      </c>
      <c r="AJ549">
        <v>37.684260580123599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-0.03</v>
      </c>
      <c r="AM549" t="s">
        <v>3172</v>
      </c>
      <c r="AN549">
        <v>6.55</v>
      </c>
      <c r="AO549" t="s">
        <v>3173</v>
      </c>
      <c r="AP549">
        <v>-3.4049812646698999E-2</v>
      </c>
      <c r="AQ549">
        <f>(Table2[[#This Row],[Sharpe Ratio]]-AVERAGE(Table2[Sharpe Ratio]))/_xlfn.STDEV.P(Table2[Sharpe Ratio])</f>
        <v>-1.1126701970665336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424</v>
      </c>
      <c r="AT549">
        <f>_xlfn.RANK.AVG(Table2[[#This Row],[6M Return vs Nifty Z-Score]],Table2[6M Return vs Nifty Z-Score])</f>
        <v>459</v>
      </c>
      <c r="AU549">
        <f>_xlfn.RANK.AVG(Table2[[#This Row],[Sharpe Ratio Z-Score]],Table2[Sharpe Ratio Z-Score])</f>
        <v>630</v>
      </c>
      <c r="AV549">
        <f>(Table2[[#This Row],[Rank 1Y]]+Table2[[#This Row],[Rank 6M]]+Table2[[#This Row],[Rank Sharpe]])/3</f>
        <v>504.33333333333331</v>
      </c>
    </row>
    <row r="550" spans="1:48" x14ac:dyDescent="0.3">
      <c r="A550" t="s">
        <v>921</v>
      </c>
      <c r="B550" t="s">
        <v>922</v>
      </c>
      <c r="C550" t="s">
        <v>3128</v>
      </c>
      <c r="D550" t="s">
        <v>27</v>
      </c>
      <c r="E550">
        <v>16380.3394245329</v>
      </c>
      <c r="F550">
        <v>83.79</v>
      </c>
      <c r="G550">
        <v>-38.992595309558197</v>
      </c>
      <c r="H550">
        <f>(Table2[[#This Row],[1Y Return vs Nifty]]-AVERAGE(Table2[1Y Return vs Nifty]))/_xlfn.STDEV.P(Table2[1Y Return vs Nifty])</f>
        <v>-1.104621614206269</v>
      </c>
      <c r="I550">
        <v>-13.108278801910201</v>
      </c>
      <c r="J550">
        <f>(Table2[[#This Row],[1M Return vs Nifty]]-AVERAGE(Table2[1M Return vs Nifty]))/_xlfn.STDEV.P(Table2[1M Return vs Nifty])</f>
        <v>-1.3383812940506568</v>
      </c>
      <c r="K550">
        <v>-6.1002397531013504</v>
      </c>
      <c r="L550">
        <f>(Table2[[#This Row],[6M Return vs Nifty]]-AVERAGE(Table2[6M Return vs Nifty]))/_xlfn.STDEV.P(Table2[6M Return vs Nifty])</f>
        <v>-0.5059377652091217</v>
      </c>
      <c r="M550">
        <v>-4.4236186122398404</v>
      </c>
      <c r="N550">
        <f>(Table2[[#This Row],[1W Return vs Nifty]]-AVERAGE(Table2[1W Return vs Nifty]))/_xlfn.STDEV.P(Table2[1W Return vs Nifty])</f>
        <v>-0.9805267835936593</v>
      </c>
      <c r="O550">
        <v>84.77</v>
      </c>
      <c r="P550">
        <v>87.403560656987494</v>
      </c>
      <c r="Q550">
        <v>86.135754468259094</v>
      </c>
      <c r="R550">
        <v>51.681437825994301</v>
      </c>
      <c r="S550" s="1">
        <f>(Table2[[#This Row],[Close Price]]-Table2[[#This Row],[20D EMA]])/Table2[[#This Row],[20D EMA]]</f>
        <v>-1.1560693641618377E-2</v>
      </c>
      <c r="T550" s="1">
        <f>(Table2[[#This Row],[Close Price]]-Table2[[#This Row],[50D EMA]])/Table2[[#This Row],[50D EMA]]</f>
        <v>-4.1343403287296181E-2</v>
      </c>
      <c r="U550" s="1">
        <f>(Table2[[#This Row],[Close Price]]-Table2[[#This Row],[200D EMA]])/Table2[[#This Row],[200D EMA]]</f>
        <v>-2.7233226001677331E-2</v>
      </c>
      <c r="V550">
        <v>0.27097382332782399</v>
      </c>
      <c r="W550">
        <v>78.05</v>
      </c>
      <c r="X550">
        <v>86.33</v>
      </c>
      <c r="Y550">
        <v>75.91</v>
      </c>
      <c r="Z550">
        <v>86.33</v>
      </c>
      <c r="AA550">
        <v>75.91</v>
      </c>
      <c r="AB550">
        <v>86.33</v>
      </c>
      <c r="AC550" s="1">
        <f>(Table2[[#This Row],[Close Price]]/Table2[[#This Row],[Day Low]])-1</f>
        <v>7.3542600896861154E-2</v>
      </c>
      <c r="AD550" s="1">
        <f>(Table2[[#This Row],[Day High]]/Table2[[#This Row],[Close Price]])-1</f>
        <v>3.031387993793988E-2</v>
      </c>
      <c r="AE550" s="1">
        <f>(Table2[[#This Row],[Close Price]]/Table2[[#This Row],[Current Week Low]])-1</f>
        <v>0.10380714003425129</v>
      </c>
      <c r="AF550" s="1">
        <f>(Table2[[#This Row],[Current Week High]]/Table2[[#This Row],[Close Price]])-1</f>
        <v>3.031387993793988E-2</v>
      </c>
      <c r="AG550" s="1">
        <f>(Table2[[#This Row],[Close Price]]/Table2[[#This Row],[Current Month Low]])-1</f>
        <v>0.10380714003425129</v>
      </c>
      <c r="AH550" s="1">
        <f>(Table2[[#This Row],[Current Month High]]/Table2[[#This Row],[Close Price]])-1</f>
        <v>3.031387993793988E-2</v>
      </c>
      <c r="AI550">
        <v>32.951426184508797</v>
      </c>
      <c r="AJ550">
        <v>28.808608762490401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-0.19</v>
      </c>
      <c r="AM550" t="s">
        <v>3172</v>
      </c>
      <c r="AN550">
        <v>-3.67</v>
      </c>
      <c r="AO550" t="s">
        <v>3172</v>
      </c>
      <c r="AP550">
        <v>5.8669971482112997E-2</v>
      </c>
      <c r="AQ550">
        <f>(Table2[[#This Row],[Sharpe Ratio]]-AVERAGE(Table2[Sharpe Ratio]))/_xlfn.STDEV.P(Table2[Sharpe Ratio])</f>
        <v>-3.6494541790713951E-2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677</v>
      </c>
      <c r="AT550">
        <f>_xlfn.RANK.AVG(Table2[[#This Row],[6M Return vs Nifty Z-Score]],Table2[6M Return vs Nifty Z-Score])</f>
        <v>490</v>
      </c>
      <c r="AU550">
        <f>_xlfn.RANK.AVG(Table2[[#This Row],[Sharpe Ratio Z-Score]],Table2[Sharpe Ratio Z-Score])</f>
        <v>353</v>
      </c>
      <c r="AV550">
        <f>(Table2[[#This Row],[Rank 1Y]]+Table2[[#This Row],[Rank 6M]]+Table2[[#This Row],[Rank Sharpe]])/3</f>
        <v>506.66666666666669</v>
      </c>
    </row>
    <row r="551" spans="1:48" x14ac:dyDescent="0.3">
      <c r="A551" t="s">
        <v>1194</v>
      </c>
      <c r="B551" t="s">
        <v>1195</v>
      </c>
      <c r="C551" t="s">
        <v>3129</v>
      </c>
      <c r="D551" t="s">
        <v>996</v>
      </c>
      <c r="E551">
        <v>10269.963154724999</v>
      </c>
      <c r="F551">
        <v>48.25</v>
      </c>
      <c r="G551">
        <v>-38.102904034779698</v>
      </c>
      <c r="H551">
        <f>(Table2[[#This Row],[1Y Return vs Nifty]]-AVERAGE(Table2[1Y Return vs Nifty]))/_xlfn.STDEV.P(Table2[1Y Return vs Nifty])</f>
        <v>-1.0894837994348372</v>
      </c>
      <c r="I551">
        <v>2.6596816960576302</v>
      </c>
      <c r="J551">
        <f>(Table2[[#This Row],[1M Return vs Nifty]]-AVERAGE(Table2[1M Return vs Nifty]))/_xlfn.STDEV.P(Table2[1M Return vs Nifty])</f>
        <v>0.35161460027552804</v>
      </c>
      <c r="K551">
        <v>-4.9736412876282099</v>
      </c>
      <c r="L551">
        <f>(Table2[[#This Row],[6M Return vs Nifty]]-AVERAGE(Table2[6M Return vs Nifty]))/_xlfn.STDEV.P(Table2[6M Return vs Nifty])</f>
        <v>-0.46968259035524235</v>
      </c>
      <c r="M551">
        <v>-9.1507308507404304</v>
      </c>
      <c r="N551">
        <f>(Table2[[#This Row],[1W Return vs Nifty]]-AVERAGE(Table2[1W Return vs Nifty]))/_xlfn.STDEV.P(Table2[1W Return vs Nifty])</f>
        <v>-2.104348787337059</v>
      </c>
      <c r="O551">
        <v>49.16</v>
      </c>
      <c r="P551">
        <v>48.466415736504899</v>
      </c>
      <c r="Q551">
        <v>47.217725809628497</v>
      </c>
      <c r="R551">
        <v>43.635127929028101</v>
      </c>
      <c r="S551" s="1">
        <f>(Table2[[#This Row],[Close Price]]-Table2[[#This Row],[20D EMA]])/Table2[[#This Row],[20D EMA]]</f>
        <v>-1.8510984540276578E-2</v>
      </c>
      <c r="T551" s="1">
        <f>(Table2[[#This Row],[Close Price]]-Table2[[#This Row],[50D EMA]])/Table2[[#This Row],[50D EMA]]</f>
        <v>-4.4652721521945557E-3</v>
      </c>
      <c r="U551" s="1">
        <f>(Table2[[#This Row],[Close Price]]-Table2[[#This Row],[200D EMA]])/Table2[[#This Row],[200D EMA]]</f>
        <v>2.1862005691112817E-2</v>
      </c>
      <c r="V551">
        <v>2.92176297726472</v>
      </c>
      <c r="W551">
        <v>47.81</v>
      </c>
      <c r="X551">
        <v>48.77</v>
      </c>
      <c r="Y551">
        <v>46.66</v>
      </c>
      <c r="Z551">
        <v>51.45</v>
      </c>
      <c r="AA551">
        <v>46.66</v>
      </c>
      <c r="AB551">
        <v>56.5</v>
      </c>
      <c r="AC551" s="1">
        <f>(Table2[[#This Row],[Close Price]]/Table2[[#This Row],[Day Low]])-1</f>
        <v>9.2030955866972963E-3</v>
      </c>
      <c r="AD551" s="1">
        <f>(Table2[[#This Row],[Day High]]/Table2[[#This Row],[Close Price]])-1</f>
        <v>1.0777202072538961E-2</v>
      </c>
      <c r="AE551" s="1">
        <f>(Table2[[#This Row],[Close Price]]/Table2[[#This Row],[Current Week Low]])-1</f>
        <v>3.407629661380196E-2</v>
      </c>
      <c r="AF551" s="1">
        <f>(Table2[[#This Row],[Current Week High]]/Table2[[#This Row],[Close Price]])-1</f>
        <v>6.6321243523316031E-2</v>
      </c>
      <c r="AG551" s="1">
        <f>(Table2[[#This Row],[Close Price]]/Table2[[#This Row],[Current Month Low]])-1</f>
        <v>3.407629661380196E-2</v>
      </c>
      <c r="AH551" s="1">
        <f>(Table2[[#This Row],[Current Month High]]/Table2[[#This Row],[Close Price]])-1</f>
        <v>0.17098445595854916</v>
      </c>
      <c r="AI551">
        <v>17.098445595854901</v>
      </c>
      <c r="AJ551">
        <v>32.010943912448703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0.02</v>
      </c>
      <c r="AM551" t="s">
        <v>3173</v>
      </c>
      <c r="AN551">
        <v>1.1299999999999999</v>
      </c>
      <c r="AO551" t="s">
        <v>3173</v>
      </c>
      <c r="AP551">
        <v>5.1012150057121002E-2</v>
      </c>
      <c r="AQ551">
        <f>(Table2[[#This Row],[Sharpe Ratio]]-AVERAGE(Table2[Sharpe Ratio]))/_xlfn.STDEV.P(Table2[Sharpe Ratio])</f>
        <v>-0.12537698546181705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-3.4372775623134277</v>
      </c>
      <c r="AS551">
        <f>_xlfn.RANK.AVG(Table2[[#This Row],[1Y Return vs Nifty Z-Score]],Table2[1Y Return vs Nifty Z-Score])</f>
        <v>675</v>
      </c>
      <c r="AT551">
        <f>_xlfn.RANK.AVG(Table2[[#This Row],[6M Return vs Nifty Z-Score]],Table2[6M Return vs Nifty Z-Score])</f>
        <v>474</v>
      </c>
      <c r="AU551">
        <f>_xlfn.RANK.AVG(Table2[[#This Row],[Sharpe Ratio Z-Score]],Table2[Sharpe Ratio Z-Score])</f>
        <v>371</v>
      </c>
      <c r="AV551">
        <f>(Table2[[#This Row],[Rank 1Y]]+Table2[[#This Row],[Rank 6M]]+Table2[[#This Row],[Rank Sharpe]])/3</f>
        <v>506.66666666666669</v>
      </c>
    </row>
    <row r="552" spans="1:48" x14ac:dyDescent="0.3">
      <c r="A552" t="s">
        <v>1184</v>
      </c>
      <c r="B552" t="s">
        <v>1185</v>
      </c>
      <c r="C552" t="s">
        <v>3134</v>
      </c>
      <c r="D552" t="s">
        <v>132</v>
      </c>
      <c r="E552">
        <v>10379.52</v>
      </c>
      <c r="F552">
        <v>326.39999999999998</v>
      </c>
      <c r="G552">
        <v>-41.5942887326391</v>
      </c>
      <c r="H552">
        <f>(Table2[[#This Row],[1Y Return vs Nifty]]-AVERAGE(Table2[1Y Return vs Nifty]))/_xlfn.STDEV.P(Table2[1Y Return vs Nifty])</f>
        <v>-1.1488886023707383</v>
      </c>
      <c r="I552">
        <v>-9.9910585618687193</v>
      </c>
      <c r="J552">
        <f>(Table2[[#This Row],[1M Return vs Nifty]]-AVERAGE(Table2[1M Return vs Nifty]))/_xlfn.STDEV.P(Table2[1M Return vs Nifty])</f>
        <v>-1.0042804185405017</v>
      </c>
      <c r="K552">
        <v>-30.255189537893301</v>
      </c>
      <c r="L552">
        <f>(Table2[[#This Row],[6M Return vs Nifty]]-AVERAGE(Table2[6M Return vs Nifty]))/_xlfn.STDEV.P(Table2[6M Return vs Nifty])</f>
        <v>-1.2832705549058669</v>
      </c>
      <c r="M552">
        <v>-5.4278717081834804</v>
      </c>
      <c r="N552">
        <f>(Table2[[#This Row],[1W Return vs Nifty]]-AVERAGE(Table2[1W Return vs Nifty]))/_xlfn.STDEV.P(Table2[1W Return vs Nifty])</f>
        <v>-1.2192775619984637</v>
      </c>
      <c r="O552">
        <v>348.42</v>
      </c>
      <c r="P552">
        <v>363.587423044339</v>
      </c>
      <c r="Q552">
        <v>369.93909896039003</v>
      </c>
      <c r="R552">
        <v>31.4029627458989</v>
      </c>
      <c r="S552" s="1">
        <f>(Table2[[#This Row],[Close Price]]-Table2[[#This Row],[20D EMA]])/Table2[[#This Row],[20D EMA]]</f>
        <v>-6.3199586705700125E-2</v>
      </c>
      <c r="T552" s="1">
        <f>(Table2[[#This Row],[Close Price]]-Table2[[#This Row],[50D EMA]])/Table2[[#This Row],[50D EMA]]</f>
        <v>-0.1022791787817261</v>
      </c>
      <c r="U552" s="1">
        <f>(Table2[[#This Row],[Close Price]]-Table2[[#This Row],[200D EMA]])/Table2[[#This Row],[200D EMA]]</f>
        <v>-0.11769261233198779</v>
      </c>
      <c r="V552">
        <v>0.89819994370244605</v>
      </c>
      <c r="W552">
        <v>324.14999999999998</v>
      </c>
      <c r="X552">
        <v>333.5</v>
      </c>
      <c r="Y552">
        <v>308.8</v>
      </c>
      <c r="Z552">
        <v>338</v>
      </c>
      <c r="AA552">
        <v>308.8</v>
      </c>
      <c r="AB552">
        <v>361.45</v>
      </c>
      <c r="AC552" s="1">
        <f>(Table2[[#This Row],[Close Price]]/Table2[[#This Row],[Day Low]])-1</f>
        <v>6.9412309116150261E-3</v>
      </c>
      <c r="AD552" s="1">
        <f>(Table2[[#This Row],[Day High]]/Table2[[#This Row],[Close Price]])-1</f>
        <v>2.1752450980392135E-2</v>
      </c>
      <c r="AE552" s="1">
        <f>(Table2[[#This Row],[Close Price]]/Table2[[#This Row],[Current Week Low]])-1</f>
        <v>5.6994818652849721E-2</v>
      </c>
      <c r="AF552" s="1">
        <f>(Table2[[#This Row],[Current Week High]]/Table2[[#This Row],[Close Price]])-1</f>
        <v>3.5539215686274606E-2</v>
      </c>
      <c r="AG552" s="1">
        <f>(Table2[[#This Row],[Close Price]]/Table2[[#This Row],[Current Month Low]])-1</f>
        <v>5.6994818652849721E-2</v>
      </c>
      <c r="AH552" s="1">
        <f>(Table2[[#This Row],[Current Month High]]/Table2[[#This Row],[Close Price]])-1</f>
        <v>0.10738357843137258</v>
      </c>
      <c r="AI552">
        <v>55.024509803921497</v>
      </c>
      <c r="AJ552">
        <v>6.2845978508628999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-0.23</v>
      </c>
      <c r="AM552" t="s">
        <v>3172</v>
      </c>
      <c r="AN552">
        <v>-10.119999999999999</v>
      </c>
      <c r="AO552" t="s">
        <v>3172</v>
      </c>
      <c r="AP552">
        <v>0.13374045971246001</v>
      </c>
      <c r="AQ552">
        <f>(Table2[[#This Row],[Sharpe Ratio]]-AVERAGE(Table2[Sharpe Ratio]))/_xlfn.STDEV.P(Table2[Sharpe Ratio])</f>
        <v>0.83483009105066919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688</v>
      </c>
      <c r="AT552">
        <f>_xlfn.RANK.AVG(Table2[[#This Row],[6M Return vs Nifty Z-Score]],Table2[6M Return vs Nifty Z-Score])</f>
        <v>698</v>
      </c>
      <c r="AU552">
        <f>_xlfn.RANK.AVG(Table2[[#This Row],[Sharpe Ratio Z-Score]],Table2[Sharpe Ratio Z-Score])</f>
        <v>137</v>
      </c>
      <c r="AV552">
        <f>(Table2[[#This Row],[Rank 1Y]]+Table2[[#This Row],[Rank 6M]]+Table2[[#This Row],[Rank Sharpe]])/3</f>
        <v>507.66666666666669</v>
      </c>
    </row>
    <row r="553" spans="1:48" x14ac:dyDescent="0.3">
      <c r="A553" t="s">
        <v>823</v>
      </c>
      <c r="B553" t="s">
        <v>824</v>
      </c>
      <c r="C553" t="s">
        <v>3137</v>
      </c>
      <c r="D553" t="s">
        <v>37</v>
      </c>
      <c r="E553">
        <v>19706.25830831</v>
      </c>
      <c r="F553">
        <v>892.15</v>
      </c>
      <c r="G553">
        <v>-14.2732124207482</v>
      </c>
      <c r="H553">
        <f>(Table2[[#This Row],[1Y Return vs Nifty]]-AVERAGE(Table2[1Y Return vs Nifty]))/_xlfn.STDEV.P(Table2[1Y Return vs Nifty])</f>
        <v>-0.68402915697657474</v>
      </c>
      <c r="I553">
        <v>-2.8739553241079099</v>
      </c>
      <c r="J553">
        <f>(Table2[[#This Row],[1M Return vs Nifty]]-AVERAGE(Table2[1M Return vs Nifty]))/_xlfn.STDEV.P(Table2[1M Return vs Nifty])</f>
        <v>-0.24147566310865562</v>
      </c>
      <c r="K553">
        <v>-2.6418220250943398</v>
      </c>
      <c r="L553">
        <f>(Table2[[#This Row],[6M Return vs Nifty]]-AVERAGE(Table2[6M Return vs Nifty]))/_xlfn.STDEV.P(Table2[6M Return vs Nifty])</f>
        <v>-0.39464208774342241</v>
      </c>
      <c r="M553">
        <v>-1.1836191347077201</v>
      </c>
      <c r="N553">
        <f>(Table2[[#This Row],[1W Return vs Nifty]]-AVERAGE(Table2[1W Return vs Nifty]))/_xlfn.STDEV.P(Table2[1W Return vs Nifty])</f>
        <v>-0.2102504454708575</v>
      </c>
      <c r="O553">
        <v>888.8</v>
      </c>
      <c r="P553">
        <v>897.79565994141399</v>
      </c>
      <c r="Q553">
        <v>867.64014735441697</v>
      </c>
      <c r="R553">
        <v>54.084493671805902</v>
      </c>
      <c r="S553" s="1">
        <f>(Table2[[#This Row],[Close Price]]-Table2[[#This Row],[20D EMA]])/Table2[[#This Row],[20D EMA]]</f>
        <v>3.7691269126912947E-3</v>
      </c>
      <c r="T553" s="1">
        <f>(Table2[[#This Row],[Close Price]]-Table2[[#This Row],[50D EMA]])/Table2[[#This Row],[50D EMA]]</f>
        <v>-6.2883573549268662E-3</v>
      </c>
      <c r="U553" s="1">
        <f>(Table2[[#This Row],[Close Price]]-Table2[[#This Row],[200D EMA]])/Table2[[#This Row],[200D EMA]]</f>
        <v>2.824886875084992E-2</v>
      </c>
      <c r="V553">
        <v>0.81667785591189002</v>
      </c>
      <c r="W553">
        <v>878.9</v>
      </c>
      <c r="X553">
        <v>900</v>
      </c>
      <c r="Y553">
        <v>864</v>
      </c>
      <c r="Z553">
        <v>900</v>
      </c>
      <c r="AA553">
        <v>864</v>
      </c>
      <c r="AB553">
        <v>913.35</v>
      </c>
      <c r="AC553" s="1">
        <f>(Table2[[#This Row],[Close Price]]/Table2[[#This Row],[Day Low]])-1</f>
        <v>1.5075662760268616E-2</v>
      </c>
      <c r="AD553" s="1">
        <f>(Table2[[#This Row],[Day High]]/Table2[[#This Row],[Close Price]])-1</f>
        <v>8.7989687832763508E-3</v>
      </c>
      <c r="AE553" s="1">
        <f>(Table2[[#This Row],[Close Price]]/Table2[[#This Row],[Current Week Low]])-1</f>
        <v>3.2581018518518468E-2</v>
      </c>
      <c r="AF553" s="1">
        <f>(Table2[[#This Row],[Current Week High]]/Table2[[#This Row],[Close Price]])-1</f>
        <v>8.7989687832763508E-3</v>
      </c>
      <c r="AG553" s="1">
        <f>(Table2[[#This Row],[Close Price]]/Table2[[#This Row],[Current Month Low]])-1</f>
        <v>3.2581018518518468E-2</v>
      </c>
      <c r="AH553" s="1">
        <f>(Table2[[#This Row],[Current Month High]]/Table2[[#This Row],[Close Price]])-1</f>
        <v>2.376282015356157E-2</v>
      </c>
      <c r="AI553">
        <v>14.890993666984199</v>
      </c>
      <c r="AJ553">
        <v>25.442913385826699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-0.05</v>
      </c>
      <c r="AM553" t="s">
        <v>3172</v>
      </c>
      <c r="AN553">
        <v>2.0299999999999998</v>
      </c>
      <c r="AO553" t="s">
        <v>3173</v>
      </c>
      <c r="AQ553">
        <f>(Table2[[#This Row],[Sharpe Ratio]]-AVERAGE(Table2[Sharpe Ratio]))/_xlfn.STDEV.P(Table2[Sharpe Ratio])</f>
        <v>-0.71746242365139401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544</v>
      </c>
      <c r="AT553">
        <f>_xlfn.RANK.AVG(Table2[[#This Row],[6M Return vs Nifty Z-Score]],Table2[6M Return vs Nifty Z-Score])</f>
        <v>451</v>
      </c>
      <c r="AU553">
        <f>_xlfn.RANK.AVG(Table2[[#This Row],[Sharpe Ratio Z-Score]],Table2[Sharpe Ratio Z-Score])</f>
        <v>531</v>
      </c>
      <c r="AV553">
        <f>(Table2[[#This Row],[Rank 1Y]]+Table2[[#This Row],[Rank 6M]]+Table2[[#This Row],[Rank Sharpe]])/3</f>
        <v>508.66666666666669</v>
      </c>
    </row>
    <row r="554" spans="1:48" x14ac:dyDescent="0.3">
      <c r="A554" t="s">
        <v>642</v>
      </c>
      <c r="B554" t="s">
        <v>643</v>
      </c>
      <c r="C554" t="s">
        <v>3127</v>
      </c>
      <c r="D554" t="s">
        <v>54</v>
      </c>
      <c r="E554">
        <v>30184.141405400002</v>
      </c>
      <c r="F554">
        <v>388.1</v>
      </c>
      <c r="G554">
        <v>-23.019162903511099</v>
      </c>
      <c r="H554">
        <f>(Table2[[#This Row],[1Y Return vs Nifty]]-AVERAGE(Table2[1Y Return vs Nifty]))/_xlfn.STDEV.P(Table2[1Y Return vs Nifty])</f>
        <v>-0.83283872964675898</v>
      </c>
      <c r="I554">
        <v>1.89063799210539</v>
      </c>
      <c r="J554">
        <f>(Table2[[#This Row],[1M Return vs Nifty]]-AVERAGE(Table2[1M Return vs Nifty]))/_xlfn.STDEV.P(Table2[1M Return vs Nifty])</f>
        <v>0.26918918435669759</v>
      </c>
      <c r="K554">
        <v>-31.4133588151591</v>
      </c>
      <c r="L554">
        <f>(Table2[[#This Row],[6M Return vs Nifty]]-AVERAGE(Table2[6M Return vs Nifty]))/_xlfn.STDEV.P(Table2[6M Return vs Nifty])</f>
        <v>-1.3205417131264032</v>
      </c>
      <c r="M554">
        <v>-1.02445991461351</v>
      </c>
      <c r="N554">
        <f>(Table2[[#This Row],[1W Return vs Nifty]]-AVERAGE(Table2[1W Return vs Nifty]))/_xlfn.STDEV.P(Table2[1W Return vs Nifty])</f>
        <v>-0.17241198837146626</v>
      </c>
      <c r="O554">
        <v>391.74</v>
      </c>
      <c r="P554">
        <v>394.09316122803699</v>
      </c>
      <c r="Q554">
        <v>412.15693122014801</v>
      </c>
      <c r="R554">
        <v>46.513505249107702</v>
      </c>
      <c r="S554" s="1">
        <f>(Table2[[#This Row],[Close Price]]-Table2[[#This Row],[20D EMA]])/Table2[[#This Row],[20D EMA]]</f>
        <v>-9.2918772655332261E-3</v>
      </c>
      <c r="T554" s="1">
        <f>(Table2[[#This Row],[Close Price]]-Table2[[#This Row],[50D EMA]])/Table2[[#This Row],[50D EMA]]</f>
        <v>-1.520747330240806E-2</v>
      </c>
      <c r="U554" s="1">
        <f>(Table2[[#This Row],[Close Price]]-Table2[[#This Row],[200D EMA]])/Table2[[#This Row],[200D EMA]]</f>
        <v>-5.8368377183248936E-2</v>
      </c>
      <c r="V554">
        <v>0.63956223140746604</v>
      </c>
      <c r="W554">
        <v>386.05</v>
      </c>
      <c r="X554">
        <v>392.95</v>
      </c>
      <c r="Y554">
        <v>371.25</v>
      </c>
      <c r="Z554">
        <v>399.95</v>
      </c>
      <c r="AA554">
        <v>371.25</v>
      </c>
      <c r="AB554">
        <v>407.65</v>
      </c>
      <c r="AC554" s="1">
        <f>(Table2[[#This Row],[Close Price]]/Table2[[#This Row],[Day Low]])-1</f>
        <v>5.3101929801839809E-3</v>
      </c>
      <c r="AD554" s="1">
        <f>(Table2[[#This Row],[Day High]]/Table2[[#This Row],[Close Price]])-1</f>
        <v>1.2496779180623419E-2</v>
      </c>
      <c r="AE554" s="1">
        <f>(Table2[[#This Row],[Close Price]]/Table2[[#This Row],[Current Week Low]])-1</f>
        <v>4.5387205387205531E-2</v>
      </c>
      <c r="AF554" s="1">
        <f>(Table2[[#This Row],[Current Week High]]/Table2[[#This Row],[Close Price]])-1</f>
        <v>3.0533367688739821E-2</v>
      </c>
      <c r="AG554" s="1">
        <f>(Table2[[#This Row],[Close Price]]/Table2[[#This Row],[Current Month Low]])-1</f>
        <v>4.5387205387205531E-2</v>
      </c>
      <c r="AH554" s="1">
        <f>(Table2[[#This Row],[Current Month High]]/Table2[[#This Row],[Close Price]])-1</f>
        <v>5.0373615047667908E-2</v>
      </c>
      <c r="AI554">
        <v>33.9087863952589</v>
      </c>
      <c r="AJ554">
        <v>15.402914064822999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-0.03</v>
      </c>
      <c r="AM554" t="s">
        <v>3172</v>
      </c>
      <c r="AN554">
        <v>-3.19</v>
      </c>
      <c r="AO554" t="s">
        <v>3172</v>
      </c>
      <c r="AP554">
        <v>9.9979636109553002E-2</v>
      </c>
      <c r="AQ554">
        <f>(Table2[[#This Row],[Sharpe Ratio]]-AVERAGE(Table2[Sharpe Ratio]))/_xlfn.STDEV.P(Table2[Sharpe Ratio])</f>
        <v>0.44297654215721638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607</v>
      </c>
      <c r="AT554">
        <f>_xlfn.RANK.AVG(Table2[[#This Row],[6M Return vs Nifty Z-Score]],Table2[6M Return vs Nifty Z-Score])</f>
        <v>704</v>
      </c>
      <c r="AU554">
        <f>_xlfn.RANK.AVG(Table2[[#This Row],[Sharpe Ratio Z-Score]],Table2[Sharpe Ratio Z-Score])</f>
        <v>224</v>
      </c>
      <c r="AV554">
        <f>(Table2[[#This Row],[Rank 1Y]]+Table2[[#This Row],[Rank 6M]]+Table2[[#This Row],[Rank Sharpe]])/3</f>
        <v>511.66666666666669</v>
      </c>
    </row>
    <row r="555" spans="1:48" x14ac:dyDescent="0.3">
      <c r="A555" t="s">
        <v>1352</v>
      </c>
      <c r="B555" t="s">
        <v>1353</v>
      </c>
      <c r="C555" t="s">
        <v>3139</v>
      </c>
      <c r="D555" t="s">
        <v>449</v>
      </c>
      <c r="E555">
        <v>8366.2432986200001</v>
      </c>
      <c r="F555">
        <v>624.35</v>
      </c>
      <c r="G555">
        <v>-25.753448087545198</v>
      </c>
      <c r="H555">
        <f>(Table2[[#This Row],[1Y Return vs Nifty]]-AVERAGE(Table2[1Y Return vs Nifty]))/_xlfn.STDEV.P(Table2[1Y Return vs Nifty])</f>
        <v>-0.87936172455696937</v>
      </c>
      <c r="I555">
        <v>-5.6503928712987301</v>
      </c>
      <c r="J555">
        <f>(Table2[[#This Row],[1M Return vs Nifty]]-AVERAGE(Table2[1M Return vs Nifty]))/_xlfn.STDEV.P(Table2[1M Return vs Nifty])</f>
        <v>-0.53905175458924204</v>
      </c>
      <c r="K555">
        <v>-40.287857542736802</v>
      </c>
      <c r="L555">
        <f>(Table2[[#This Row],[6M Return vs Nifty]]-AVERAGE(Table2[6M Return vs Nifty]))/_xlfn.STDEV.P(Table2[6M Return vs Nifty])</f>
        <v>-1.6061328203127023</v>
      </c>
      <c r="M555">
        <v>-3.39069750840638</v>
      </c>
      <c r="N555">
        <f>(Table2[[#This Row],[1W Return vs Nifty]]-AVERAGE(Table2[1W Return vs Nifty]))/_xlfn.STDEV.P(Table2[1W Return vs Nifty])</f>
        <v>-0.73496048305936779</v>
      </c>
      <c r="O555">
        <v>636.99</v>
      </c>
      <c r="P555">
        <v>648.43694505232804</v>
      </c>
      <c r="Q555">
        <v>706.37806553857502</v>
      </c>
      <c r="R555">
        <v>41.437806989894597</v>
      </c>
      <c r="S555" s="1">
        <f>(Table2[[#This Row],[Close Price]]-Table2[[#This Row],[20D EMA]])/Table2[[#This Row],[20D EMA]]</f>
        <v>-1.9843325640904859E-2</v>
      </c>
      <c r="T555" s="1">
        <f>(Table2[[#This Row],[Close Price]]-Table2[[#This Row],[50D EMA]])/Table2[[#This Row],[50D EMA]]</f>
        <v>-3.7146163919429716E-2</v>
      </c>
      <c r="U555" s="1">
        <f>(Table2[[#This Row],[Close Price]]-Table2[[#This Row],[200D EMA]])/Table2[[#This Row],[200D EMA]]</f>
        <v>-0.11612487638051591</v>
      </c>
      <c r="V555">
        <v>0.57537716684294304</v>
      </c>
      <c r="W555">
        <v>618.79999999999995</v>
      </c>
      <c r="X555">
        <v>632.45000000000005</v>
      </c>
      <c r="Y555">
        <v>604.79999999999995</v>
      </c>
      <c r="Z555">
        <v>640.20000000000005</v>
      </c>
      <c r="AA555">
        <v>604.79999999999995</v>
      </c>
      <c r="AB555">
        <v>655.8</v>
      </c>
      <c r="AC555" s="1">
        <f>(Table2[[#This Row],[Close Price]]/Table2[[#This Row],[Day Low]])-1</f>
        <v>8.9689722042665121E-3</v>
      </c>
      <c r="AD555" s="1">
        <f>(Table2[[#This Row],[Day High]]/Table2[[#This Row],[Close Price]])-1</f>
        <v>1.2973492432129419E-2</v>
      </c>
      <c r="AE555" s="1">
        <f>(Table2[[#This Row],[Close Price]]/Table2[[#This Row],[Current Week Low]])-1</f>
        <v>3.2324735449735575E-2</v>
      </c>
      <c r="AF555" s="1">
        <f>(Table2[[#This Row],[Current Week High]]/Table2[[#This Row],[Close Price]])-1</f>
        <v>2.5386401857932395E-2</v>
      </c>
      <c r="AG555" s="1">
        <f>(Table2[[#This Row],[Close Price]]/Table2[[#This Row],[Current Month Low]])-1</f>
        <v>3.2324735449735575E-2</v>
      </c>
      <c r="AH555" s="1">
        <f>(Table2[[#This Row],[Current Month High]]/Table2[[#This Row],[Close Price]])-1</f>
        <v>5.0372387282773934E-2</v>
      </c>
      <c r="AI555">
        <v>75.702730840073599</v>
      </c>
      <c r="AJ555">
        <v>9.6794027228809902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-7.0000000000000007E-2</v>
      </c>
      <c r="AM555" t="s">
        <v>3172</v>
      </c>
      <c r="AN555">
        <v>-0.96</v>
      </c>
      <c r="AO555" t="s">
        <v>3172</v>
      </c>
      <c r="AP555">
        <v>0.110824988117349</v>
      </c>
      <c r="AQ555">
        <f>(Table2[[#This Row],[Sharpe Ratio]]-AVERAGE(Table2[Sharpe Ratio]))/_xlfn.STDEV.P(Table2[Sharpe Ratio])</f>
        <v>0.56885586676254574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621</v>
      </c>
      <c r="AT555">
        <f>_xlfn.RANK.AVG(Table2[[#This Row],[6M Return vs Nifty Z-Score]],Table2[6M Return vs Nifty Z-Score])</f>
        <v>725</v>
      </c>
      <c r="AU555">
        <f>_xlfn.RANK.AVG(Table2[[#This Row],[Sharpe Ratio Z-Score]],Table2[Sharpe Ratio Z-Score])</f>
        <v>189</v>
      </c>
      <c r="AV555">
        <f>(Table2[[#This Row],[Rank 1Y]]+Table2[[#This Row],[Rank 6M]]+Table2[[#This Row],[Rank Sharpe]])/3</f>
        <v>511.66666666666669</v>
      </c>
    </row>
    <row r="556" spans="1:48" x14ac:dyDescent="0.3">
      <c r="A556" t="s">
        <v>839</v>
      </c>
      <c r="B556" t="s">
        <v>840</v>
      </c>
      <c r="C556" t="s">
        <v>3127</v>
      </c>
      <c r="D556" t="s">
        <v>556</v>
      </c>
      <c r="E556">
        <v>19286.05118482</v>
      </c>
      <c r="F556">
        <v>454.6</v>
      </c>
      <c r="G556">
        <v>-53.368828659611196</v>
      </c>
      <c r="H556">
        <f>(Table2[[#This Row],[1Y Return vs Nifty]]-AVERAGE(Table2[1Y Return vs Nifty]))/_xlfn.STDEV.P(Table2[1Y Return vs Nifty])</f>
        <v>-1.3492286635652329</v>
      </c>
      <c r="I556">
        <v>-3.39161514695253</v>
      </c>
      <c r="J556">
        <f>(Table2[[#This Row],[1M Return vs Nifty]]-AVERAGE(Table2[1M Return vs Nifty]))/_xlfn.STDEV.P(Table2[1M Return vs Nifty])</f>
        <v>-0.29695797963131421</v>
      </c>
      <c r="K556">
        <v>-2.5619196240300499</v>
      </c>
      <c r="L556">
        <f>(Table2[[#This Row],[6M Return vs Nifty]]-AVERAGE(Table2[6M Return vs Nifty]))/_xlfn.STDEV.P(Table2[6M Return vs Nifty])</f>
        <v>-0.39207074079895982</v>
      </c>
      <c r="M556">
        <v>-6.1513623924231202E-2</v>
      </c>
      <c r="N556">
        <f>(Table2[[#This Row],[1W Return vs Nifty]]-AVERAGE(Table2[1W Return vs Nifty]))/_xlfn.STDEV.P(Table2[1W Return vs Nifty])</f>
        <v>5.6518524656284527E-2</v>
      </c>
      <c r="O556">
        <v>471.16</v>
      </c>
      <c r="P556">
        <v>469.54587373500101</v>
      </c>
      <c r="Q556">
        <v>475.62681993994602</v>
      </c>
      <c r="R556">
        <v>41.240556451074802</v>
      </c>
      <c r="S556" s="1">
        <f>(Table2[[#This Row],[Close Price]]-Table2[[#This Row],[20D EMA]])/Table2[[#This Row],[20D EMA]]</f>
        <v>-3.5147296035317091E-2</v>
      </c>
      <c r="T556" s="1">
        <f>(Table2[[#This Row],[Close Price]]-Table2[[#This Row],[50D EMA]])/Table2[[#This Row],[50D EMA]]</f>
        <v>-3.1830486798050395E-2</v>
      </c>
      <c r="U556" s="1">
        <f>(Table2[[#This Row],[Close Price]]-Table2[[#This Row],[200D EMA]])/Table2[[#This Row],[200D EMA]]</f>
        <v>-4.4208650686689409E-2</v>
      </c>
      <c r="V556">
        <v>0.82295380061452506</v>
      </c>
      <c r="W556">
        <v>453</v>
      </c>
      <c r="X556">
        <v>473.75</v>
      </c>
      <c r="Y556">
        <v>430.85</v>
      </c>
      <c r="Z556">
        <v>473.75</v>
      </c>
      <c r="AA556">
        <v>430.85</v>
      </c>
      <c r="AB556">
        <v>482.5</v>
      </c>
      <c r="AC556" s="1">
        <f>(Table2[[#This Row],[Close Price]]/Table2[[#This Row],[Day Low]])-1</f>
        <v>3.5320088300221375E-3</v>
      </c>
      <c r="AD556" s="1">
        <f>(Table2[[#This Row],[Day High]]/Table2[[#This Row],[Close Price]])-1</f>
        <v>4.2124945006599246E-2</v>
      </c>
      <c r="AE556" s="1">
        <f>(Table2[[#This Row],[Close Price]]/Table2[[#This Row],[Current Week Low]])-1</f>
        <v>5.5123592897760254E-2</v>
      </c>
      <c r="AF556" s="1">
        <f>(Table2[[#This Row],[Current Week High]]/Table2[[#This Row],[Close Price]])-1</f>
        <v>4.2124945006599246E-2</v>
      </c>
      <c r="AG556" s="1">
        <f>(Table2[[#This Row],[Close Price]]/Table2[[#This Row],[Current Month Low]])-1</f>
        <v>5.5123592897760254E-2</v>
      </c>
      <c r="AH556" s="1">
        <f>(Table2[[#This Row],[Current Month High]]/Table2[[#This Row],[Close Price]])-1</f>
        <v>6.1372635283765797E-2</v>
      </c>
      <c r="AI556">
        <v>50.686883149003599</v>
      </c>
      <c r="AJ556">
        <v>49.401866701722099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-0.01</v>
      </c>
      <c r="AM556" t="s">
        <v>3172</v>
      </c>
      <c r="AN556">
        <v>-11.07</v>
      </c>
      <c r="AO556" t="s">
        <v>3172</v>
      </c>
      <c r="AP556">
        <v>5.1323834167369999E-2</v>
      </c>
      <c r="AQ556">
        <f>(Table2[[#This Row],[Sharpe Ratio]]-AVERAGE(Table2[Sharpe Ratio]))/_xlfn.STDEV.P(Table2[Sharpe Ratio])</f>
        <v>-0.12175934490389384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717</v>
      </c>
      <c r="AT556">
        <f>_xlfn.RANK.AVG(Table2[[#This Row],[6M Return vs Nifty Z-Score]],Table2[6M Return vs Nifty Z-Score])</f>
        <v>450</v>
      </c>
      <c r="AU556">
        <f>_xlfn.RANK.AVG(Table2[[#This Row],[Sharpe Ratio Z-Score]],Table2[Sharpe Ratio Z-Score])</f>
        <v>370</v>
      </c>
      <c r="AV556">
        <f>(Table2[[#This Row],[Rank 1Y]]+Table2[[#This Row],[Rank 6M]]+Table2[[#This Row],[Rank Sharpe]])/3</f>
        <v>512.33333333333337</v>
      </c>
    </row>
    <row r="557" spans="1:48" x14ac:dyDescent="0.3">
      <c r="A557" t="s">
        <v>1981</v>
      </c>
      <c r="B557" t="s">
        <v>1982</v>
      </c>
      <c r="C557" t="s">
        <v>3136</v>
      </c>
      <c r="D557" t="s">
        <v>434</v>
      </c>
      <c r="E557">
        <v>3553.1625664150001</v>
      </c>
      <c r="F557">
        <v>493.15</v>
      </c>
      <c r="G557">
        <v>13.0587758244162</v>
      </c>
      <c r="H557">
        <f>(Table2[[#This Row],[1Y Return vs Nifty]]-AVERAGE(Table2[1Y Return vs Nifty]))/_xlfn.STDEV.P(Table2[1Y Return vs Nifty])</f>
        <v>-0.21898404849974978</v>
      </c>
      <c r="I557">
        <v>6.4827928318265302</v>
      </c>
      <c r="J557">
        <f>(Table2[[#This Row],[1M Return vs Nifty]]-AVERAGE(Table2[1M Return vs Nifty]))/_xlfn.STDEV.P(Table2[1M Return vs Nifty])</f>
        <v>0.76137223023882328</v>
      </c>
      <c r="K557">
        <v>-4.1974933106203602</v>
      </c>
      <c r="L557">
        <f>(Table2[[#This Row],[6M Return vs Nifty]]-AVERAGE(Table2[6M Return vs Nifty]))/_xlfn.STDEV.P(Table2[6M Return vs Nifty])</f>
        <v>-0.44470529677523862</v>
      </c>
      <c r="M557">
        <v>1.6964341827170299</v>
      </c>
      <c r="N557">
        <f>(Table2[[#This Row],[1W Return vs Nifty]]-AVERAGE(Table2[1W Return vs Nifty]))/_xlfn.STDEV.P(Table2[1W Return vs Nifty])</f>
        <v>0.47445241893643192</v>
      </c>
      <c r="O557">
        <v>486.68</v>
      </c>
      <c r="P557">
        <v>487.97688485234499</v>
      </c>
      <c r="Q557">
        <v>461.88941639230399</v>
      </c>
      <c r="R557">
        <v>57.284396894449799</v>
      </c>
      <c r="S557" s="1">
        <f>(Table2[[#This Row],[Close Price]]-Table2[[#This Row],[20D EMA]])/Table2[[#This Row],[20D EMA]]</f>
        <v>1.32941563244842E-2</v>
      </c>
      <c r="T557" s="1">
        <f>(Table2[[#This Row],[Close Price]]-Table2[[#This Row],[50D EMA]])/Table2[[#This Row],[50D EMA]]</f>
        <v>1.0601147940071578E-2</v>
      </c>
      <c r="U557" s="1">
        <f>(Table2[[#This Row],[Close Price]]-Table2[[#This Row],[200D EMA]])/Table2[[#This Row],[200D EMA]]</f>
        <v>6.7679800615186511E-2</v>
      </c>
      <c r="V557">
        <v>0.674298141663075</v>
      </c>
      <c r="W557">
        <v>485.8</v>
      </c>
      <c r="X557">
        <v>495</v>
      </c>
      <c r="Y557">
        <v>465.3</v>
      </c>
      <c r="Z557">
        <v>497</v>
      </c>
      <c r="AA557">
        <v>465.3</v>
      </c>
      <c r="AB557">
        <v>497</v>
      </c>
      <c r="AC557" s="1">
        <f>(Table2[[#This Row],[Close Price]]/Table2[[#This Row],[Day Low]])-1</f>
        <v>1.5129682997118143E-2</v>
      </c>
      <c r="AD557" s="1">
        <f>(Table2[[#This Row],[Day High]]/Table2[[#This Row],[Close Price]])-1</f>
        <v>3.7513940991584782E-3</v>
      </c>
      <c r="AE557" s="1">
        <f>(Table2[[#This Row],[Close Price]]/Table2[[#This Row],[Current Week Low]])-1</f>
        <v>5.9853857726198001E-2</v>
      </c>
      <c r="AF557" s="1">
        <f>(Table2[[#This Row],[Current Week High]]/Table2[[#This Row],[Close Price]])-1</f>
        <v>7.8069552874380221E-3</v>
      </c>
      <c r="AG557" s="1">
        <f>(Table2[[#This Row],[Close Price]]/Table2[[#This Row],[Current Month Low]])-1</f>
        <v>5.9853857726198001E-2</v>
      </c>
      <c r="AH557" s="1">
        <f>(Table2[[#This Row],[Current Month High]]/Table2[[#This Row],[Close Price]])-1</f>
        <v>7.8069552874380221E-3</v>
      </c>
      <c r="AI557">
        <v>12.480989556929901</v>
      </c>
      <c r="AJ557">
        <v>41.689412440741201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-0.05</v>
      </c>
      <c r="AM557" t="s">
        <v>3172</v>
      </c>
      <c r="AN557">
        <v>-2.56</v>
      </c>
      <c r="AO557" t="s">
        <v>3172</v>
      </c>
      <c r="AP557">
        <v>-8.0893116133957998E-2</v>
      </c>
      <c r="AQ557">
        <f>(Table2[[#This Row],[Sharpe Ratio]]-AVERAGE(Table2[Sharpe Ratio]))/_xlfn.STDEV.P(Table2[Sharpe Ratio])</f>
        <v>-1.6563688618051198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372</v>
      </c>
      <c r="AT557">
        <f>_xlfn.RANK.AVG(Table2[[#This Row],[6M Return vs Nifty Z-Score]],Table2[6M Return vs Nifty Z-Score])</f>
        <v>470</v>
      </c>
      <c r="AU557">
        <f>_xlfn.RANK.AVG(Table2[[#This Row],[Sharpe Ratio Z-Score]],Table2[Sharpe Ratio Z-Score])</f>
        <v>695</v>
      </c>
      <c r="AV557">
        <f>(Table2[[#This Row],[Rank 1Y]]+Table2[[#This Row],[Rank 6M]]+Table2[[#This Row],[Rank Sharpe]])/3</f>
        <v>512.33333333333337</v>
      </c>
    </row>
    <row r="558" spans="1:48" x14ac:dyDescent="0.3">
      <c r="A558" t="s">
        <v>435</v>
      </c>
      <c r="B558" t="s">
        <v>436</v>
      </c>
      <c r="C558" t="s">
        <v>3126</v>
      </c>
      <c r="D558" t="s">
        <v>21</v>
      </c>
      <c r="E558">
        <v>54003.473033114999</v>
      </c>
      <c r="F558">
        <v>2854.05</v>
      </c>
      <c r="G558">
        <v>-11.887718067628899</v>
      </c>
      <c r="H558">
        <f>(Table2[[#This Row],[1Y Return vs Nifty]]-AVERAGE(Table2[1Y Return vs Nifty]))/_xlfn.STDEV.P(Table2[1Y Return vs Nifty])</f>
        <v>-0.64344072739485614</v>
      </c>
      <c r="I558">
        <v>-4.1481618542548402</v>
      </c>
      <c r="J558">
        <f>(Table2[[#This Row],[1M Return vs Nifty]]-AVERAGE(Table2[1M Return vs Nifty]))/_xlfn.STDEV.P(Table2[1M Return vs Nifty])</f>
        <v>-0.37804397863363781</v>
      </c>
      <c r="K558">
        <v>6.8555680239600703</v>
      </c>
      <c r="L558">
        <f>(Table2[[#This Row],[6M Return vs Nifty]]-AVERAGE(Table2[6M Return vs Nifty]))/_xlfn.STDEV.P(Table2[6M Return vs Nifty])</f>
        <v>-8.9005654323150662E-2</v>
      </c>
      <c r="M558">
        <v>-1.3806747705917199</v>
      </c>
      <c r="N558">
        <f>(Table2[[#This Row],[1W Return vs Nifty]]-AVERAGE(Table2[1W Return vs Nifty]))/_xlfn.STDEV.P(Table2[1W Return vs Nifty])</f>
        <v>-0.25709838315349032</v>
      </c>
      <c r="O558">
        <v>2968.92</v>
      </c>
      <c r="P558">
        <v>2933.71260079587</v>
      </c>
      <c r="Q558">
        <v>2658.6956523858398</v>
      </c>
      <c r="R558">
        <v>31.546799746127999</v>
      </c>
      <c r="S558" s="1">
        <f>(Table2[[#This Row],[Close Price]]-Table2[[#This Row],[20D EMA]])/Table2[[#This Row],[20D EMA]]</f>
        <v>-3.8690837072066574E-2</v>
      </c>
      <c r="T558" s="1">
        <f>(Table2[[#This Row],[Close Price]]-Table2[[#This Row],[50D EMA]])/Table2[[#This Row],[50D EMA]]</f>
        <v>-2.7154193895563804E-2</v>
      </c>
      <c r="U558" s="1">
        <f>(Table2[[#This Row],[Close Price]]-Table2[[#This Row],[200D EMA]])/Table2[[#This Row],[200D EMA]]</f>
        <v>7.3477514223508344E-2</v>
      </c>
      <c r="V558">
        <v>0.90795883342921602</v>
      </c>
      <c r="W558">
        <v>2841.8</v>
      </c>
      <c r="X558">
        <v>2932.95</v>
      </c>
      <c r="Y558">
        <v>2841.15</v>
      </c>
      <c r="Z558">
        <v>2979</v>
      </c>
      <c r="AA558">
        <v>2836.6</v>
      </c>
      <c r="AB558">
        <v>3051.8</v>
      </c>
      <c r="AC558" s="1">
        <f>(Table2[[#This Row],[Close Price]]/Table2[[#This Row],[Day Low]])-1</f>
        <v>4.3106481807304586E-3</v>
      </c>
      <c r="AD558" s="1">
        <f>(Table2[[#This Row],[Day High]]/Table2[[#This Row],[Close Price]])-1</f>
        <v>2.7644925631996609E-2</v>
      </c>
      <c r="AE558" s="1">
        <f>(Table2[[#This Row],[Close Price]]/Table2[[#This Row],[Current Week Low]])-1</f>
        <v>4.5404149728103249E-3</v>
      </c>
      <c r="AF558" s="1">
        <f>(Table2[[#This Row],[Current Week High]]/Table2[[#This Row],[Close Price]])-1</f>
        <v>4.3779891732800724E-2</v>
      </c>
      <c r="AG558" s="1">
        <f>(Table2[[#This Row],[Close Price]]/Table2[[#This Row],[Current Month Low]])-1</f>
        <v>6.1517309454981461E-3</v>
      </c>
      <c r="AH558" s="1">
        <f>(Table2[[#This Row],[Current Month High]]/Table2[[#This Row],[Close Price]])-1</f>
        <v>6.9287503722779809E-2</v>
      </c>
      <c r="AI558">
        <v>11.6939086561202</v>
      </c>
      <c r="AJ558">
        <v>37.936784109032899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-0.08</v>
      </c>
      <c r="AM558" t="s">
        <v>3172</v>
      </c>
      <c r="AN558">
        <v>-6.19</v>
      </c>
      <c r="AO558" t="s">
        <v>3172</v>
      </c>
      <c r="AP558">
        <v>-5.2154432909700003E-2</v>
      </c>
      <c r="AQ558">
        <f>(Table2[[#This Row],[Sharpe Ratio]]-AVERAGE(Table2[Sharpe Ratio]))/_xlfn.STDEV.P(Table2[Sharpe Ratio])</f>
        <v>-1.3228060570463946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-2.6903948005515295</v>
      </c>
      <c r="AS558">
        <f>_xlfn.RANK.AVG(Table2[[#This Row],[1Y Return vs Nifty Z-Score]],Table2[1Y Return vs Nifty Z-Score])</f>
        <v>532</v>
      </c>
      <c r="AT558">
        <f>_xlfn.RANK.AVG(Table2[[#This Row],[6M Return vs Nifty Z-Score]],Table2[6M Return vs Nifty Z-Score])</f>
        <v>340</v>
      </c>
      <c r="AU558">
        <f>_xlfn.RANK.AVG(Table2[[#This Row],[Sharpe Ratio Z-Score]],Table2[Sharpe Ratio Z-Score])</f>
        <v>666</v>
      </c>
      <c r="AV558">
        <f>(Table2[[#This Row],[Rank 1Y]]+Table2[[#This Row],[Rank 6M]]+Table2[[#This Row],[Rank Sharpe]])/3</f>
        <v>512.66666666666663</v>
      </c>
    </row>
    <row r="559" spans="1:48" x14ac:dyDescent="0.3">
      <c r="A559" t="s">
        <v>1531</v>
      </c>
      <c r="B559" t="s">
        <v>1532</v>
      </c>
      <c r="C559" t="s">
        <v>3127</v>
      </c>
      <c r="D559" t="s">
        <v>556</v>
      </c>
      <c r="E559">
        <v>6569.5015095750005</v>
      </c>
      <c r="F559">
        <v>301.05</v>
      </c>
      <c r="G559">
        <v>-18.7981272349252</v>
      </c>
      <c r="H559">
        <f>(Table2[[#This Row],[1Y Return vs Nifty]]-AVERAGE(Table2[1Y Return vs Nifty]))/_xlfn.STDEV.P(Table2[1Y Return vs Nifty])</f>
        <v>-0.76101914693750006</v>
      </c>
      <c r="I559">
        <v>5.4644376409887903</v>
      </c>
      <c r="J559">
        <f>(Table2[[#This Row],[1M Return vs Nifty]]-AVERAGE(Table2[1M Return vs Nifty]))/_xlfn.STDEV.P(Table2[1M Return vs Nifty])</f>
        <v>0.65222583228181774</v>
      </c>
      <c r="K559">
        <v>-22.444438622648299</v>
      </c>
      <c r="L559">
        <f>(Table2[[#This Row],[6M Return vs Nifty]]-AVERAGE(Table2[6M Return vs Nifty]))/_xlfn.STDEV.P(Table2[6M Return vs Nifty])</f>
        <v>-1.0319120195883364</v>
      </c>
      <c r="M559">
        <v>-2.5838519059887699</v>
      </c>
      <c r="N559">
        <f>(Table2[[#This Row],[1W Return vs Nifty]]-AVERAGE(Table2[1W Return vs Nifty]))/_xlfn.STDEV.P(Table2[1W Return vs Nifty])</f>
        <v>-0.543141292849464</v>
      </c>
      <c r="O559">
        <v>309.70999999999998</v>
      </c>
      <c r="P559">
        <v>306.33171142503102</v>
      </c>
      <c r="Q559">
        <v>311.869615219737</v>
      </c>
      <c r="R559">
        <v>39.290451956536899</v>
      </c>
      <c r="S559" s="1">
        <f>(Table2[[#This Row],[Close Price]]-Table2[[#This Row],[20D EMA]])/Table2[[#This Row],[20D EMA]]</f>
        <v>-2.7961641535630005E-2</v>
      </c>
      <c r="T559" s="1">
        <f>(Table2[[#This Row],[Close Price]]-Table2[[#This Row],[50D EMA]])/Table2[[#This Row],[50D EMA]]</f>
        <v>-1.7241804318791874E-2</v>
      </c>
      <c r="U559" s="1">
        <f>(Table2[[#This Row],[Close Price]]-Table2[[#This Row],[200D EMA]])/Table2[[#This Row],[200D EMA]]</f>
        <v>-3.4692752008283034E-2</v>
      </c>
      <c r="V559">
        <v>0.807931099862229</v>
      </c>
      <c r="W559">
        <v>299.89999999999998</v>
      </c>
      <c r="X559">
        <v>306.95</v>
      </c>
      <c r="Y559">
        <v>294.64999999999998</v>
      </c>
      <c r="Z559">
        <v>319</v>
      </c>
      <c r="AA559">
        <v>294.64999999999998</v>
      </c>
      <c r="AB559">
        <v>328.95</v>
      </c>
      <c r="AC559" s="1">
        <f>(Table2[[#This Row],[Close Price]]/Table2[[#This Row],[Day Low]])-1</f>
        <v>3.8346115371792333E-3</v>
      </c>
      <c r="AD559" s="1">
        <f>(Table2[[#This Row],[Day High]]/Table2[[#This Row],[Close Price]])-1</f>
        <v>1.9598073409732519E-2</v>
      </c>
      <c r="AE559" s="1">
        <f>(Table2[[#This Row],[Close Price]]/Table2[[#This Row],[Current Week Low]])-1</f>
        <v>2.1720685559138087E-2</v>
      </c>
      <c r="AF559" s="1">
        <f>(Table2[[#This Row],[Current Week High]]/Table2[[#This Row],[Close Price]])-1</f>
        <v>5.9624647068593273E-2</v>
      </c>
      <c r="AG559" s="1">
        <f>(Table2[[#This Row],[Close Price]]/Table2[[#This Row],[Current Month Low]])-1</f>
        <v>2.1720685559138087E-2</v>
      </c>
      <c r="AH559" s="1">
        <f>(Table2[[#This Row],[Current Month High]]/Table2[[#This Row],[Close Price]])-1</f>
        <v>9.2675635276532109E-2</v>
      </c>
      <c r="AI559">
        <v>34.622155788074998</v>
      </c>
      <c r="AJ559">
        <v>11.686143572621001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-0.03</v>
      </c>
      <c r="AM559" t="s">
        <v>3172</v>
      </c>
      <c r="AN559">
        <v>-8.7200000000000006</v>
      </c>
      <c r="AO559" t="s">
        <v>3172</v>
      </c>
      <c r="AP559">
        <v>7.0313401373266998E-2</v>
      </c>
      <c r="AQ559">
        <f>(Table2[[#This Row],[Sharpe Ratio]]-AVERAGE(Table2[Sharpe Ratio]))/_xlfn.STDEV.P(Table2[Sharpe Ratio])</f>
        <v>9.8647875876725383E-2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572</v>
      </c>
      <c r="AT559">
        <f>_xlfn.RANK.AVG(Table2[[#This Row],[6M Return vs Nifty Z-Score]],Table2[6M Return vs Nifty Z-Score])</f>
        <v>652</v>
      </c>
      <c r="AU559">
        <f>_xlfn.RANK.AVG(Table2[[#This Row],[Sharpe Ratio Z-Score]],Table2[Sharpe Ratio Z-Score])</f>
        <v>315</v>
      </c>
      <c r="AV559">
        <f>(Table2[[#This Row],[Rank 1Y]]+Table2[[#This Row],[Rank 6M]]+Table2[[#This Row],[Rank Sharpe]])/3</f>
        <v>513</v>
      </c>
    </row>
    <row r="560" spans="1:48" x14ac:dyDescent="0.3">
      <c r="A560" t="s">
        <v>1129</v>
      </c>
      <c r="B560" t="s">
        <v>1130</v>
      </c>
      <c r="C560" t="s">
        <v>3130</v>
      </c>
      <c r="D560" t="s">
        <v>48</v>
      </c>
      <c r="E560">
        <v>11369.8157928</v>
      </c>
      <c r="F560">
        <v>443.2</v>
      </c>
      <c r="G560">
        <v>-8.0131658058790798</v>
      </c>
      <c r="H560">
        <f>(Table2[[#This Row],[1Y Return vs Nifty]]-AVERAGE(Table2[1Y Return vs Nifty]))/_xlfn.STDEV.P(Table2[1Y Return vs Nifty])</f>
        <v>-0.57751644992545703</v>
      </c>
      <c r="I560">
        <v>-4.8905880902339298</v>
      </c>
      <c r="J560">
        <f>(Table2[[#This Row],[1M Return vs Nifty]]-AVERAGE(Table2[1M Return vs Nifty]))/_xlfn.STDEV.P(Table2[1M Return vs Nifty])</f>
        <v>-0.45761655815693186</v>
      </c>
      <c r="K560">
        <v>-10.2134560345549</v>
      </c>
      <c r="L560">
        <f>(Table2[[#This Row],[6M Return vs Nifty]]-AVERAGE(Table2[6M Return vs Nifty]))/_xlfn.STDEV.P(Table2[6M Return vs Nifty])</f>
        <v>-0.63830557864591131</v>
      </c>
      <c r="M560">
        <v>-1.63823683677689</v>
      </c>
      <c r="N560">
        <f>(Table2[[#This Row],[1W Return vs Nifty]]-AVERAGE(Table2[1W Return vs Nifty]))/_xlfn.STDEV.P(Table2[1W Return vs Nifty])</f>
        <v>-0.31833109833021328</v>
      </c>
      <c r="O560">
        <v>439.03</v>
      </c>
      <c r="P560">
        <v>452.71400644433101</v>
      </c>
      <c r="Q560">
        <v>440.70541655903401</v>
      </c>
      <c r="R560">
        <v>57.339334968888402</v>
      </c>
      <c r="S560" s="1">
        <f>(Table2[[#This Row],[Close Price]]-Table2[[#This Row],[20D EMA]])/Table2[[#This Row],[20D EMA]]</f>
        <v>9.4982119672915657E-3</v>
      </c>
      <c r="T560" s="1">
        <f>(Table2[[#This Row],[Close Price]]-Table2[[#This Row],[50D EMA]])/Table2[[#This Row],[50D EMA]]</f>
        <v>-2.1015489489832978E-2</v>
      </c>
      <c r="U560" s="1">
        <f>(Table2[[#This Row],[Close Price]]-Table2[[#This Row],[200D EMA]])/Table2[[#This Row],[200D EMA]]</f>
        <v>5.6604329042364392E-3</v>
      </c>
      <c r="V560">
        <v>1.02272381357957</v>
      </c>
      <c r="W560">
        <v>440.15</v>
      </c>
      <c r="X560">
        <v>458.9</v>
      </c>
      <c r="Y560">
        <v>412</v>
      </c>
      <c r="Z560">
        <v>458.9</v>
      </c>
      <c r="AA560">
        <v>412</v>
      </c>
      <c r="AB560">
        <v>458.9</v>
      </c>
      <c r="AC560" s="1">
        <f>(Table2[[#This Row],[Close Price]]/Table2[[#This Row],[Day Low]])-1</f>
        <v>6.9294558673180795E-3</v>
      </c>
      <c r="AD560" s="1">
        <f>(Table2[[#This Row],[Day High]]/Table2[[#This Row],[Close Price]])-1</f>
        <v>3.5424187725631828E-2</v>
      </c>
      <c r="AE560" s="1">
        <f>(Table2[[#This Row],[Close Price]]/Table2[[#This Row],[Current Week Low]])-1</f>
        <v>7.5728155339805703E-2</v>
      </c>
      <c r="AF560" s="1">
        <f>(Table2[[#This Row],[Current Week High]]/Table2[[#This Row],[Close Price]])-1</f>
        <v>3.5424187725631828E-2</v>
      </c>
      <c r="AG560" s="1">
        <f>(Table2[[#This Row],[Close Price]]/Table2[[#This Row],[Current Month Low]])-1</f>
        <v>7.5728155339805703E-2</v>
      </c>
      <c r="AH560" s="1">
        <f>(Table2[[#This Row],[Current Month High]]/Table2[[#This Row],[Close Price]])-1</f>
        <v>3.5424187725631828E-2</v>
      </c>
      <c r="AI560">
        <v>29.693140794223801</v>
      </c>
      <c r="AJ560">
        <v>42.921638181231799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-0.14000000000000001</v>
      </c>
      <c r="AM560" t="s">
        <v>3172</v>
      </c>
      <c r="AN560">
        <v>2.17</v>
      </c>
      <c r="AO560" t="s">
        <v>3173</v>
      </c>
      <c r="AP560">
        <v>2.3221227659350001E-3</v>
      </c>
      <c r="AQ560">
        <f>(Table2[[#This Row],[Sharpe Ratio]]-AVERAGE(Table2[Sharpe Ratio]))/_xlfn.STDEV.P(Table2[Sharpe Ratio])</f>
        <v>-0.69051011770351545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501</v>
      </c>
      <c r="AT560">
        <f>_xlfn.RANK.AVG(Table2[[#This Row],[6M Return vs Nifty Z-Score]],Table2[6M Return vs Nifty Z-Score])</f>
        <v>538</v>
      </c>
      <c r="AU560">
        <f>_xlfn.RANK.AVG(Table2[[#This Row],[Sharpe Ratio Z-Score]],Table2[Sharpe Ratio Z-Score])</f>
        <v>502</v>
      </c>
      <c r="AV560">
        <f>(Table2[[#This Row],[Rank 1Y]]+Table2[[#This Row],[Rank 6M]]+Table2[[#This Row],[Rank Sharpe]])/3</f>
        <v>513.66666666666663</v>
      </c>
    </row>
    <row r="561" spans="1:48" x14ac:dyDescent="0.3">
      <c r="A561" t="s">
        <v>2186</v>
      </c>
      <c r="B561" t="s">
        <v>2187</v>
      </c>
      <c r="C561" t="s">
        <v>3133</v>
      </c>
      <c r="D561" t="s">
        <v>256</v>
      </c>
      <c r="E561">
        <v>2760.3556480000002</v>
      </c>
      <c r="F561">
        <v>284.8</v>
      </c>
      <c r="G561">
        <v>-21.008718294185101</v>
      </c>
      <c r="H561">
        <f>(Table2[[#This Row],[1Y Return vs Nifty]]-AVERAGE(Table2[1Y Return vs Nifty]))/_xlfn.STDEV.P(Table2[1Y Return vs Nifty])</f>
        <v>-0.79863165246509549</v>
      </c>
      <c r="I561">
        <v>-11.769281500466001</v>
      </c>
      <c r="J561">
        <f>(Table2[[#This Row],[1M Return vs Nifty]]-AVERAGE(Table2[1M Return vs Nifty]))/_xlfn.STDEV.P(Table2[1M Return vs Nifty])</f>
        <v>-1.1948687616438065</v>
      </c>
      <c r="K561">
        <v>-21.650604610210301</v>
      </c>
      <c r="L561">
        <f>(Table2[[#This Row],[6M Return vs Nifty]]-AVERAGE(Table2[6M Return vs Nifty]))/_xlfn.STDEV.P(Table2[6M Return vs Nifty])</f>
        <v>-1.0063655699810141</v>
      </c>
      <c r="M561">
        <v>-4.6256592393043299</v>
      </c>
      <c r="N561">
        <f>(Table2[[#This Row],[1W Return vs Nifty]]-AVERAGE(Table2[1W Return vs Nifty]))/_xlfn.STDEV.P(Table2[1W Return vs Nifty])</f>
        <v>-1.0285598513291545</v>
      </c>
      <c r="O561">
        <v>299.45</v>
      </c>
      <c r="P561">
        <v>309.95269420644797</v>
      </c>
      <c r="Q561">
        <v>306.40270664144703</v>
      </c>
      <c r="R561">
        <v>26.8192844890701</v>
      </c>
      <c r="S561" s="1">
        <f>(Table2[[#This Row],[Close Price]]-Table2[[#This Row],[20D EMA]])/Table2[[#This Row],[20D EMA]]</f>
        <v>-4.8923025546835794E-2</v>
      </c>
      <c r="T561" s="1">
        <f>(Table2[[#This Row],[Close Price]]-Table2[[#This Row],[50D EMA]])/Table2[[#This Row],[50D EMA]]</f>
        <v>-8.1150106698845745E-2</v>
      </c>
      <c r="U561" s="1">
        <f>(Table2[[#This Row],[Close Price]]-Table2[[#This Row],[200D EMA]])/Table2[[#This Row],[200D EMA]]</f>
        <v>-7.050429442428699E-2</v>
      </c>
      <c r="V561">
        <v>1.3411572123600899</v>
      </c>
      <c r="W561">
        <v>283</v>
      </c>
      <c r="X561">
        <v>287.95</v>
      </c>
      <c r="Y561">
        <v>276.45</v>
      </c>
      <c r="Z561">
        <v>295.64999999999998</v>
      </c>
      <c r="AA561">
        <v>276.45</v>
      </c>
      <c r="AB561">
        <v>302.60000000000002</v>
      </c>
      <c r="AC561" s="1">
        <f>(Table2[[#This Row],[Close Price]]/Table2[[#This Row],[Day Low]])-1</f>
        <v>6.3604240282686408E-3</v>
      </c>
      <c r="AD561" s="1">
        <f>(Table2[[#This Row],[Day High]]/Table2[[#This Row],[Close Price]])-1</f>
        <v>1.1060393258426782E-2</v>
      </c>
      <c r="AE561" s="1">
        <f>(Table2[[#This Row],[Close Price]]/Table2[[#This Row],[Current Week Low]])-1</f>
        <v>3.020437692168576E-2</v>
      </c>
      <c r="AF561" s="1">
        <f>(Table2[[#This Row],[Current Week High]]/Table2[[#This Row],[Close Price]])-1</f>
        <v>3.8096910112359383E-2</v>
      </c>
      <c r="AG561" s="1">
        <f>(Table2[[#This Row],[Close Price]]/Table2[[#This Row],[Current Month Low]])-1</f>
        <v>3.020437692168576E-2</v>
      </c>
      <c r="AH561" s="1">
        <f>(Table2[[#This Row],[Current Month High]]/Table2[[#This Row],[Close Price]])-1</f>
        <v>6.25E-2</v>
      </c>
      <c r="AI561">
        <v>40.993679775280903</v>
      </c>
      <c r="AJ561">
        <v>16.173771160513901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-0.15</v>
      </c>
      <c r="AM561" t="s">
        <v>3172</v>
      </c>
      <c r="AN561">
        <v>-9.56</v>
      </c>
      <c r="AO561" t="s">
        <v>3172</v>
      </c>
      <c r="AP561">
        <v>7.2238279559414004E-2</v>
      </c>
      <c r="AQ561">
        <f>(Table2[[#This Row],[Sharpe Ratio]]-AVERAGE(Table2[Sharpe Ratio]))/_xlfn.STDEV.P(Table2[Sharpe Ratio])</f>
        <v>0.12098946200924937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590</v>
      </c>
      <c r="AT561">
        <f>_xlfn.RANK.AVG(Table2[[#This Row],[6M Return vs Nifty Z-Score]],Table2[6M Return vs Nifty Z-Score])</f>
        <v>644</v>
      </c>
      <c r="AU561">
        <f>_xlfn.RANK.AVG(Table2[[#This Row],[Sharpe Ratio Z-Score]],Table2[Sharpe Ratio Z-Score])</f>
        <v>311</v>
      </c>
      <c r="AV561">
        <f>(Table2[[#This Row],[Rank 1Y]]+Table2[[#This Row],[Rank 6M]]+Table2[[#This Row],[Rank Sharpe]])/3</f>
        <v>515</v>
      </c>
    </row>
    <row r="562" spans="1:48" x14ac:dyDescent="0.3">
      <c r="A562" t="s">
        <v>432</v>
      </c>
      <c r="B562" t="s">
        <v>433</v>
      </c>
      <c r="C562" t="s">
        <v>3136</v>
      </c>
      <c r="D562" t="s">
        <v>434</v>
      </c>
      <c r="E562">
        <v>54111.431045879901</v>
      </c>
      <c r="F562">
        <v>888.1</v>
      </c>
      <c r="G562">
        <v>-0.95372126699745496</v>
      </c>
      <c r="H562">
        <f>(Table2[[#This Row],[1Y Return vs Nifty]]-AVERAGE(Table2[1Y Return vs Nifty]))/_xlfn.STDEV.P(Table2[1Y Return vs Nifty])</f>
        <v>-0.45740224081916703</v>
      </c>
      <c r="I562">
        <v>-5.7592596880766402</v>
      </c>
      <c r="J562">
        <f>(Table2[[#This Row],[1M Return vs Nifty]]-AVERAGE(Table2[1M Return vs Nifty]))/_xlfn.STDEV.P(Table2[1M Return vs Nifty])</f>
        <v>-0.55072000257900211</v>
      </c>
      <c r="K562">
        <v>-18.374268804301501</v>
      </c>
      <c r="L562">
        <f>(Table2[[#This Row],[6M Return vs Nifty]]-AVERAGE(Table2[6M Return vs Nifty]))/_xlfn.STDEV.P(Table2[6M Return vs Nifty])</f>
        <v>-0.9009294885699114</v>
      </c>
      <c r="M562">
        <v>-0.49795789838616</v>
      </c>
      <c r="N562">
        <f>(Table2[[#This Row],[1W Return vs Nifty]]-AVERAGE(Table2[1W Return vs Nifty]))/_xlfn.STDEV.P(Table2[1W Return vs Nifty])</f>
        <v>-4.724158390498754E-2</v>
      </c>
      <c r="O562">
        <v>908.36</v>
      </c>
      <c r="P562">
        <v>943.97650355598103</v>
      </c>
      <c r="Q562">
        <v>940.05439091948301</v>
      </c>
      <c r="R562">
        <v>42.019770024599097</v>
      </c>
      <c r="S562" s="1">
        <f>(Table2[[#This Row],[Close Price]]-Table2[[#This Row],[20D EMA]])/Table2[[#This Row],[20D EMA]]</f>
        <v>-2.230393236161873E-2</v>
      </c>
      <c r="T562" s="1">
        <f>(Table2[[#This Row],[Close Price]]-Table2[[#This Row],[50D EMA]])/Table2[[#This Row],[50D EMA]]</f>
        <v>-5.9192684717779456E-2</v>
      </c>
      <c r="U562" s="1">
        <f>(Table2[[#This Row],[Close Price]]-Table2[[#This Row],[200D EMA]])/Table2[[#This Row],[200D EMA]]</f>
        <v>-5.5267430716073276E-2</v>
      </c>
      <c r="V562">
        <v>0.74529027743517495</v>
      </c>
      <c r="W562">
        <v>885.9</v>
      </c>
      <c r="X562">
        <v>907.95</v>
      </c>
      <c r="Y562">
        <v>858</v>
      </c>
      <c r="Z562">
        <v>907.95</v>
      </c>
      <c r="AA562">
        <v>858</v>
      </c>
      <c r="AB562">
        <v>926.95</v>
      </c>
      <c r="AC562" s="1">
        <f>(Table2[[#This Row],[Close Price]]/Table2[[#This Row],[Day Low]])-1</f>
        <v>2.4833502652670258E-3</v>
      </c>
      <c r="AD562" s="1">
        <f>(Table2[[#This Row],[Day High]]/Table2[[#This Row],[Close Price]])-1</f>
        <v>2.2351086589348146E-2</v>
      </c>
      <c r="AE562" s="1">
        <f>(Table2[[#This Row],[Close Price]]/Table2[[#This Row],[Current Week Low]])-1</f>
        <v>3.5081585081585098E-2</v>
      </c>
      <c r="AF562" s="1">
        <f>(Table2[[#This Row],[Current Week High]]/Table2[[#This Row],[Close Price]])-1</f>
        <v>2.2351086589348146E-2</v>
      </c>
      <c r="AG562" s="1">
        <f>(Table2[[#This Row],[Close Price]]/Table2[[#This Row],[Current Month Low]])-1</f>
        <v>3.5081585081585098E-2</v>
      </c>
      <c r="AH562" s="1">
        <f>(Table2[[#This Row],[Current Month High]]/Table2[[#This Row],[Close Price]])-1</f>
        <v>4.3745073752955665E-2</v>
      </c>
      <c r="AI562">
        <v>32.867920279247798</v>
      </c>
      <c r="AJ562">
        <v>32.118417137756602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-0.14000000000000001</v>
      </c>
      <c r="AM562" t="s">
        <v>3172</v>
      </c>
      <c r="AN562">
        <v>7.0000000000000007E-2</v>
      </c>
      <c r="AO562" t="s">
        <v>3173</v>
      </c>
      <c r="AP562">
        <v>1.7133627187413E-2</v>
      </c>
      <c r="AQ562">
        <f>(Table2[[#This Row],[Sharpe Ratio]]-AVERAGE(Table2[Sharpe Ratio]))/_xlfn.STDEV.P(Table2[Sharpe Ratio])</f>
        <v>-0.51859664070209932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456</v>
      </c>
      <c r="AT562">
        <f>_xlfn.RANK.AVG(Table2[[#This Row],[6M Return vs Nifty Z-Score]],Table2[6M Return vs Nifty Z-Score])</f>
        <v>622</v>
      </c>
      <c r="AU562">
        <f>_xlfn.RANK.AVG(Table2[[#This Row],[Sharpe Ratio Z-Score]],Table2[Sharpe Ratio Z-Score])</f>
        <v>469</v>
      </c>
      <c r="AV562">
        <f>(Table2[[#This Row],[Rank 1Y]]+Table2[[#This Row],[Rank 6M]]+Table2[[#This Row],[Rank Sharpe]])/3</f>
        <v>515.66666666666663</v>
      </c>
    </row>
    <row r="563" spans="1:48" x14ac:dyDescent="0.3">
      <c r="A563" t="s">
        <v>1390</v>
      </c>
      <c r="B563" t="s">
        <v>1391</v>
      </c>
      <c r="C563" t="s">
        <v>3127</v>
      </c>
      <c r="D563" t="s">
        <v>21</v>
      </c>
      <c r="E563">
        <v>7926.8541766560002</v>
      </c>
      <c r="F563">
        <v>28.62</v>
      </c>
      <c r="G563">
        <v>8.0108651083350502</v>
      </c>
      <c r="H563">
        <f>(Table2[[#This Row],[1Y Return vs Nifty]]-AVERAGE(Table2[1Y Return vs Nifty]))/_xlfn.STDEV.P(Table2[1Y Return vs Nifty])</f>
        <v>-0.30487264780267859</v>
      </c>
      <c r="I563">
        <v>0.80491065465818601</v>
      </c>
      <c r="J563">
        <f>(Table2[[#This Row],[1M Return vs Nifty]]-AVERAGE(Table2[1M Return vs Nifty]))/_xlfn.STDEV.P(Table2[1M Return vs Nifty])</f>
        <v>0.1528219000221159</v>
      </c>
      <c r="K563">
        <v>-27.020084755549401</v>
      </c>
      <c r="L563">
        <f>(Table2[[#This Row],[6M Return vs Nifty]]-AVERAGE(Table2[6M Return vs Nifty]))/_xlfn.STDEV.P(Table2[6M Return vs Nifty])</f>
        <v>-1.1791613330765602</v>
      </c>
      <c r="M563">
        <v>0.54742446407191103</v>
      </c>
      <c r="N563">
        <f>(Table2[[#This Row],[1W Return vs Nifty]]-AVERAGE(Table2[1W Return vs Nifty]))/_xlfn.STDEV.P(Table2[1W Return vs Nifty])</f>
        <v>0.20128725187917923</v>
      </c>
      <c r="O563">
        <v>29</v>
      </c>
      <c r="P563">
        <v>28.996988496616499</v>
      </c>
      <c r="Q563">
        <v>28.079172966767501</v>
      </c>
      <c r="R563">
        <v>47.697608685201203</v>
      </c>
      <c r="S563" s="1">
        <f>(Table2[[#This Row],[Close Price]]-Table2[[#This Row],[20D EMA]])/Table2[[#This Row],[20D EMA]]</f>
        <v>-1.3103448275862035E-2</v>
      </c>
      <c r="T563" s="1">
        <f>(Table2[[#This Row],[Close Price]]-Table2[[#This Row],[50D EMA]])/Table2[[#This Row],[50D EMA]]</f>
        <v>-1.3000953414886059E-2</v>
      </c>
      <c r="U563" s="1">
        <f>(Table2[[#This Row],[Close Price]]-Table2[[#This Row],[200D EMA]])/Table2[[#This Row],[200D EMA]]</f>
        <v>1.9260789264433954E-2</v>
      </c>
      <c r="V563">
        <v>1.07032062771152</v>
      </c>
      <c r="W563">
        <v>28.51</v>
      </c>
      <c r="X563">
        <v>29.24</v>
      </c>
      <c r="Y563">
        <v>27.73</v>
      </c>
      <c r="Z563">
        <v>30.31</v>
      </c>
      <c r="AA563">
        <v>27.73</v>
      </c>
      <c r="AB563">
        <v>32.299999999999997</v>
      </c>
      <c r="AC563" s="1">
        <f>(Table2[[#This Row],[Close Price]]/Table2[[#This Row],[Day Low]])-1</f>
        <v>3.8582953349701743E-3</v>
      </c>
      <c r="AD563" s="1">
        <f>(Table2[[#This Row],[Day High]]/Table2[[#This Row],[Close Price]])-1</f>
        <v>2.1663172606568804E-2</v>
      </c>
      <c r="AE563" s="1">
        <f>(Table2[[#This Row],[Close Price]]/Table2[[#This Row],[Current Week Low]])-1</f>
        <v>3.2095203750450718E-2</v>
      </c>
      <c r="AF563" s="1">
        <f>(Table2[[#This Row],[Current Week High]]/Table2[[#This Row],[Close Price]])-1</f>
        <v>5.9049615653389065E-2</v>
      </c>
      <c r="AG563" s="1">
        <f>(Table2[[#This Row],[Close Price]]/Table2[[#This Row],[Current Month Low]])-1</f>
        <v>3.2095203750450718E-2</v>
      </c>
      <c r="AH563" s="1">
        <f>(Table2[[#This Row],[Current Month High]]/Table2[[#This Row],[Close Price]])-1</f>
        <v>0.12858141160027947</v>
      </c>
      <c r="AI563">
        <v>41.519193906671497</v>
      </c>
      <c r="AJ563">
        <v>69.190208839242302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-0.04</v>
      </c>
      <c r="AM563" t="s">
        <v>3172</v>
      </c>
      <c r="AN563">
        <v>0.77</v>
      </c>
      <c r="AO563" t="s">
        <v>3173</v>
      </c>
      <c r="AP563">
        <v>1.7664022645967E-2</v>
      </c>
      <c r="AQ563">
        <f>(Table2[[#This Row],[Sharpe Ratio]]-AVERAGE(Table2[Sharpe Ratio]))/_xlfn.STDEV.P(Table2[Sharpe Ratio])</f>
        <v>-0.51244047149260596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-1.6423653004705494</v>
      </c>
      <c r="AS563">
        <f>_xlfn.RANK.AVG(Table2[[#This Row],[1Y Return vs Nifty Z-Score]],Table2[1Y Return vs Nifty Z-Score])</f>
        <v>394</v>
      </c>
      <c r="AT563">
        <f>_xlfn.RANK.AVG(Table2[[#This Row],[6M Return vs Nifty Z-Score]],Table2[6M Return vs Nifty Z-Score])</f>
        <v>686</v>
      </c>
      <c r="AU563">
        <f>_xlfn.RANK.AVG(Table2[[#This Row],[Sharpe Ratio Z-Score]],Table2[Sharpe Ratio Z-Score])</f>
        <v>467</v>
      </c>
      <c r="AV563">
        <f>(Table2[[#This Row],[Rank 1Y]]+Table2[[#This Row],[Rank 6M]]+Table2[[#This Row],[Rank Sharpe]])/3</f>
        <v>515.66666666666663</v>
      </c>
    </row>
    <row r="564" spans="1:48" x14ac:dyDescent="0.3">
      <c r="A564" t="s">
        <v>1086</v>
      </c>
      <c r="B564" t="s">
        <v>1087</v>
      </c>
      <c r="C564" t="s">
        <v>3126</v>
      </c>
      <c r="D564" t="s">
        <v>284</v>
      </c>
      <c r="E564">
        <v>12219.94759252</v>
      </c>
      <c r="F564">
        <v>884.35</v>
      </c>
      <c r="G564">
        <v>1.5874871332579601</v>
      </c>
      <c r="H564">
        <f>(Table2[[#This Row],[1Y Return vs Nifty]]-AVERAGE(Table2[1Y Return vs Nifty]))/_xlfn.STDEV.P(Table2[1Y Return vs Nifty])</f>
        <v>-0.41416438612822343</v>
      </c>
      <c r="I564">
        <v>-9.4580754417965593</v>
      </c>
      <c r="J564">
        <f>(Table2[[#This Row],[1M Return vs Nifty]]-AVERAGE(Table2[1M Return vs Nifty]))/_xlfn.STDEV.P(Table2[1M Return vs Nifty])</f>
        <v>-0.94715576473488139</v>
      </c>
      <c r="K564">
        <v>-22.166611641007599</v>
      </c>
      <c r="L564">
        <f>(Table2[[#This Row],[6M Return vs Nifty]]-AVERAGE(Table2[6M Return vs Nifty]))/_xlfn.STDEV.P(Table2[6M Return vs Nifty])</f>
        <v>-1.0229712424550401</v>
      </c>
      <c r="M564">
        <v>-1.7050445606987801</v>
      </c>
      <c r="N564">
        <f>(Table2[[#This Row],[1W Return vs Nifty]]-AVERAGE(Table2[1W Return vs Nifty]))/_xlfn.STDEV.P(Table2[1W Return vs Nifty])</f>
        <v>-0.33421394315711106</v>
      </c>
      <c r="O564">
        <v>937.9</v>
      </c>
      <c r="P564">
        <v>965.29737337203505</v>
      </c>
      <c r="Q564">
        <v>937.43688266204799</v>
      </c>
      <c r="R564">
        <v>30.799906027173702</v>
      </c>
      <c r="S564" s="1">
        <f>(Table2[[#This Row],[Close Price]]-Table2[[#This Row],[20D EMA]])/Table2[[#This Row],[20D EMA]]</f>
        <v>-5.7095639193943871E-2</v>
      </c>
      <c r="T564" s="1">
        <f>(Table2[[#This Row],[Close Price]]-Table2[[#This Row],[50D EMA]])/Table2[[#This Row],[50D EMA]]</f>
        <v>-8.3857447046877157E-2</v>
      </c>
      <c r="U564" s="1">
        <f>(Table2[[#This Row],[Close Price]]-Table2[[#This Row],[200D EMA]])/Table2[[#This Row],[200D EMA]]</f>
        <v>-5.6629820784623565E-2</v>
      </c>
      <c r="V564">
        <v>2.0240343738053501</v>
      </c>
      <c r="W564">
        <v>880.5</v>
      </c>
      <c r="X564">
        <v>906.5</v>
      </c>
      <c r="Y564">
        <v>856.3</v>
      </c>
      <c r="Z564">
        <v>923.95</v>
      </c>
      <c r="AA564">
        <v>856.3</v>
      </c>
      <c r="AB564">
        <v>973.2</v>
      </c>
      <c r="AC564" s="1">
        <f>(Table2[[#This Row],[Close Price]]/Table2[[#This Row],[Day Low]])-1</f>
        <v>4.3725156161271705E-3</v>
      </c>
      <c r="AD564" s="1">
        <f>(Table2[[#This Row],[Day High]]/Table2[[#This Row],[Close Price]])-1</f>
        <v>2.5046644428110998E-2</v>
      </c>
      <c r="AE564" s="1">
        <f>(Table2[[#This Row],[Close Price]]/Table2[[#This Row],[Current Week Low]])-1</f>
        <v>3.2757211257736785E-2</v>
      </c>
      <c r="AF564" s="1">
        <f>(Table2[[#This Row],[Current Week High]]/Table2[[#This Row],[Close Price]])-1</f>
        <v>4.4778650986600388E-2</v>
      </c>
      <c r="AG564" s="1">
        <f>(Table2[[#This Row],[Close Price]]/Table2[[#This Row],[Current Month Low]])-1</f>
        <v>3.2757211257736785E-2</v>
      </c>
      <c r="AH564" s="1">
        <f>(Table2[[#This Row],[Current Month High]]/Table2[[#This Row],[Close Price]])-1</f>
        <v>0.10046927121614746</v>
      </c>
      <c r="AI564">
        <v>35.579804376095403</v>
      </c>
      <c r="AJ564">
        <v>41.496000000000002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-0.15</v>
      </c>
      <c r="AM564" t="s">
        <v>3172</v>
      </c>
      <c r="AN564">
        <v>-9.51</v>
      </c>
      <c r="AO564" t="s">
        <v>3172</v>
      </c>
      <c r="AP564">
        <v>1.8983986194283001E-2</v>
      </c>
      <c r="AQ564">
        <f>(Table2[[#This Row],[Sharpe Ratio]]-AVERAGE(Table2[Sharpe Ratio]))/_xlfn.STDEV.P(Table2[Sharpe Ratio])</f>
        <v>-0.49711998029543375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439</v>
      </c>
      <c r="AT564">
        <f>_xlfn.RANK.AVG(Table2[[#This Row],[6M Return vs Nifty Z-Score]],Table2[6M Return vs Nifty Z-Score])</f>
        <v>648</v>
      </c>
      <c r="AU564">
        <f>_xlfn.RANK.AVG(Table2[[#This Row],[Sharpe Ratio Z-Score]],Table2[Sharpe Ratio Z-Score])</f>
        <v>463</v>
      </c>
      <c r="AV564">
        <f>(Table2[[#This Row],[Rank 1Y]]+Table2[[#This Row],[Rank 6M]]+Table2[[#This Row],[Rank Sharpe]])/3</f>
        <v>516.66666666666663</v>
      </c>
    </row>
    <row r="565" spans="1:48" x14ac:dyDescent="0.3">
      <c r="A565" t="s">
        <v>1851</v>
      </c>
      <c r="B565" t="s">
        <v>1852</v>
      </c>
      <c r="C565" t="s">
        <v>3131</v>
      </c>
      <c r="D565" t="s">
        <v>51</v>
      </c>
      <c r="E565">
        <v>4186.6769662500001</v>
      </c>
      <c r="F565">
        <v>339.55</v>
      </c>
      <c r="G565">
        <v>-6.2965647760614996</v>
      </c>
      <c r="H565">
        <f>(Table2[[#This Row],[1Y Return vs Nifty]]-AVERAGE(Table2[1Y Return vs Nifty]))/_xlfn.STDEV.P(Table2[1Y Return vs Nifty])</f>
        <v>-0.54830902802250847</v>
      </c>
      <c r="I565">
        <v>-10.322213409266199</v>
      </c>
      <c r="J565">
        <f>(Table2[[#This Row],[1M Return vs Nifty]]-AVERAGE(Table2[1M Return vs Nifty]))/_xlfn.STDEV.P(Table2[1M Return vs Nifty])</f>
        <v>-1.0397732987110277</v>
      </c>
      <c r="K565">
        <v>2.7179456112300402</v>
      </c>
      <c r="L565">
        <f>(Table2[[#This Row],[6M Return vs Nifty]]-AVERAGE(Table2[6M Return vs Nifty]))/_xlfn.STDEV.P(Table2[6M Return vs Nifty])</f>
        <v>-0.22215888384566504</v>
      </c>
      <c r="M565">
        <v>-6.1636963706385801</v>
      </c>
      <c r="N565">
        <f>(Table2[[#This Row],[1W Return vs Nifty]]-AVERAGE(Table2[1W Return vs Nifty]))/_xlfn.STDEV.P(Table2[1W Return vs Nifty])</f>
        <v>-1.3942122588793653</v>
      </c>
      <c r="O565">
        <v>360.56</v>
      </c>
      <c r="P565">
        <v>353.702984162701</v>
      </c>
      <c r="Q565">
        <v>324.33829828189999</v>
      </c>
      <c r="R565">
        <v>22.526799432596899</v>
      </c>
      <c r="S565" s="1">
        <f>(Table2[[#This Row],[Close Price]]-Table2[[#This Row],[20D EMA]])/Table2[[#This Row],[20D EMA]]</f>
        <v>-5.827046816063898E-2</v>
      </c>
      <c r="T565" s="1">
        <f>(Table2[[#This Row],[Close Price]]-Table2[[#This Row],[50D EMA]])/Table2[[#This Row],[50D EMA]]</f>
        <v>-4.0013753902032989E-2</v>
      </c>
      <c r="U565" s="1">
        <f>(Table2[[#This Row],[Close Price]]-Table2[[#This Row],[200D EMA]])/Table2[[#This Row],[200D EMA]]</f>
        <v>4.6900726182138079E-2</v>
      </c>
      <c r="V565">
        <v>0.45366065276385598</v>
      </c>
      <c r="W565">
        <v>337.3</v>
      </c>
      <c r="X565">
        <v>343.35</v>
      </c>
      <c r="Y565">
        <v>336.55</v>
      </c>
      <c r="Z565">
        <v>361.9</v>
      </c>
      <c r="AA565">
        <v>336.55</v>
      </c>
      <c r="AB565">
        <v>377.05</v>
      </c>
      <c r="AC565" s="1">
        <f>(Table2[[#This Row],[Close Price]]/Table2[[#This Row],[Day Low]])-1</f>
        <v>6.6706196264452178E-3</v>
      </c>
      <c r="AD565" s="1">
        <f>(Table2[[#This Row],[Day High]]/Table2[[#This Row],[Close Price]])-1</f>
        <v>1.119128257988522E-2</v>
      </c>
      <c r="AE565" s="1">
        <f>(Table2[[#This Row],[Close Price]]/Table2[[#This Row],[Current Week Low]])-1</f>
        <v>8.9139800921111956E-3</v>
      </c>
      <c r="AF565" s="1">
        <f>(Table2[[#This Row],[Current Week High]]/Table2[[#This Row],[Close Price]])-1</f>
        <v>6.582241201590322E-2</v>
      </c>
      <c r="AG565" s="1">
        <f>(Table2[[#This Row],[Close Price]]/Table2[[#This Row],[Current Month Low]])-1</f>
        <v>8.9139800921111956E-3</v>
      </c>
      <c r="AH565" s="1">
        <f>(Table2[[#This Row],[Current Month High]]/Table2[[#This Row],[Close Price]])-1</f>
        <v>0.1104402886172875</v>
      </c>
      <c r="AI565">
        <v>21.013105580915902</v>
      </c>
      <c r="AJ565">
        <v>35.765693722510903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-0.13</v>
      </c>
      <c r="AM565" t="s">
        <v>3172</v>
      </c>
      <c r="AN565">
        <v>-10.7</v>
      </c>
      <c r="AO565" t="s">
        <v>3172</v>
      </c>
      <c r="AP565">
        <v>-5.1868998584907997E-2</v>
      </c>
      <c r="AQ565">
        <f>(Table2[[#This Row],[Sharpe Ratio]]-AVERAGE(Table2[Sharpe Ratio]))/_xlfn.STDEV.P(Table2[Sharpe Ratio])</f>
        <v>-1.3194930912709946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-4.523946560729561</v>
      </c>
      <c r="AS565">
        <f>_xlfn.RANK.AVG(Table2[[#This Row],[1Y Return vs Nifty Z-Score]],Table2[1Y Return vs Nifty Z-Score])</f>
        <v>495</v>
      </c>
      <c r="AT565">
        <f>_xlfn.RANK.AVG(Table2[[#This Row],[6M Return vs Nifty Z-Score]],Table2[6M Return vs Nifty Z-Score])</f>
        <v>393</v>
      </c>
      <c r="AU565">
        <f>_xlfn.RANK.AVG(Table2[[#This Row],[Sharpe Ratio Z-Score]],Table2[Sharpe Ratio Z-Score])</f>
        <v>664</v>
      </c>
      <c r="AV565">
        <f>(Table2[[#This Row],[Rank 1Y]]+Table2[[#This Row],[Rank 6M]]+Table2[[#This Row],[Rank Sharpe]])/3</f>
        <v>517.33333333333337</v>
      </c>
    </row>
    <row r="566" spans="1:48" x14ac:dyDescent="0.3">
      <c r="A566" t="s">
        <v>1496</v>
      </c>
      <c r="B566" t="s">
        <v>1497</v>
      </c>
      <c r="C566" t="s">
        <v>3138</v>
      </c>
      <c r="D566" t="s">
        <v>1498</v>
      </c>
      <c r="E566">
        <v>6872.8857839499997</v>
      </c>
      <c r="F566">
        <v>504.5</v>
      </c>
      <c r="G566">
        <v>-5.6287279141948101</v>
      </c>
      <c r="H566">
        <f>(Table2[[#This Row],[1Y Return vs Nifty]]-AVERAGE(Table2[1Y Return vs Nifty]))/_xlfn.STDEV.P(Table2[1Y Return vs Nifty])</f>
        <v>-0.53694599569987589</v>
      </c>
      <c r="I566">
        <v>-1.3601908389064501</v>
      </c>
      <c r="J566">
        <f>(Table2[[#This Row],[1M Return vs Nifty]]-AVERAGE(Table2[1M Return vs Nifty]))/_xlfn.STDEV.P(Table2[1M Return vs Nifty])</f>
        <v>-7.9231740358026936E-2</v>
      </c>
      <c r="K566">
        <v>-9.6065990535783001</v>
      </c>
      <c r="L566">
        <f>(Table2[[#This Row],[6M Return vs Nifty]]-AVERAGE(Table2[6M Return vs Nifty]))/_xlfn.STDEV.P(Table2[6M Return vs Nifty])</f>
        <v>-0.61877625508397671</v>
      </c>
      <c r="M566">
        <v>-0.55344977493801695</v>
      </c>
      <c r="N566">
        <f>(Table2[[#This Row],[1W Return vs Nifty]]-AVERAGE(Table2[1W Return vs Nifty]))/_xlfn.STDEV.P(Table2[1W Return vs Nifty])</f>
        <v>-6.043420315148345E-2</v>
      </c>
      <c r="O566">
        <v>502.39</v>
      </c>
      <c r="P566">
        <v>494.756318430965</v>
      </c>
      <c r="Q566">
        <v>465.05442576779501</v>
      </c>
      <c r="R566">
        <v>52.085022198005099</v>
      </c>
      <c r="S566" s="1">
        <f>(Table2[[#This Row],[Close Price]]-Table2[[#This Row],[20D EMA]])/Table2[[#This Row],[20D EMA]]</f>
        <v>4.19992436155181E-3</v>
      </c>
      <c r="T566" s="1">
        <f>(Table2[[#This Row],[Close Price]]-Table2[[#This Row],[50D EMA]])/Table2[[#This Row],[50D EMA]]</f>
        <v>1.9693900221295652E-2</v>
      </c>
      <c r="U566" s="1">
        <f>(Table2[[#This Row],[Close Price]]-Table2[[#This Row],[200D EMA]])/Table2[[#This Row],[200D EMA]]</f>
        <v>8.4819264255105581E-2</v>
      </c>
      <c r="V566">
        <v>0.76685337941089904</v>
      </c>
      <c r="W566">
        <v>490.8</v>
      </c>
      <c r="X566">
        <v>510</v>
      </c>
      <c r="Y566">
        <v>464</v>
      </c>
      <c r="Z566">
        <v>510</v>
      </c>
      <c r="AA566">
        <v>464</v>
      </c>
      <c r="AB566">
        <v>512.4</v>
      </c>
      <c r="AC566" s="1">
        <f>(Table2[[#This Row],[Close Price]]/Table2[[#This Row],[Day Low]])-1</f>
        <v>2.7913610431947733E-2</v>
      </c>
      <c r="AD566" s="1">
        <f>(Table2[[#This Row],[Day High]]/Table2[[#This Row],[Close Price]])-1</f>
        <v>1.090188305252715E-2</v>
      </c>
      <c r="AE566" s="1">
        <f>(Table2[[#This Row],[Close Price]]/Table2[[#This Row],[Current Week Low]])-1</f>
        <v>8.7284482758620774E-2</v>
      </c>
      <c r="AF566" s="1">
        <f>(Table2[[#This Row],[Current Week High]]/Table2[[#This Row],[Close Price]])-1</f>
        <v>1.090188305252715E-2</v>
      </c>
      <c r="AG566" s="1">
        <f>(Table2[[#This Row],[Close Price]]/Table2[[#This Row],[Current Month Low]])-1</f>
        <v>8.7284482758620774E-2</v>
      </c>
      <c r="AH566" s="1">
        <f>(Table2[[#This Row],[Current Month High]]/Table2[[#This Row],[Close Price]])-1</f>
        <v>1.565906838453901E-2</v>
      </c>
      <c r="AI566">
        <v>14.3508424182358</v>
      </c>
      <c r="AJ566">
        <v>47.385334501898903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0.03</v>
      </c>
      <c r="AM566" t="s">
        <v>3173</v>
      </c>
      <c r="AN566">
        <v>-2.48</v>
      </c>
      <c r="AO566" t="s">
        <v>3172</v>
      </c>
      <c r="AQ566">
        <f>(Table2[[#This Row],[Sharpe Ratio]]-AVERAGE(Table2[Sharpe Ratio]))/_xlfn.STDEV.P(Table2[Sharpe Ratio])</f>
        <v>-0.71746242365139401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-2.0128506179447569</v>
      </c>
      <c r="AS566">
        <f>_xlfn.RANK.AVG(Table2[[#This Row],[1Y Return vs Nifty Z-Score]],Table2[1Y Return vs Nifty Z-Score])</f>
        <v>490</v>
      </c>
      <c r="AT566">
        <f>_xlfn.RANK.AVG(Table2[[#This Row],[6M Return vs Nifty Z-Score]],Table2[6M Return vs Nifty Z-Score])</f>
        <v>533</v>
      </c>
      <c r="AU566">
        <f>_xlfn.RANK.AVG(Table2[[#This Row],[Sharpe Ratio Z-Score]],Table2[Sharpe Ratio Z-Score])</f>
        <v>531</v>
      </c>
      <c r="AV566">
        <f>(Table2[[#This Row],[Rank 1Y]]+Table2[[#This Row],[Rank 6M]]+Table2[[#This Row],[Rank Sharpe]])/3</f>
        <v>518</v>
      </c>
    </row>
    <row r="567" spans="1:48" x14ac:dyDescent="0.3">
      <c r="A567" t="s">
        <v>419</v>
      </c>
      <c r="B567" t="s">
        <v>420</v>
      </c>
      <c r="C567" t="s">
        <v>3138</v>
      </c>
      <c r="D567" t="s">
        <v>421</v>
      </c>
      <c r="E567">
        <v>55138.194612068997</v>
      </c>
      <c r="F567">
        <v>192.93</v>
      </c>
      <c r="G567">
        <v>3.4410636463030801</v>
      </c>
      <c r="H567">
        <f>(Table2[[#This Row],[1Y Return vs Nifty]]-AVERAGE(Table2[1Y Return vs Nifty]))/_xlfn.STDEV.P(Table2[1Y Return vs Nifty])</f>
        <v>-0.38262636983584231</v>
      </c>
      <c r="I567">
        <v>-8.94972395808907</v>
      </c>
      <c r="J567">
        <f>(Table2[[#This Row],[1M Return vs Nifty]]-AVERAGE(Table2[1M Return vs Nifty]))/_xlfn.STDEV.P(Table2[1M Return vs Nifty])</f>
        <v>-0.89267110767025948</v>
      </c>
      <c r="K567">
        <v>-1.7506278993937701</v>
      </c>
      <c r="L567">
        <f>(Table2[[#This Row],[6M Return vs Nifty]]-AVERAGE(Table2[6M Return vs Nifty]))/_xlfn.STDEV.P(Table2[6M Return vs Nifty])</f>
        <v>-0.3659624828564631</v>
      </c>
      <c r="M567">
        <v>2.41702620109211</v>
      </c>
      <c r="N567">
        <f>(Table2[[#This Row],[1W Return vs Nifty]]-AVERAGE(Table2[1W Return vs Nifty]))/_xlfn.STDEV.P(Table2[1W Return vs Nifty])</f>
        <v>0.64576571236240987</v>
      </c>
      <c r="O567">
        <v>198.59</v>
      </c>
      <c r="P567">
        <v>197.873874905082</v>
      </c>
      <c r="Q567">
        <v>180.88784223452399</v>
      </c>
      <c r="R567">
        <v>38.987919728989397</v>
      </c>
      <c r="S567" s="1">
        <f>(Table2[[#This Row],[Close Price]]-Table2[[#This Row],[20D EMA]])/Table2[[#This Row],[20D EMA]]</f>
        <v>-2.8500931567551218E-2</v>
      </c>
      <c r="T567" s="1">
        <f>(Table2[[#This Row],[Close Price]]-Table2[[#This Row],[50D EMA]])/Table2[[#This Row],[50D EMA]]</f>
        <v>-2.4984980495548096E-2</v>
      </c>
      <c r="U567" s="1">
        <f>(Table2[[#This Row],[Close Price]]-Table2[[#This Row],[200D EMA]])/Table2[[#This Row],[200D EMA]]</f>
        <v>6.6572510439165775E-2</v>
      </c>
      <c r="V567">
        <v>0.51661122601541198</v>
      </c>
      <c r="W567">
        <v>191.63</v>
      </c>
      <c r="X567">
        <v>198.8</v>
      </c>
      <c r="Y567">
        <v>188.6</v>
      </c>
      <c r="Z567">
        <v>200.15</v>
      </c>
      <c r="AA567">
        <v>188.6</v>
      </c>
      <c r="AB567">
        <v>200.15</v>
      </c>
      <c r="AC567" s="1">
        <f>(Table2[[#This Row],[Close Price]]/Table2[[#This Row],[Day Low]])-1</f>
        <v>6.7839064864583243E-3</v>
      </c>
      <c r="AD567" s="1">
        <f>(Table2[[#This Row],[Day High]]/Table2[[#This Row],[Close Price]])-1</f>
        <v>3.0425542943036454E-2</v>
      </c>
      <c r="AE567" s="1">
        <f>(Table2[[#This Row],[Close Price]]/Table2[[#This Row],[Current Week Low]])-1</f>
        <v>2.2958642629904658E-2</v>
      </c>
      <c r="AF567" s="1">
        <f>(Table2[[#This Row],[Current Week High]]/Table2[[#This Row],[Close Price]])-1</f>
        <v>3.7422899497226991E-2</v>
      </c>
      <c r="AG567" s="1">
        <f>(Table2[[#This Row],[Close Price]]/Table2[[#This Row],[Current Month Low]])-1</f>
        <v>2.2958642629904658E-2</v>
      </c>
      <c r="AH567" s="1">
        <f>(Table2[[#This Row],[Current Month High]]/Table2[[#This Row],[Close Price]])-1</f>
        <v>3.7422899497226991E-2</v>
      </c>
      <c r="AI567">
        <v>19.110558233556201</v>
      </c>
      <c r="AJ567">
        <v>41.3406593406593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0.03</v>
      </c>
      <c r="AM567" t="s">
        <v>3173</v>
      </c>
      <c r="AN567">
        <v>-4.49</v>
      </c>
      <c r="AO567" t="s">
        <v>3172</v>
      </c>
      <c r="AP567">
        <v>-7.5820018329818994E-2</v>
      </c>
      <c r="AQ567">
        <f>(Table2[[#This Row],[Sharpe Ratio]]-AVERAGE(Table2[Sharpe Ratio]))/_xlfn.STDEV.P(Table2[Sharpe Ratio])</f>
        <v>-1.5974866674067496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-2.5929809154069043</v>
      </c>
      <c r="AS567">
        <f>_xlfn.RANK.AVG(Table2[[#This Row],[1Y Return vs Nifty Z-Score]],Table2[1Y Return vs Nifty Z-Score])</f>
        <v>428</v>
      </c>
      <c r="AT567">
        <f>_xlfn.RANK.AVG(Table2[[#This Row],[6M Return vs Nifty Z-Score]],Table2[6M Return vs Nifty Z-Score])</f>
        <v>444</v>
      </c>
      <c r="AU567">
        <f>_xlfn.RANK.AVG(Table2[[#This Row],[Sharpe Ratio Z-Score]],Table2[Sharpe Ratio Z-Score])</f>
        <v>690</v>
      </c>
      <c r="AV567">
        <f>(Table2[[#This Row],[Rank 1Y]]+Table2[[#This Row],[Rank 6M]]+Table2[[#This Row],[Rank Sharpe]])/3</f>
        <v>520.66666666666663</v>
      </c>
    </row>
    <row r="568" spans="1:48" x14ac:dyDescent="0.3">
      <c r="A568" t="s">
        <v>595</v>
      </c>
      <c r="B568" t="s">
        <v>596</v>
      </c>
      <c r="C568" t="s">
        <v>3127</v>
      </c>
      <c r="D568" t="s">
        <v>410</v>
      </c>
      <c r="E568">
        <v>32897.73870075</v>
      </c>
      <c r="F568">
        <v>4498.55</v>
      </c>
      <c r="G568">
        <v>-16.449264527295199</v>
      </c>
      <c r="H568">
        <f>(Table2[[#This Row],[1Y Return vs Nifty]]-AVERAGE(Table2[1Y Return vs Nifty]))/_xlfn.STDEV.P(Table2[1Y Return vs Nifty])</f>
        <v>-0.72105399318180063</v>
      </c>
      <c r="I568">
        <v>-1.58311181584659</v>
      </c>
      <c r="J568">
        <f>(Table2[[#This Row],[1M Return vs Nifty]]-AVERAGE(Table2[1M Return vs Nifty]))/_xlfn.STDEV.P(Table2[1M Return vs Nifty])</f>
        <v>-0.10312421115896356</v>
      </c>
      <c r="K568">
        <v>-16.634613214000201</v>
      </c>
      <c r="L568">
        <f>(Table2[[#This Row],[6M Return vs Nifty]]-AVERAGE(Table2[6M Return vs Nifty]))/_xlfn.STDEV.P(Table2[6M Return vs Nifty])</f>
        <v>-0.84494546272143467</v>
      </c>
      <c r="M568">
        <v>-1.1983047171897101</v>
      </c>
      <c r="N568">
        <f>(Table2[[#This Row],[1W Return vs Nifty]]-AVERAGE(Table2[1W Return vs Nifty]))/_xlfn.STDEV.P(Table2[1W Return vs Nifty])</f>
        <v>-0.21374179069355606</v>
      </c>
      <c r="O568">
        <v>4538.9399999999996</v>
      </c>
      <c r="P568">
        <v>4516.0924884188198</v>
      </c>
      <c r="Q568">
        <v>4376.8790354178</v>
      </c>
      <c r="R568">
        <v>47.139186676193098</v>
      </c>
      <c r="S568" s="1">
        <f>(Table2[[#This Row],[Close Price]]-Table2[[#This Row],[20D EMA]])/Table2[[#This Row],[20D EMA]]</f>
        <v>-8.8985534067424158E-3</v>
      </c>
      <c r="T568" s="1">
        <f>(Table2[[#This Row],[Close Price]]-Table2[[#This Row],[50D EMA]])/Table2[[#This Row],[50D EMA]]</f>
        <v>-3.8844395821843827E-3</v>
      </c>
      <c r="U568" s="1">
        <f>(Table2[[#This Row],[Close Price]]-Table2[[#This Row],[200D EMA]])/Table2[[#This Row],[200D EMA]]</f>
        <v>2.7798566877822332E-2</v>
      </c>
      <c r="V568">
        <v>0.98310629467435295</v>
      </c>
      <c r="W568">
        <v>4461.8500000000004</v>
      </c>
      <c r="X568">
        <v>4554.2</v>
      </c>
      <c r="Y568">
        <v>4260</v>
      </c>
      <c r="Z568">
        <v>4596.95</v>
      </c>
      <c r="AA568">
        <v>4260</v>
      </c>
      <c r="AB568">
        <v>4688</v>
      </c>
      <c r="AC568" s="1">
        <f>(Table2[[#This Row],[Close Price]]/Table2[[#This Row],[Day Low]])-1</f>
        <v>8.2252877169783911E-3</v>
      </c>
      <c r="AD568" s="1">
        <f>(Table2[[#This Row],[Day High]]/Table2[[#This Row],[Close Price]])-1</f>
        <v>1.237065276589111E-2</v>
      </c>
      <c r="AE568" s="1">
        <f>(Table2[[#This Row],[Close Price]]/Table2[[#This Row],[Current Week Low]])-1</f>
        <v>5.5997652582159718E-2</v>
      </c>
      <c r="AF568" s="1">
        <f>(Table2[[#This Row],[Current Week High]]/Table2[[#This Row],[Close Price]])-1</f>
        <v>2.1873714863678284E-2</v>
      </c>
      <c r="AG568" s="1">
        <f>(Table2[[#This Row],[Close Price]]/Table2[[#This Row],[Current Month Low]])-1</f>
        <v>5.5997652582159718E-2</v>
      </c>
      <c r="AH568" s="1">
        <f>(Table2[[#This Row],[Current Month High]]/Table2[[#This Row],[Close Price]])-1</f>
        <v>4.2113569928087902E-2</v>
      </c>
      <c r="AI568">
        <v>17.115514999277501</v>
      </c>
      <c r="AJ568">
        <v>22.887699073947601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0.03</v>
      </c>
      <c r="AM568" t="s">
        <v>3173</v>
      </c>
      <c r="AN568">
        <v>-3.13</v>
      </c>
      <c r="AO568" t="s">
        <v>3172</v>
      </c>
      <c r="AP568">
        <v>3.8996916110931999E-2</v>
      </c>
      <c r="AQ568">
        <f>(Table2[[#This Row],[Sharpe Ratio]]-AVERAGE(Table2[Sharpe Ratio]))/_xlfn.STDEV.P(Table2[Sharpe Ratio])</f>
        <v>-0.26483484105138977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-2.1477002988071447</v>
      </c>
      <c r="AS568">
        <f>_xlfn.RANK.AVG(Table2[[#This Row],[1Y Return vs Nifty Z-Score]],Table2[1Y Return vs Nifty Z-Score])</f>
        <v>557</v>
      </c>
      <c r="AT568">
        <f>_xlfn.RANK.AVG(Table2[[#This Row],[6M Return vs Nifty Z-Score]],Table2[6M Return vs Nifty Z-Score])</f>
        <v>599</v>
      </c>
      <c r="AU568">
        <f>_xlfn.RANK.AVG(Table2[[#This Row],[Sharpe Ratio Z-Score]],Table2[Sharpe Ratio Z-Score])</f>
        <v>408</v>
      </c>
      <c r="AV568">
        <f>(Table2[[#This Row],[Rank 1Y]]+Table2[[#This Row],[Rank 6M]]+Table2[[#This Row],[Rank Sharpe]])/3</f>
        <v>521.33333333333337</v>
      </c>
    </row>
    <row r="569" spans="1:48" x14ac:dyDescent="0.3">
      <c r="A569" t="s">
        <v>755</v>
      </c>
      <c r="B569" t="s">
        <v>756</v>
      </c>
      <c r="C569" t="s">
        <v>3137</v>
      </c>
      <c r="D569" t="s">
        <v>757</v>
      </c>
      <c r="E569">
        <v>22136.1074085</v>
      </c>
      <c r="F569">
        <v>1389.95</v>
      </c>
      <c r="G569">
        <v>-18.218335985730501</v>
      </c>
      <c r="H569">
        <f>(Table2[[#This Row],[1Y Return vs Nifty]]-AVERAGE(Table2[1Y Return vs Nifty]))/_xlfn.STDEV.P(Table2[1Y Return vs Nifty])</f>
        <v>-0.75115418278058899</v>
      </c>
      <c r="I569">
        <v>-1.7663613817091699</v>
      </c>
      <c r="J569">
        <f>(Table2[[#This Row],[1M Return vs Nifty]]-AVERAGE(Table2[1M Return vs Nifty]))/_xlfn.STDEV.P(Table2[1M Return vs Nifty])</f>
        <v>-0.12276473562531599</v>
      </c>
      <c r="K569">
        <v>2.7317573496807701</v>
      </c>
      <c r="L569">
        <f>(Table2[[#This Row],[6M Return vs Nifty]]-AVERAGE(Table2[6M Return vs Nifty]))/_xlfn.STDEV.P(Table2[6M Return vs Nifty])</f>
        <v>-0.22171440694647368</v>
      </c>
      <c r="M569">
        <v>-3.7618736850426</v>
      </c>
      <c r="N569">
        <f>(Table2[[#This Row],[1W Return vs Nifty]]-AVERAGE(Table2[1W Return vs Nifty]))/_xlfn.STDEV.P(Table2[1W Return vs Nifty])</f>
        <v>-0.82320377696123703</v>
      </c>
      <c r="O569">
        <v>1446.54</v>
      </c>
      <c r="P569">
        <v>1430.9747439512</v>
      </c>
      <c r="Q569">
        <v>1354.00695620078</v>
      </c>
      <c r="R569">
        <v>23.774097671277602</v>
      </c>
      <c r="S569" s="1">
        <f>(Table2[[#This Row],[Close Price]]-Table2[[#This Row],[20D EMA]])/Table2[[#This Row],[20D EMA]]</f>
        <v>-3.912093685622238E-2</v>
      </c>
      <c r="T569" s="1">
        <f>(Table2[[#This Row],[Close Price]]-Table2[[#This Row],[50D EMA]])/Table2[[#This Row],[50D EMA]]</f>
        <v>-2.8669090160125865E-2</v>
      </c>
      <c r="U569" s="1">
        <f>(Table2[[#This Row],[Close Price]]-Table2[[#This Row],[200D EMA]])/Table2[[#This Row],[200D EMA]]</f>
        <v>2.6545686220160163E-2</v>
      </c>
      <c r="V569">
        <v>1.1548448537689999</v>
      </c>
      <c r="W569">
        <v>1385.1</v>
      </c>
      <c r="X569">
        <v>1416.9</v>
      </c>
      <c r="Y569">
        <v>1385.1</v>
      </c>
      <c r="Z569">
        <v>1469.6</v>
      </c>
      <c r="AA569">
        <v>1385.1</v>
      </c>
      <c r="AB569">
        <v>1501.65</v>
      </c>
      <c r="AC569" s="1">
        <f>(Table2[[#This Row],[Close Price]]/Table2[[#This Row],[Day Low]])-1</f>
        <v>3.501552234495886E-3</v>
      </c>
      <c r="AD569" s="1">
        <f>(Table2[[#This Row],[Day High]]/Table2[[#This Row],[Close Price]])-1</f>
        <v>1.9389186661390667E-2</v>
      </c>
      <c r="AE569" s="1">
        <f>(Table2[[#This Row],[Close Price]]/Table2[[#This Row],[Current Week Low]])-1</f>
        <v>3.501552234495886E-3</v>
      </c>
      <c r="AF569" s="1">
        <f>(Table2[[#This Row],[Current Week High]]/Table2[[#This Row],[Close Price]])-1</f>
        <v>5.7304219576243653E-2</v>
      </c>
      <c r="AG569" s="1">
        <f>(Table2[[#This Row],[Close Price]]/Table2[[#This Row],[Current Month Low]])-1</f>
        <v>3.501552234495886E-3</v>
      </c>
      <c r="AH569" s="1">
        <f>(Table2[[#This Row],[Current Month High]]/Table2[[#This Row],[Close Price]])-1</f>
        <v>8.0362602971330022E-2</v>
      </c>
      <c r="AI569">
        <v>13.5796251663729</v>
      </c>
      <c r="AJ569">
        <v>25.181249155671601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-0.04</v>
      </c>
      <c r="AM569" t="s">
        <v>3172</v>
      </c>
      <c r="AN569">
        <v>-7.99</v>
      </c>
      <c r="AO569" t="s">
        <v>3172</v>
      </c>
      <c r="AP569">
        <v>-1.8401462121258001E-2</v>
      </c>
      <c r="AQ569">
        <f>(Table2[[#This Row],[Sharpe Ratio]]-AVERAGE(Table2[Sharpe Ratio]))/_xlfn.STDEV.P(Table2[Sharpe Ratio])</f>
        <v>-0.93104365383271304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-2.8498807561463289</v>
      </c>
      <c r="AS569">
        <f>_xlfn.RANK.AVG(Table2[[#This Row],[1Y Return vs Nifty Z-Score]],Table2[1Y Return vs Nifty Z-Score])</f>
        <v>569</v>
      </c>
      <c r="AT569">
        <f>_xlfn.RANK.AVG(Table2[[#This Row],[6M Return vs Nifty Z-Score]],Table2[6M Return vs Nifty Z-Score])</f>
        <v>392</v>
      </c>
      <c r="AU569">
        <f>_xlfn.RANK.AVG(Table2[[#This Row],[Sharpe Ratio Z-Score]],Table2[Sharpe Ratio Z-Score])</f>
        <v>604</v>
      </c>
      <c r="AV569">
        <f>(Table2[[#This Row],[Rank 1Y]]+Table2[[#This Row],[Rank 6M]]+Table2[[#This Row],[Rank Sharpe]])/3</f>
        <v>521.66666666666663</v>
      </c>
    </row>
    <row r="570" spans="1:48" x14ac:dyDescent="0.3">
      <c r="A570" t="s">
        <v>1581</v>
      </c>
      <c r="B570" t="s">
        <v>1582</v>
      </c>
      <c r="C570" t="s">
        <v>3127</v>
      </c>
      <c r="D570" t="s">
        <v>24</v>
      </c>
      <c r="E570">
        <v>6166.5669183769996</v>
      </c>
      <c r="F570">
        <v>23.57</v>
      </c>
      <c r="G570">
        <v>-29.399669196047501</v>
      </c>
      <c r="H570">
        <f>(Table2[[#This Row],[1Y Return vs Nifty]]-AVERAGE(Table2[1Y Return vs Nifty]))/_xlfn.STDEV.P(Table2[1Y Return vs Nifty])</f>
        <v>-0.94140101989560765</v>
      </c>
      <c r="I570">
        <v>-3.3363305502054401</v>
      </c>
      <c r="J570">
        <f>(Table2[[#This Row],[1M Return vs Nifty]]-AVERAGE(Table2[1M Return vs Nifty]))/_xlfn.STDEV.P(Table2[1M Return vs Nifty])</f>
        <v>-0.29103262602999702</v>
      </c>
      <c r="K570">
        <v>-28.024667857676501</v>
      </c>
      <c r="L570">
        <f>(Table2[[#This Row],[6M Return vs Nifty]]-AVERAGE(Table2[6M Return vs Nifty]))/_xlfn.STDEV.P(Table2[6M Return vs Nifty])</f>
        <v>-1.2114899196485069</v>
      </c>
      <c r="M570">
        <v>-2.0410373553709902</v>
      </c>
      <c r="N570">
        <f>(Table2[[#This Row],[1W Return vs Nifty]]-AVERAGE(Table2[1W Return vs Nifty]))/_xlfn.STDEV.P(Table2[1W Return vs Nifty])</f>
        <v>-0.4140927521848482</v>
      </c>
      <c r="O570">
        <v>24.43</v>
      </c>
      <c r="P570">
        <v>25.116009273731098</v>
      </c>
      <c r="Q570">
        <v>25.761204245856199</v>
      </c>
      <c r="R570">
        <v>32.991580433987998</v>
      </c>
      <c r="S570" s="1">
        <f>(Table2[[#This Row],[Close Price]]-Table2[[#This Row],[20D EMA]])/Table2[[#This Row],[20D EMA]]</f>
        <v>-3.5202619729840338E-2</v>
      </c>
      <c r="T570" s="1">
        <f>(Table2[[#This Row],[Close Price]]-Table2[[#This Row],[50D EMA]])/Table2[[#This Row],[50D EMA]]</f>
        <v>-6.1554734149109953E-2</v>
      </c>
      <c r="U570" s="1">
        <f>(Table2[[#This Row],[Close Price]]-Table2[[#This Row],[200D EMA]])/Table2[[#This Row],[200D EMA]]</f>
        <v>-8.5058300262056394E-2</v>
      </c>
      <c r="V570">
        <v>0.68344933806907604</v>
      </c>
      <c r="W570">
        <v>23.46</v>
      </c>
      <c r="X570">
        <v>24.14</v>
      </c>
      <c r="Y570">
        <v>23</v>
      </c>
      <c r="Z570">
        <v>24.2</v>
      </c>
      <c r="AA570">
        <v>23</v>
      </c>
      <c r="AB570">
        <v>24.8</v>
      </c>
      <c r="AC570" s="1">
        <f>(Table2[[#This Row],[Close Price]]/Table2[[#This Row],[Day Low]])-1</f>
        <v>4.688832054560832E-3</v>
      </c>
      <c r="AD570" s="1">
        <f>(Table2[[#This Row],[Day High]]/Table2[[#This Row],[Close Price]])-1</f>
        <v>2.4183283835383929E-2</v>
      </c>
      <c r="AE570" s="1">
        <f>(Table2[[#This Row],[Close Price]]/Table2[[#This Row],[Current Week Low]])-1</f>
        <v>2.4782608695652186E-2</v>
      </c>
      <c r="AF570" s="1">
        <f>(Table2[[#This Row],[Current Week High]]/Table2[[#This Row],[Close Price]])-1</f>
        <v>2.6728892660161208E-2</v>
      </c>
      <c r="AG570" s="1">
        <f>(Table2[[#This Row],[Close Price]]/Table2[[#This Row],[Current Month Low]])-1</f>
        <v>2.4782608695652186E-2</v>
      </c>
      <c r="AH570" s="1">
        <f>(Table2[[#This Row],[Current Month High]]/Table2[[#This Row],[Close Price]])-1</f>
        <v>5.2184980907933776E-2</v>
      </c>
      <c r="AI570">
        <v>56.477408007575001</v>
      </c>
      <c r="AJ570">
        <v>11.3173800576415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-0.11</v>
      </c>
      <c r="AM570" t="s">
        <v>3172</v>
      </c>
      <c r="AN570">
        <v>-6.65</v>
      </c>
      <c r="AO570" t="s">
        <v>3172</v>
      </c>
      <c r="AP570">
        <v>9.6974333452167993E-2</v>
      </c>
      <c r="AQ570">
        <f>(Table2[[#This Row],[Sharpe Ratio]]-AVERAGE(Table2[Sharpe Ratio]))/_xlfn.STDEV.P(Table2[Sharpe Ratio])</f>
        <v>0.40809473578760408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639</v>
      </c>
      <c r="AT570">
        <f>_xlfn.RANK.AVG(Table2[[#This Row],[6M Return vs Nifty Z-Score]],Table2[6M Return vs Nifty Z-Score])</f>
        <v>689</v>
      </c>
      <c r="AU570">
        <f>_xlfn.RANK.AVG(Table2[[#This Row],[Sharpe Ratio Z-Score]],Table2[Sharpe Ratio Z-Score])</f>
        <v>237</v>
      </c>
      <c r="AV570">
        <f>(Table2[[#This Row],[Rank 1Y]]+Table2[[#This Row],[Rank 6M]]+Table2[[#This Row],[Rank Sharpe]])/3</f>
        <v>521.66666666666663</v>
      </c>
    </row>
    <row r="571" spans="1:48" x14ac:dyDescent="0.3">
      <c r="A571" t="s">
        <v>1064</v>
      </c>
      <c r="B571" t="s">
        <v>1065</v>
      </c>
      <c r="C571" t="s">
        <v>3141</v>
      </c>
      <c r="D571" t="s">
        <v>446</v>
      </c>
      <c r="E571">
        <v>12807.04692033</v>
      </c>
      <c r="F571">
        <v>966.15</v>
      </c>
      <c r="G571">
        <v>-24.636379907443001</v>
      </c>
      <c r="H571">
        <f>(Table2[[#This Row],[1Y Return vs Nifty]]-AVERAGE(Table2[1Y Return vs Nifty]))/_xlfn.STDEV.P(Table2[1Y Return vs Nifty])</f>
        <v>-0.86035516388044975</v>
      </c>
      <c r="I571">
        <v>-5.0374917236463901</v>
      </c>
      <c r="J571">
        <f>(Table2[[#This Row],[1M Return vs Nifty]]-AVERAGE(Table2[1M Return vs Nifty]))/_xlfn.STDEV.P(Table2[1M Return vs Nifty])</f>
        <v>-0.47336155811178676</v>
      </c>
      <c r="K571">
        <v>4.75039335262327</v>
      </c>
      <c r="L571">
        <f>(Table2[[#This Row],[6M Return vs Nifty]]-AVERAGE(Table2[6M Return vs Nifty]))/_xlfn.STDEV.P(Table2[6M Return vs Nifty])</f>
        <v>-0.15675248528942576</v>
      </c>
      <c r="M571">
        <v>0.29373420645642201</v>
      </c>
      <c r="N571">
        <f>(Table2[[#This Row],[1W Return vs Nifty]]-AVERAGE(Table2[1W Return vs Nifty]))/_xlfn.STDEV.P(Table2[1W Return vs Nifty])</f>
        <v>0.14097501911229854</v>
      </c>
      <c r="O571">
        <v>946.87</v>
      </c>
      <c r="P571">
        <v>931.98549693457198</v>
      </c>
      <c r="Q571">
        <v>896.13404253822102</v>
      </c>
      <c r="R571">
        <v>60.357738796684799</v>
      </c>
      <c r="S571" s="1">
        <f>(Table2[[#This Row],[Close Price]]-Table2[[#This Row],[20D EMA]])/Table2[[#This Row],[20D EMA]]</f>
        <v>2.0361823692798348E-2</v>
      </c>
      <c r="T571" s="1">
        <f>(Table2[[#This Row],[Close Price]]-Table2[[#This Row],[50D EMA]])/Table2[[#This Row],[50D EMA]]</f>
        <v>3.6657762570125527E-2</v>
      </c>
      <c r="U571" s="1">
        <f>(Table2[[#This Row],[Close Price]]-Table2[[#This Row],[200D EMA]])/Table2[[#This Row],[200D EMA]]</f>
        <v>7.8131121169624243E-2</v>
      </c>
      <c r="V571">
        <v>0.74459027815180301</v>
      </c>
      <c r="W571">
        <v>943.05</v>
      </c>
      <c r="X571">
        <v>977.7</v>
      </c>
      <c r="Y571">
        <v>908.1</v>
      </c>
      <c r="Z571">
        <v>977.7</v>
      </c>
      <c r="AA571">
        <v>908.1</v>
      </c>
      <c r="AB571">
        <v>977.7</v>
      </c>
      <c r="AC571" s="1">
        <f>(Table2[[#This Row],[Close Price]]/Table2[[#This Row],[Day Low]])-1</f>
        <v>2.4494989661205668E-2</v>
      </c>
      <c r="AD571" s="1">
        <f>(Table2[[#This Row],[Day High]]/Table2[[#This Row],[Close Price]])-1</f>
        <v>1.1954665424623645E-2</v>
      </c>
      <c r="AE571" s="1">
        <f>(Table2[[#This Row],[Close Price]]/Table2[[#This Row],[Current Week Low]])-1</f>
        <v>6.3924677898909765E-2</v>
      </c>
      <c r="AF571" s="1">
        <f>(Table2[[#This Row],[Current Week High]]/Table2[[#This Row],[Close Price]])-1</f>
        <v>1.1954665424623645E-2</v>
      </c>
      <c r="AG571" s="1">
        <f>(Table2[[#This Row],[Close Price]]/Table2[[#This Row],[Current Month Low]])-1</f>
        <v>6.3924677898909765E-2</v>
      </c>
      <c r="AH571" s="1">
        <f>(Table2[[#This Row],[Current Month High]]/Table2[[#This Row],[Close Price]])-1</f>
        <v>1.1954665424623645E-2</v>
      </c>
      <c r="AI571">
        <v>10.8523521192361</v>
      </c>
      <c r="AJ571">
        <v>26.866259602127201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7.0000000000000007E-2</v>
      </c>
      <c r="AM571" t="s">
        <v>3173</v>
      </c>
      <c r="AN571">
        <v>-0.62</v>
      </c>
      <c r="AO571" t="s">
        <v>3172</v>
      </c>
      <c r="AP571">
        <v>-1.1352243664912999E-2</v>
      </c>
      <c r="AQ571">
        <f>(Table2[[#This Row],[Sharpe Ratio]]-AVERAGE(Table2[Sharpe Ratio]))/_xlfn.STDEV.P(Table2[Sharpe Ratio])</f>
        <v>-0.8492251146426274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-2.1987193028119911</v>
      </c>
      <c r="AS571">
        <f>_xlfn.RANK.AVG(Table2[[#This Row],[1Y Return vs Nifty Z-Score]],Table2[1Y Return vs Nifty Z-Score])</f>
        <v>615</v>
      </c>
      <c r="AT571">
        <f>_xlfn.RANK.AVG(Table2[[#This Row],[6M Return vs Nifty Z-Score]],Table2[6M Return vs Nifty Z-Score])</f>
        <v>366</v>
      </c>
      <c r="AU571">
        <f>_xlfn.RANK.AVG(Table2[[#This Row],[Sharpe Ratio Z-Score]],Table2[Sharpe Ratio Z-Score])</f>
        <v>589</v>
      </c>
      <c r="AV571">
        <f>(Table2[[#This Row],[Rank 1Y]]+Table2[[#This Row],[Rank 6M]]+Table2[[#This Row],[Rank Sharpe]])/3</f>
        <v>523.33333333333337</v>
      </c>
    </row>
    <row r="572" spans="1:48" x14ac:dyDescent="0.3">
      <c r="A572" t="s">
        <v>1080</v>
      </c>
      <c r="B572" t="s">
        <v>1081</v>
      </c>
      <c r="C572" t="s">
        <v>609</v>
      </c>
      <c r="D572" t="s">
        <v>609</v>
      </c>
      <c r="E572">
        <v>12363.44859849</v>
      </c>
      <c r="F572">
        <v>24.9</v>
      </c>
      <c r="G572">
        <v>12.145046004830499</v>
      </c>
      <c r="H572">
        <f>(Table2[[#This Row],[1Y Return vs Nifty]]-AVERAGE(Table2[1Y Return vs Nifty]))/_xlfn.STDEV.P(Table2[1Y Return vs Nifty])</f>
        <v>-0.23453087148445964</v>
      </c>
      <c r="I572">
        <v>-6.8400657627465797</v>
      </c>
      <c r="J572">
        <f>(Table2[[#This Row],[1M Return vs Nifty]]-AVERAGE(Table2[1M Return vs Nifty]))/_xlfn.STDEV.P(Table2[1M Return vs Nifty])</f>
        <v>-0.66655983037349742</v>
      </c>
      <c r="K572">
        <v>-20.296600311713298</v>
      </c>
      <c r="L572">
        <f>(Table2[[#This Row],[6M Return vs Nifty]]-AVERAGE(Table2[6M Return vs Nifty]))/_xlfn.STDEV.P(Table2[6M Return vs Nifty])</f>
        <v>-0.96279222588428059</v>
      </c>
      <c r="M572">
        <v>-4.7552499829301702</v>
      </c>
      <c r="N572">
        <f>(Table2[[#This Row],[1W Return vs Nifty]]-AVERAGE(Table2[1W Return vs Nifty]))/_xlfn.STDEV.P(Table2[1W Return vs Nifty])</f>
        <v>-1.0593687092153772</v>
      </c>
      <c r="O572">
        <v>25.69</v>
      </c>
      <c r="P572">
        <v>26.174346172887098</v>
      </c>
      <c r="Q572">
        <v>25.7611719493162</v>
      </c>
      <c r="R572">
        <v>40.600719454127599</v>
      </c>
      <c r="S572" s="1">
        <f>(Table2[[#This Row],[Close Price]]-Table2[[#This Row],[20D EMA]])/Table2[[#This Row],[20D EMA]]</f>
        <v>-3.0751265083690256E-2</v>
      </c>
      <c r="T572" s="1">
        <f>(Table2[[#This Row],[Close Price]]-Table2[[#This Row],[50D EMA]])/Table2[[#This Row],[50D EMA]]</f>
        <v>-4.8686838802764108E-2</v>
      </c>
      <c r="U572" s="1">
        <f>(Table2[[#This Row],[Close Price]]-Table2[[#This Row],[200D EMA]])/Table2[[#This Row],[200D EMA]]</f>
        <v>-3.3429067241603508E-2</v>
      </c>
      <c r="V572">
        <v>0.89125750103207002</v>
      </c>
      <c r="W572">
        <v>24.81</v>
      </c>
      <c r="X572">
        <v>25.35</v>
      </c>
      <c r="Y572">
        <v>24.11</v>
      </c>
      <c r="Z572">
        <v>25.8</v>
      </c>
      <c r="AA572">
        <v>24.11</v>
      </c>
      <c r="AB572">
        <v>28</v>
      </c>
      <c r="AC572" s="1">
        <f>(Table2[[#This Row],[Close Price]]/Table2[[#This Row],[Day Low]])-1</f>
        <v>3.6275695284160303E-3</v>
      </c>
      <c r="AD572" s="1">
        <f>(Table2[[#This Row],[Day High]]/Table2[[#This Row],[Close Price]])-1</f>
        <v>1.8072289156626731E-2</v>
      </c>
      <c r="AE572" s="1">
        <f>(Table2[[#This Row],[Close Price]]/Table2[[#This Row],[Current Week Low]])-1</f>
        <v>3.2766486934881822E-2</v>
      </c>
      <c r="AF572" s="1">
        <f>(Table2[[#This Row],[Current Week High]]/Table2[[#This Row],[Close Price]])-1</f>
        <v>3.6144578313253017E-2</v>
      </c>
      <c r="AG572" s="1">
        <f>(Table2[[#This Row],[Close Price]]/Table2[[#This Row],[Current Month Low]])-1</f>
        <v>3.2766486934881822E-2</v>
      </c>
      <c r="AH572" s="1">
        <f>(Table2[[#This Row],[Current Month High]]/Table2[[#This Row],[Close Price]])-1</f>
        <v>0.12449799196787148</v>
      </c>
      <c r="AI572">
        <v>56.827309236947698</v>
      </c>
      <c r="AJ572">
        <v>54.658385093167603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-0.08</v>
      </c>
      <c r="AM572" t="s">
        <v>3172</v>
      </c>
      <c r="AN572">
        <v>-3.41</v>
      </c>
      <c r="AO572" t="s">
        <v>3172</v>
      </c>
      <c r="AP572">
        <v>-4.55332754665E-4</v>
      </c>
      <c r="AQ572">
        <f>(Table2[[#This Row],[Sharpe Ratio]]-AVERAGE(Table2[Sharpe Ratio]))/_xlfn.STDEV.P(Table2[Sharpe Ratio])</f>
        <v>-0.72274735857897521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375</v>
      </c>
      <c r="AT572">
        <f>_xlfn.RANK.AVG(Table2[[#This Row],[6M Return vs Nifty Z-Score]],Table2[6M Return vs Nifty Z-Score])</f>
        <v>635</v>
      </c>
      <c r="AU572">
        <f>_xlfn.RANK.AVG(Table2[[#This Row],[Sharpe Ratio Z-Score]],Table2[Sharpe Ratio Z-Score])</f>
        <v>560</v>
      </c>
      <c r="AV572">
        <f>(Table2[[#This Row],[Rank 1Y]]+Table2[[#This Row],[Rank 6M]]+Table2[[#This Row],[Rank Sharpe]])/3</f>
        <v>523.33333333333337</v>
      </c>
    </row>
    <row r="573" spans="1:48" x14ac:dyDescent="0.3">
      <c r="A573" t="s">
        <v>1573</v>
      </c>
      <c r="B573" t="s">
        <v>1574</v>
      </c>
      <c r="C573" t="s">
        <v>3141</v>
      </c>
      <c r="D573" t="s">
        <v>266</v>
      </c>
      <c r="E573">
        <v>6241.40451072</v>
      </c>
      <c r="F573">
        <v>849.9</v>
      </c>
      <c r="G573">
        <v>-9.2464178061229205</v>
      </c>
      <c r="H573">
        <f>(Table2[[#This Row],[1Y Return vs Nifty]]-AVERAGE(Table2[1Y Return vs Nifty]))/_xlfn.STDEV.P(Table2[1Y Return vs Nifty])</f>
        <v>-0.5984998414404934</v>
      </c>
      <c r="I573">
        <v>-2.4352288601110401</v>
      </c>
      <c r="J573">
        <f>(Table2[[#This Row],[1M Return vs Nifty]]-AVERAGE(Table2[1M Return vs Nifty]))/_xlfn.STDEV.P(Table2[1M Return vs Nifty])</f>
        <v>-0.1944533533443388</v>
      </c>
      <c r="K573">
        <v>-5.7870617265637803</v>
      </c>
      <c r="L573">
        <f>(Table2[[#This Row],[6M Return vs Nifty]]-AVERAGE(Table2[6M Return vs Nifty]))/_xlfn.STDEV.P(Table2[6M Return vs Nifty])</f>
        <v>-0.49585935265976328</v>
      </c>
      <c r="M573">
        <v>-0.69580910019246101</v>
      </c>
      <c r="N573">
        <f>(Table2[[#This Row],[1W Return vs Nifty]]-AVERAGE(Table2[1W Return vs Nifty]))/_xlfn.STDEV.P(Table2[1W Return vs Nifty])</f>
        <v>-9.4278659150640001E-2</v>
      </c>
      <c r="O573">
        <v>814.22</v>
      </c>
      <c r="P573">
        <v>800.40601471435502</v>
      </c>
      <c r="Q573">
        <v>774.57020028184695</v>
      </c>
      <c r="R573">
        <v>69.505703739305503</v>
      </c>
      <c r="S573" s="1">
        <f>(Table2[[#This Row],[Close Price]]-Table2[[#This Row],[20D EMA]])/Table2[[#This Row],[20D EMA]]</f>
        <v>4.3821080297708176E-2</v>
      </c>
      <c r="T573" s="1">
        <f>(Table2[[#This Row],[Close Price]]-Table2[[#This Row],[50D EMA]])/Table2[[#This Row],[50D EMA]]</f>
        <v>6.1836098649643609E-2</v>
      </c>
      <c r="U573" s="1">
        <f>(Table2[[#This Row],[Close Price]]-Table2[[#This Row],[200D EMA]])/Table2[[#This Row],[200D EMA]]</f>
        <v>9.7253676543123363E-2</v>
      </c>
      <c r="V573">
        <v>1.1538448190066799</v>
      </c>
      <c r="W573">
        <v>808.15</v>
      </c>
      <c r="X573">
        <v>871.7</v>
      </c>
      <c r="Y573">
        <v>775</v>
      </c>
      <c r="Z573">
        <v>871.7</v>
      </c>
      <c r="AA573">
        <v>775</v>
      </c>
      <c r="AB573">
        <v>871.7</v>
      </c>
      <c r="AC573" s="1">
        <f>(Table2[[#This Row],[Close Price]]/Table2[[#This Row],[Day Low]])-1</f>
        <v>5.1661201509620724E-2</v>
      </c>
      <c r="AD573" s="1">
        <f>(Table2[[#This Row],[Day High]]/Table2[[#This Row],[Close Price]])-1</f>
        <v>2.5650076479585948E-2</v>
      </c>
      <c r="AE573" s="1">
        <f>(Table2[[#This Row],[Close Price]]/Table2[[#This Row],[Current Week Low]])-1</f>
        <v>9.6645161290322523E-2</v>
      </c>
      <c r="AF573" s="1">
        <f>(Table2[[#This Row],[Current Week High]]/Table2[[#This Row],[Close Price]])-1</f>
        <v>2.5650076479585948E-2</v>
      </c>
      <c r="AG573" s="1">
        <f>(Table2[[#This Row],[Close Price]]/Table2[[#This Row],[Current Month Low]])-1</f>
        <v>9.6645161290322523E-2</v>
      </c>
      <c r="AH573" s="1">
        <f>(Table2[[#This Row],[Current Month High]]/Table2[[#This Row],[Close Price]])-1</f>
        <v>2.5650076479585948E-2</v>
      </c>
      <c r="AI573">
        <v>2.5650076479585899</v>
      </c>
      <c r="AJ573">
        <v>31.767441860465102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0.06</v>
      </c>
      <c r="AM573" t="s">
        <v>3173</v>
      </c>
      <c r="AN573">
        <v>5.58</v>
      </c>
      <c r="AO573" t="s">
        <v>3173</v>
      </c>
      <c r="AP573">
        <v>-4.7773870147780001E-3</v>
      </c>
      <c r="AQ573">
        <f>(Table2[[#This Row],[Sharpe Ratio]]-AVERAGE(Table2[Sharpe Ratio]))/_xlfn.STDEV.P(Table2[Sharpe Ratio])</f>
        <v>-0.77291237588588457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-2.1560035824811203</v>
      </c>
      <c r="AS573">
        <f>_xlfn.RANK.AVG(Table2[[#This Row],[1Y Return vs Nifty Z-Score]],Table2[1Y Return vs Nifty Z-Score])</f>
        <v>513</v>
      </c>
      <c r="AT573">
        <f>_xlfn.RANK.AVG(Table2[[#This Row],[6M Return vs Nifty Z-Score]],Table2[6M Return vs Nifty Z-Score])</f>
        <v>484</v>
      </c>
      <c r="AU573">
        <f>_xlfn.RANK.AVG(Table2[[#This Row],[Sharpe Ratio Z-Score]],Table2[Sharpe Ratio Z-Score])</f>
        <v>574</v>
      </c>
      <c r="AV573">
        <f>(Table2[[#This Row],[Rank 1Y]]+Table2[[#This Row],[Rank 6M]]+Table2[[#This Row],[Rank Sharpe]])/3</f>
        <v>523.66666666666663</v>
      </c>
    </row>
    <row r="574" spans="1:48" x14ac:dyDescent="0.3">
      <c r="A574" t="s">
        <v>417</v>
      </c>
      <c r="B574" t="s">
        <v>418</v>
      </c>
      <c r="C574" t="s">
        <v>3128</v>
      </c>
      <c r="D574" t="s">
        <v>27</v>
      </c>
      <c r="E574">
        <v>55626.3</v>
      </c>
      <c r="F574">
        <v>1951.8</v>
      </c>
      <c r="G574">
        <v>-20.296618551427098</v>
      </c>
      <c r="H574">
        <f>(Table2[[#This Row],[1Y Return vs Nifty]]-AVERAGE(Table2[1Y Return vs Nifty]))/_xlfn.STDEV.P(Table2[1Y Return vs Nifty])</f>
        <v>-0.78651550126721104</v>
      </c>
      <c r="I574">
        <v>0.49971601544364103</v>
      </c>
      <c r="J574">
        <f>(Table2[[#This Row],[1M Return vs Nifty]]-AVERAGE(Table2[1M Return vs Nifty]))/_xlfn.STDEV.P(Table2[1M Return vs Nifty])</f>
        <v>0.12011141173103887</v>
      </c>
      <c r="K574">
        <v>-10.8164566349214</v>
      </c>
      <c r="L574">
        <f>(Table2[[#This Row],[6M Return vs Nifty]]-AVERAGE(Table2[6M Return vs Nifty]))/_xlfn.STDEV.P(Table2[6M Return vs Nifty])</f>
        <v>-0.65771079964814327</v>
      </c>
      <c r="M574">
        <v>-7.0073345112475796</v>
      </c>
      <c r="N574">
        <f>(Table2[[#This Row],[1W Return vs Nifty]]-AVERAGE(Table2[1W Return vs Nifty]))/_xlfn.STDEV.P(Table2[1W Return vs Nifty])</f>
        <v>-1.5947784941998731</v>
      </c>
      <c r="O574">
        <v>2027.43</v>
      </c>
      <c r="P574">
        <v>1981.8056453755801</v>
      </c>
      <c r="Q574">
        <v>1860.0146007769199</v>
      </c>
      <c r="R574">
        <v>32.698406580243599</v>
      </c>
      <c r="S574" s="1">
        <f>(Table2[[#This Row],[Close Price]]-Table2[[#This Row],[20D EMA]])/Table2[[#This Row],[20D EMA]]</f>
        <v>-3.7303384087243506E-2</v>
      </c>
      <c r="T574" s="1">
        <f>(Table2[[#This Row],[Close Price]]-Table2[[#This Row],[50D EMA]])/Table2[[#This Row],[50D EMA]]</f>
        <v>-1.5140559037964404E-2</v>
      </c>
      <c r="U574" s="1">
        <f>(Table2[[#This Row],[Close Price]]-Table2[[#This Row],[200D EMA]])/Table2[[#This Row],[200D EMA]]</f>
        <v>4.9346601464709844E-2</v>
      </c>
      <c r="V574">
        <v>1.1407550791041701</v>
      </c>
      <c r="W574">
        <v>1945</v>
      </c>
      <c r="X574">
        <v>1984.3</v>
      </c>
      <c r="Y574">
        <v>1945</v>
      </c>
      <c r="Z574">
        <v>2096.4</v>
      </c>
      <c r="AA574">
        <v>1945</v>
      </c>
      <c r="AB574">
        <v>2175</v>
      </c>
      <c r="AC574" s="1">
        <f>(Table2[[#This Row],[Close Price]]/Table2[[#This Row],[Day Low]])-1</f>
        <v>3.4961439588687693E-3</v>
      </c>
      <c r="AD574" s="1">
        <f>(Table2[[#This Row],[Day High]]/Table2[[#This Row],[Close Price]])-1</f>
        <v>1.6651296239368785E-2</v>
      </c>
      <c r="AE574" s="1">
        <f>(Table2[[#This Row],[Close Price]]/Table2[[#This Row],[Current Week Low]])-1</f>
        <v>3.4961439588687693E-3</v>
      </c>
      <c r="AF574" s="1">
        <f>(Table2[[#This Row],[Current Week High]]/Table2[[#This Row],[Close Price]])-1</f>
        <v>7.408545957577628E-2</v>
      </c>
      <c r="AG574" s="1">
        <f>(Table2[[#This Row],[Close Price]]/Table2[[#This Row],[Current Month Low]])-1</f>
        <v>3.4961439588687693E-3</v>
      </c>
      <c r="AH574" s="1">
        <f>(Table2[[#This Row],[Current Month High]]/Table2[[#This Row],[Close Price]])-1</f>
        <v>0.11435597909621897</v>
      </c>
      <c r="AI574">
        <v>11.4355979096218</v>
      </c>
      <c r="AJ574">
        <v>26.461059997408299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0.05</v>
      </c>
      <c r="AM574" t="s">
        <v>3173</v>
      </c>
      <c r="AN574">
        <v>-2.79</v>
      </c>
      <c r="AO574" t="s">
        <v>3172</v>
      </c>
      <c r="AP574">
        <v>2.3510530420526001E-2</v>
      </c>
      <c r="AQ574">
        <f>(Table2[[#This Row],[Sharpe Ratio]]-AVERAGE(Table2[Sharpe Ratio]))/_xlfn.STDEV.P(Table2[Sharpe Ratio])</f>
        <v>-0.44458149841065658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-3.3634748817948452</v>
      </c>
      <c r="AS574">
        <f>_xlfn.RANK.AVG(Table2[[#This Row],[1Y Return vs Nifty Z-Score]],Table2[1Y Return vs Nifty Z-Score])</f>
        <v>582</v>
      </c>
      <c r="AT574">
        <f>_xlfn.RANK.AVG(Table2[[#This Row],[6M Return vs Nifty Z-Score]],Table2[6M Return vs Nifty Z-Score])</f>
        <v>546</v>
      </c>
      <c r="AU574">
        <f>_xlfn.RANK.AVG(Table2[[#This Row],[Sharpe Ratio Z-Score]],Table2[Sharpe Ratio Z-Score])</f>
        <v>448</v>
      </c>
      <c r="AV574">
        <f>(Table2[[#This Row],[Rank 1Y]]+Table2[[#This Row],[Rank 6M]]+Table2[[#This Row],[Rank Sharpe]])/3</f>
        <v>525.33333333333337</v>
      </c>
    </row>
    <row r="575" spans="1:48" x14ac:dyDescent="0.3">
      <c r="A575" t="s">
        <v>1847</v>
      </c>
      <c r="B575" t="s">
        <v>1848</v>
      </c>
      <c r="C575" t="s">
        <v>3139</v>
      </c>
      <c r="D575" t="s">
        <v>119</v>
      </c>
      <c r="E575">
        <v>4198.1118084</v>
      </c>
      <c r="F575">
        <v>213.6</v>
      </c>
      <c r="G575">
        <v>-35.188811384052698</v>
      </c>
      <c r="H575">
        <f>(Table2[[#This Row],[1Y Return vs Nifty]]-AVERAGE(Table2[1Y Return vs Nifty]))/_xlfn.STDEV.P(Table2[1Y Return vs Nifty])</f>
        <v>-1.0399014375256697</v>
      </c>
      <c r="I575">
        <v>-7.1874386267596799</v>
      </c>
      <c r="J575">
        <f>(Table2[[#This Row],[1M Return vs Nifty]]-AVERAGE(Table2[1M Return vs Nifty]))/_xlfn.STDEV.P(Table2[1M Return vs Nifty])</f>
        <v>-0.70379094305025269</v>
      </c>
      <c r="K575">
        <v>-12.464124842020601</v>
      </c>
      <c r="L575">
        <f>(Table2[[#This Row],[6M Return vs Nifty]]-AVERAGE(Table2[6M Return vs Nifty]))/_xlfn.STDEV.P(Table2[6M Return vs Nifty])</f>
        <v>-0.71073457056591371</v>
      </c>
      <c r="M575">
        <v>-7.83089212978369</v>
      </c>
      <c r="N575">
        <f>(Table2[[#This Row],[1W Return vs Nifty]]-AVERAGE(Table2[1W Return vs Nifty]))/_xlfn.STDEV.P(Table2[1W Return vs Nifty])</f>
        <v>-1.790570793253675</v>
      </c>
      <c r="O575">
        <v>224.76</v>
      </c>
      <c r="P575">
        <v>224.896058264685</v>
      </c>
      <c r="Q575">
        <v>220.302282615481</v>
      </c>
      <c r="R575">
        <v>37.254176662549099</v>
      </c>
      <c r="S575" s="1">
        <f>(Table2[[#This Row],[Close Price]]-Table2[[#This Row],[20D EMA]])/Table2[[#This Row],[20D EMA]]</f>
        <v>-4.9652963160704736E-2</v>
      </c>
      <c r="T575" s="1">
        <f>(Table2[[#This Row],[Close Price]]-Table2[[#This Row],[50D EMA]])/Table2[[#This Row],[50D EMA]]</f>
        <v>-5.0227906846595005E-2</v>
      </c>
      <c r="U575" s="1">
        <f>(Table2[[#This Row],[Close Price]]-Table2[[#This Row],[200D EMA]])/Table2[[#This Row],[200D EMA]]</f>
        <v>-3.0423119251920226E-2</v>
      </c>
      <c r="V575">
        <v>0.86831161142507796</v>
      </c>
      <c r="W575">
        <v>212.95</v>
      </c>
      <c r="X575">
        <v>217.88</v>
      </c>
      <c r="Y575">
        <v>203.72</v>
      </c>
      <c r="Z575">
        <v>226.02</v>
      </c>
      <c r="AA575">
        <v>203.72</v>
      </c>
      <c r="AB575">
        <v>247.49</v>
      </c>
      <c r="AC575" s="1">
        <f>(Table2[[#This Row],[Close Price]]/Table2[[#This Row],[Day Low]])-1</f>
        <v>3.0523597088518706E-3</v>
      </c>
      <c r="AD575" s="1">
        <f>(Table2[[#This Row],[Day High]]/Table2[[#This Row],[Close Price]])-1</f>
        <v>2.003745318352057E-2</v>
      </c>
      <c r="AE575" s="1">
        <f>(Table2[[#This Row],[Close Price]]/Table2[[#This Row],[Current Week Low]])-1</f>
        <v>4.8497938346750313E-2</v>
      </c>
      <c r="AF575" s="1">
        <f>(Table2[[#This Row],[Current Week High]]/Table2[[#This Row],[Close Price]])-1</f>
        <v>5.8146067415730363E-2</v>
      </c>
      <c r="AG575" s="1">
        <f>(Table2[[#This Row],[Close Price]]/Table2[[#This Row],[Current Month Low]])-1</f>
        <v>4.8497938346750313E-2</v>
      </c>
      <c r="AH575" s="1">
        <f>(Table2[[#This Row],[Current Month High]]/Table2[[#This Row],[Close Price]])-1</f>
        <v>0.15866104868913866</v>
      </c>
      <c r="AI575">
        <v>30.1498127340823</v>
      </c>
      <c r="AJ575">
        <v>27.980826842420601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-0.08</v>
      </c>
      <c r="AM575" t="s">
        <v>3172</v>
      </c>
      <c r="AN575">
        <v>-2.98</v>
      </c>
      <c r="AO575" t="s">
        <v>3172</v>
      </c>
      <c r="AP575">
        <v>6.0400029162692999E-2</v>
      </c>
      <c r="AQ575">
        <f>(Table2[[#This Row],[Sharpe Ratio]]-AVERAGE(Table2[Sharpe Ratio]))/_xlfn.STDEV.P(Table2[Sharpe Ratio])</f>
        <v>-1.6414189193294633E-2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667</v>
      </c>
      <c r="AT575">
        <f>_xlfn.RANK.AVG(Table2[[#This Row],[6M Return vs Nifty Z-Score]],Table2[6M Return vs Nifty Z-Score])</f>
        <v>565</v>
      </c>
      <c r="AU575">
        <f>_xlfn.RANK.AVG(Table2[[#This Row],[Sharpe Ratio Z-Score]],Table2[Sharpe Ratio Z-Score])</f>
        <v>345</v>
      </c>
      <c r="AV575">
        <f>(Table2[[#This Row],[Rank 1Y]]+Table2[[#This Row],[Rank 6M]]+Table2[[#This Row],[Rank Sharpe]])/3</f>
        <v>525.66666666666663</v>
      </c>
    </row>
    <row r="576" spans="1:48" x14ac:dyDescent="0.3">
      <c r="A576" t="s">
        <v>790</v>
      </c>
      <c r="B576" t="s">
        <v>791</v>
      </c>
      <c r="C576" t="s">
        <v>3126</v>
      </c>
      <c r="D576" t="s">
        <v>284</v>
      </c>
      <c r="E576">
        <v>20465.042950775001</v>
      </c>
      <c r="F576">
        <v>1860.05</v>
      </c>
      <c r="G576">
        <v>-16.9575508403919</v>
      </c>
      <c r="H576">
        <f>(Table2[[#This Row],[1Y Return vs Nifty]]-AVERAGE(Table2[1Y Return vs Nifty]))/_xlfn.STDEV.P(Table2[1Y Return vs Nifty])</f>
        <v>-0.72970232353710007</v>
      </c>
      <c r="I576">
        <v>-5.4800834256516699</v>
      </c>
      <c r="J576">
        <f>(Table2[[#This Row],[1M Return vs Nifty]]-AVERAGE(Table2[1M Return vs Nifty]))/_xlfn.STDEV.P(Table2[1M Return vs Nifty])</f>
        <v>-0.52079814062657426</v>
      </c>
      <c r="K576">
        <v>-21.348039836801</v>
      </c>
      <c r="L576">
        <f>(Table2[[#This Row],[6M Return vs Nifty]]-AVERAGE(Table2[6M Return vs Nifty]))/_xlfn.STDEV.P(Table2[6M Return vs Nifty])</f>
        <v>-0.99662870356341993</v>
      </c>
      <c r="M576">
        <v>-0.90470095217202595</v>
      </c>
      <c r="N576">
        <f>(Table2[[#This Row],[1W Return vs Nifty]]-AVERAGE(Table2[1W Return vs Nifty]))/_xlfn.STDEV.P(Table2[1W Return vs Nifty])</f>
        <v>-0.14394053469176485</v>
      </c>
      <c r="O576">
        <v>1929.26</v>
      </c>
      <c r="P576">
        <v>1928.05708986321</v>
      </c>
      <c r="Q576">
        <v>1869.6936687151101</v>
      </c>
      <c r="R576">
        <v>34.162618237811301</v>
      </c>
      <c r="S576" s="1">
        <f>(Table2[[#This Row],[Close Price]]-Table2[[#This Row],[20D EMA]])/Table2[[#This Row],[20D EMA]]</f>
        <v>-3.5873858370566974E-2</v>
      </c>
      <c r="T576" s="1">
        <f>(Table2[[#This Row],[Close Price]]-Table2[[#This Row],[50D EMA]])/Table2[[#This Row],[50D EMA]]</f>
        <v>-3.5272342411829166E-2</v>
      </c>
      <c r="U576" s="1">
        <f>(Table2[[#This Row],[Close Price]]-Table2[[#This Row],[200D EMA]])/Table2[[#This Row],[200D EMA]]</f>
        <v>-5.1578870252780339E-3</v>
      </c>
      <c r="V576">
        <v>0.56869497618258003</v>
      </c>
      <c r="W576">
        <v>1828.8</v>
      </c>
      <c r="X576">
        <v>1911.95</v>
      </c>
      <c r="Y576">
        <v>1806.05</v>
      </c>
      <c r="Z576">
        <v>1911.95</v>
      </c>
      <c r="AA576">
        <v>1806.05</v>
      </c>
      <c r="AB576">
        <v>1936</v>
      </c>
      <c r="AC576" s="1">
        <f>(Table2[[#This Row],[Close Price]]/Table2[[#This Row],[Day Low]])-1</f>
        <v>1.7087707786526574E-2</v>
      </c>
      <c r="AD576" s="1">
        <f>(Table2[[#This Row],[Day High]]/Table2[[#This Row],[Close Price]])-1</f>
        <v>2.7902475739899568E-2</v>
      </c>
      <c r="AE576" s="1">
        <f>(Table2[[#This Row],[Close Price]]/Table2[[#This Row],[Current Week Low]])-1</f>
        <v>2.9899504443398506E-2</v>
      </c>
      <c r="AF576" s="1">
        <f>(Table2[[#This Row],[Current Week High]]/Table2[[#This Row],[Close Price]])-1</f>
        <v>2.7902475739899568E-2</v>
      </c>
      <c r="AG576" s="1">
        <f>(Table2[[#This Row],[Close Price]]/Table2[[#This Row],[Current Month Low]])-1</f>
        <v>2.9899504443398506E-2</v>
      </c>
      <c r="AH576" s="1">
        <f>(Table2[[#This Row],[Current Month High]]/Table2[[#This Row],[Close Price]])-1</f>
        <v>4.0832235692588981E-2</v>
      </c>
      <c r="AI576">
        <v>32.198059191957199</v>
      </c>
      <c r="AJ576">
        <v>20.617988457298399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-0.05</v>
      </c>
      <c r="AM576" t="s">
        <v>3172</v>
      </c>
      <c r="AN576">
        <v>-9.25</v>
      </c>
      <c r="AO576" t="s">
        <v>3172</v>
      </c>
      <c r="AP576">
        <v>4.7825631245358997E-2</v>
      </c>
      <c r="AQ576">
        <f>(Table2[[#This Row],[Sharpe Ratio]]-AVERAGE(Table2[Sharpe Ratio]))/_xlfn.STDEV.P(Table2[Sharpe Ratio])</f>
        <v>-0.16236212301921873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-2.5534318254380777</v>
      </c>
      <c r="AS576">
        <f>_xlfn.RANK.AVG(Table2[[#This Row],[1Y Return vs Nifty Z-Score]],Table2[1Y Return vs Nifty Z-Score])</f>
        <v>559</v>
      </c>
      <c r="AT576">
        <f>_xlfn.RANK.AVG(Table2[[#This Row],[6M Return vs Nifty Z-Score]],Table2[6M Return vs Nifty Z-Score])</f>
        <v>642</v>
      </c>
      <c r="AU576">
        <f>_xlfn.RANK.AVG(Table2[[#This Row],[Sharpe Ratio Z-Score]],Table2[Sharpe Ratio Z-Score])</f>
        <v>383</v>
      </c>
      <c r="AV576">
        <f>(Table2[[#This Row],[Rank 1Y]]+Table2[[#This Row],[Rank 6M]]+Table2[[#This Row],[Rank Sharpe]])/3</f>
        <v>528</v>
      </c>
    </row>
    <row r="577" spans="1:48" x14ac:dyDescent="0.3">
      <c r="A577" t="s">
        <v>139</v>
      </c>
      <c r="B577" t="s">
        <v>140</v>
      </c>
      <c r="C577" t="s">
        <v>3134</v>
      </c>
      <c r="D577" t="s">
        <v>119</v>
      </c>
      <c r="E577">
        <v>199386.96577285201</v>
      </c>
      <c r="F577">
        <v>159.72</v>
      </c>
      <c r="G577">
        <v>0.50897258104759002</v>
      </c>
      <c r="H577">
        <f>(Table2[[#This Row],[1Y Return vs Nifty]]-AVERAGE(Table2[1Y Return vs Nifty]))/_xlfn.STDEV.P(Table2[1Y Return vs Nifty])</f>
        <v>-0.43251496905792453</v>
      </c>
      <c r="I577">
        <v>5.9986633073032101</v>
      </c>
      <c r="J577">
        <f>(Table2[[#This Row],[1M Return vs Nifty]]-AVERAGE(Table2[1M Return vs Nifty]))/_xlfn.STDEV.P(Table2[1M Return vs Nifty])</f>
        <v>0.7094836610816424</v>
      </c>
      <c r="K577">
        <v>-13.0942700825915</v>
      </c>
      <c r="L577">
        <f>(Table2[[#This Row],[6M Return vs Nifty]]-AVERAGE(Table2[6M Return vs Nifty]))/_xlfn.STDEV.P(Table2[6M Return vs Nifty])</f>
        <v>-0.73101333587618167</v>
      </c>
      <c r="M577">
        <v>-2.7550343282179202</v>
      </c>
      <c r="N577">
        <f>(Table2[[#This Row],[1W Return vs Nifty]]-AVERAGE(Table2[1W Return vs Nifty]))/_xlfn.STDEV.P(Table2[1W Return vs Nifty])</f>
        <v>-0.58383814180269167</v>
      </c>
      <c r="O577">
        <v>160.02000000000001</v>
      </c>
      <c r="P577">
        <v>158.74602366138899</v>
      </c>
      <c r="Q577">
        <v>153.772390813691</v>
      </c>
      <c r="R577">
        <v>43.957961988584302</v>
      </c>
      <c r="S577" s="1">
        <f>(Table2[[#This Row],[Close Price]]-Table2[[#This Row],[20D EMA]])/Table2[[#This Row],[20D EMA]]</f>
        <v>-1.8747656542932843E-3</v>
      </c>
      <c r="T577" s="1">
        <f>(Table2[[#This Row],[Close Price]]-Table2[[#This Row],[50D EMA]])/Table2[[#This Row],[50D EMA]]</f>
        <v>6.1354377019769432E-3</v>
      </c>
      <c r="U577" s="1">
        <f>(Table2[[#This Row],[Close Price]]-Table2[[#This Row],[200D EMA]])/Table2[[#This Row],[200D EMA]]</f>
        <v>3.8678004255751311E-2</v>
      </c>
      <c r="V577">
        <v>1.3453398119025399</v>
      </c>
      <c r="W577">
        <v>156.6</v>
      </c>
      <c r="X577">
        <v>161.18</v>
      </c>
      <c r="Y577">
        <v>156.6</v>
      </c>
      <c r="Z577">
        <v>167.95</v>
      </c>
      <c r="AA577">
        <v>156.6</v>
      </c>
      <c r="AB577">
        <v>169.99</v>
      </c>
      <c r="AC577" s="1">
        <f>(Table2[[#This Row],[Close Price]]/Table2[[#This Row],[Day Low]])-1</f>
        <v>1.9923371647509569E-2</v>
      </c>
      <c r="AD577" s="1">
        <f>(Table2[[#This Row],[Day High]]/Table2[[#This Row],[Close Price]])-1</f>
        <v>9.1409967443025764E-3</v>
      </c>
      <c r="AE577" s="1">
        <f>(Table2[[#This Row],[Close Price]]/Table2[[#This Row],[Current Week Low]])-1</f>
        <v>1.9923371647509569E-2</v>
      </c>
      <c r="AF577" s="1">
        <f>(Table2[[#This Row],[Current Week High]]/Table2[[#This Row],[Close Price]])-1</f>
        <v>5.1527673428499732E-2</v>
      </c>
      <c r="AG577" s="1">
        <f>(Table2[[#This Row],[Close Price]]/Table2[[#This Row],[Current Month Low]])-1</f>
        <v>1.9923371647509569E-2</v>
      </c>
      <c r="AH577" s="1">
        <f>(Table2[[#This Row],[Current Month High]]/Table2[[#This Row],[Close Price]])-1</f>
        <v>6.4300025043826814E-2</v>
      </c>
      <c r="AI577">
        <v>15.5772602053593</v>
      </c>
      <c r="AJ577">
        <v>39.3717277486911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-0.06</v>
      </c>
      <c r="AM577" t="s">
        <v>3172</v>
      </c>
      <c r="AN577">
        <v>3.72</v>
      </c>
      <c r="AO577" t="s">
        <v>3173</v>
      </c>
      <c r="AP577">
        <v>-2.5942187399660001E-3</v>
      </c>
      <c r="AQ577">
        <f>(Table2[[#This Row],[Sharpe Ratio]]-AVERAGE(Table2[Sharpe Ratio]))/_xlfn.STDEV.P(Table2[Sharpe Ratio])</f>
        <v>-0.74757288042869974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-1.7854556660838552</v>
      </c>
      <c r="AS577">
        <f>_xlfn.RANK.AVG(Table2[[#This Row],[1Y Return vs Nifty Z-Score]],Table2[1Y Return vs Nifty Z-Score])</f>
        <v>447</v>
      </c>
      <c r="AT577">
        <f>_xlfn.RANK.AVG(Table2[[#This Row],[6M Return vs Nifty Z-Score]],Table2[6M Return vs Nifty Z-Score])</f>
        <v>569</v>
      </c>
      <c r="AU577">
        <f>_xlfn.RANK.AVG(Table2[[#This Row],[Sharpe Ratio Z-Score]],Table2[Sharpe Ratio Z-Score])</f>
        <v>569</v>
      </c>
      <c r="AV577">
        <f>(Table2[[#This Row],[Rank 1Y]]+Table2[[#This Row],[Rank 6M]]+Table2[[#This Row],[Rank Sharpe]])/3</f>
        <v>528.33333333333337</v>
      </c>
    </row>
    <row r="578" spans="1:48" x14ac:dyDescent="0.3">
      <c r="A578" t="s">
        <v>1963</v>
      </c>
      <c r="B578" t="s">
        <v>1964</v>
      </c>
      <c r="C578" t="s">
        <v>3139</v>
      </c>
      <c r="D578" t="s">
        <v>532</v>
      </c>
      <c r="E578">
        <v>3631.7544523349902</v>
      </c>
      <c r="F578">
        <v>326.05</v>
      </c>
      <c r="G578">
        <v>-18.078147167754899</v>
      </c>
      <c r="H578">
        <f>(Table2[[#This Row],[1Y Return vs Nifty]]-AVERAGE(Table2[1Y Return vs Nifty]))/_xlfn.STDEV.P(Table2[1Y Return vs Nifty])</f>
        <v>-0.74876891451990057</v>
      </c>
      <c r="I578">
        <v>-1.72361940000942</v>
      </c>
      <c r="J578">
        <f>(Table2[[#This Row],[1M Return vs Nifty]]-AVERAGE(Table2[1M Return vs Nifty]))/_xlfn.STDEV.P(Table2[1M Return vs Nifty])</f>
        <v>-0.11818368827951298</v>
      </c>
      <c r="K578">
        <v>-5.9777383708374501</v>
      </c>
      <c r="L578">
        <f>(Table2[[#This Row],[6M Return vs Nifty]]-AVERAGE(Table2[6M Return vs Nifty]))/_xlfn.STDEV.P(Table2[6M Return vs Nifty])</f>
        <v>-0.50199553630509564</v>
      </c>
      <c r="M578">
        <v>1.85332753563258</v>
      </c>
      <c r="N578">
        <f>(Table2[[#This Row],[1W Return vs Nifty]]-AVERAGE(Table2[1W Return vs Nifty]))/_xlfn.STDEV.P(Table2[1W Return vs Nifty])</f>
        <v>0.51175218956838575</v>
      </c>
      <c r="O578">
        <v>330.02</v>
      </c>
      <c r="P578">
        <v>339.76824775257302</v>
      </c>
      <c r="Q578">
        <v>332.778805645511</v>
      </c>
      <c r="R578">
        <v>48.200842533545497</v>
      </c>
      <c r="S578" s="1">
        <f>(Table2[[#This Row],[Close Price]]-Table2[[#This Row],[20D EMA]])/Table2[[#This Row],[20D EMA]]</f>
        <v>-1.2029573965214141E-2</v>
      </c>
      <c r="T578" s="1">
        <f>(Table2[[#This Row],[Close Price]]-Table2[[#This Row],[50D EMA]])/Table2[[#This Row],[50D EMA]]</f>
        <v>-4.0375308297092398E-2</v>
      </c>
      <c r="U578" s="1">
        <f>(Table2[[#This Row],[Close Price]]-Table2[[#This Row],[200D EMA]])/Table2[[#This Row],[200D EMA]]</f>
        <v>-2.0220054677036057E-2</v>
      </c>
      <c r="V578">
        <v>0.407825804391864</v>
      </c>
      <c r="W578">
        <v>324.5</v>
      </c>
      <c r="X578">
        <v>333.75</v>
      </c>
      <c r="Y578">
        <v>298.3</v>
      </c>
      <c r="Z578">
        <v>333.75</v>
      </c>
      <c r="AA578">
        <v>298.3</v>
      </c>
      <c r="AB578">
        <v>333.9</v>
      </c>
      <c r="AC578" s="1">
        <f>(Table2[[#This Row],[Close Price]]/Table2[[#This Row],[Day Low]])-1</f>
        <v>4.7765793528504741E-3</v>
      </c>
      <c r="AD578" s="1">
        <f>(Table2[[#This Row],[Day High]]/Table2[[#This Row],[Close Price]])-1</f>
        <v>2.361600981444556E-2</v>
      </c>
      <c r="AE578" s="1">
        <f>(Table2[[#This Row],[Close Price]]/Table2[[#This Row],[Current Week Low]])-1</f>
        <v>9.3027153871940937E-2</v>
      </c>
      <c r="AF578" s="1">
        <f>(Table2[[#This Row],[Current Week High]]/Table2[[#This Row],[Close Price]])-1</f>
        <v>2.361600981444556E-2</v>
      </c>
      <c r="AG578" s="1">
        <f>(Table2[[#This Row],[Close Price]]/Table2[[#This Row],[Current Month Low]])-1</f>
        <v>9.3027153871940937E-2</v>
      </c>
      <c r="AH578" s="1">
        <f>(Table2[[#This Row],[Current Month High]]/Table2[[#This Row],[Close Price]])-1</f>
        <v>2.4076061953687944E-2</v>
      </c>
      <c r="AI578">
        <v>38.598374482441301</v>
      </c>
      <c r="AJ578">
        <v>38.567785805354802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-0.19</v>
      </c>
      <c r="AM578" t="s">
        <v>3172</v>
      </c>
      <c r="AN578">
        <v>-5.29</v>
      </c>
      <c r="AO578" t="s">
        <v>3172</v>
      </c>
      <c r="AQ578">
        <f>(Table2[[#This Row],[Sharpe Ratio]]-AVERAGE(Table2[Sharpe Ratio]))/_xlfn.STDEV.P(Table2[Sharpe Ratio])</f>
        <v>-0.71746242365139401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568</v>
      </c>
      <c r="AT578">
        <f>_xlfn.RANK.AVG(Table2[[#This Row],[6M Return vs Nifty Z-Score]],Table2[6M Return vs Nifty Z-Score])</f>
        <v>486</v>
      </c>
      <c r="AU578">
        <f>_xlfn.RANK.AVG(Table2[[#This Row],[Sharpe Ratio Z-Score]],Table2[Sharpe Ratio Z-Score])</f>
        <v>531</v>
      </c>
      <c r="AV578">
        <f>(Table2[[#This Row],[Rank 1Y]]+Table2[[#This Row],[Rank 6M]]+Table2[[#This Row],[Rank Sharpe]])/3</f>
        <v>528.33333333333337</v>
      </c>
    </row>
    <row r="579" spans="1:48" x14ac:dyDescent="0.3">
      <c r="A579" t="s">
        <v>1452</v>
      </c>
      <c r="B579" t="s">
        <v>1453</v>
      </c>
      <c r="C579" t="s">
        <v>3137</v>
      </c>
      <c r="D579" t="s">
        <v>1454</v>
      </c>
      <c r="E579">
        <v>7269.0819521599997</v>
      </c>
      <c r="F579">
        <v>272.64999999999998</v>
      </c>
      <c r="G579">
        <v>-41.316368604191403</v>
      </c>
      <c r="H579">
        <f>(Table2[[#This Row],[1Y Return vs Nifty]]-AVERAGE(Table2[1Y Return vs Nifty]))/_xlfn.STDEV.P(Table2[1Y Return vs Nifty])</f>
        <v>-1.1441598795598495</v>
      </c>
      <c r="I579">
        <v>-0.39817441281859101</v>
      </c>
      <c r="J579">
        <f>(Table2[[#This Row],[1M Return vs Nifty]]-AVERAGE(Table2[1M Return vs Nifty]))/_xlfn.STDEV.P(Table2[1M Return vs Nifty])</f>
        <v>2.3876319214570566E-2</v>
      </c>
      <c r="K579">
        <v>-17.409876120364402</v>
      </c>
      <c r="L579">
        <f>(Table2[[#This Row],[6M Return vs Nifty]]-AVERAGE(Table2[6M Return vs Nifty]))/_xlfn.STDEV.P(Table2[6M Return vs Nifty])</f>
        <v>-0.86989427375692341</v>
      </c>
      <c r="M579">
        <v>0.88609176495466202</v>
      </c>
      <c r="N579">
        <f>(Table2[[#This Row],[1W Return vs Nifty]]-AVERAGE(Table2[1W Return vs Nifty]))/_xlfn.STDEV.P(Table2[1W Return vs Nifty])</f>
        <v>0.28180189707430719</v>
      </c>
      <c r="O579">
        <v>273.33999999999997</v>
      </c>
      <c r="P579">
        <v>277.77738388002001</v>
      </c>
      <c r="Q579">
        <v>282.74072754654202</v>
      </c>
      <c r="R579">
        <v>50.9165407794709</v>
      </c>
      <c r="S579" s="1">
        <f>(Table2[[#This Row],[Close Price]]-Table2[[#This Row],[20D EMA]])/Table2[[#This Row],[20D EMA]]</f>
        <v>-2.52432867491036E-3</v>
      </c>
      <c r="T579" s="1">
        <f>(Table2[[#This Row],[Close Price]]-Table2[[#This Row],[50D EMA]])/Table2[[#This Row],[50D EMA]]</f>
        <v>-1.8458608142967813E-2</v>
      </c>
      <c r="U579" s="1">
        <f>(Table2[[#This Row],[Close Price]]-Table2[[#This Row],[200D EMA]])/Table2[[#This Row],[200D EMA]]</f>
        <v>-3.5688977792847347E-2</v>
      </c>
      <c r="V579">
        <v>0.79698250761769396</v>
      </c>
      <c r="W579">
        <v>270</v>
      </c>
      <c r="X579">
        <v>282.64999999999998</v>
      </c>
      <c r="Y579">
        <v>252.2</v>
      </c>
      <c r="Z579">
        <v>289.95</v>
      </c>
      <c r="AA579">
        <v>252.2</v>
      </c>
      <c r="AB579">
        <v>289.95</v>
      </c>
      <c r="AC579" s="1">
        <f>(Table2[[#This Row],[Close Price]]/Table2[[#This Row],[Day Low]])-1</f>
        <v>9.8148148148147207E-3</v>
      </c>
      <c r="AD579" s="1">
        <f>(Table2[[#This Row],[Day High]]/Table2[[#This Row],[Close Price]])-1</f>
        <v>3.6677058499908322E-2</v>
      </c>
      <c r="AE579" s="1">
        <f>(Table2[[#This Row],[Close Price]]/Table2[[#This Row],[Current Week Low]])-1</f>
        <v>8.1086439333861948E-2</v>
      </c>
      <c r="AF579" s="1">
        <f>(Table2[[#This Row],[Current Week High]]/Table2[[#This Row],[Close Price]])-1</f>
        <v>6.3451311204841376E-2</v>
      </c>
      <c r="AG579" s="1">
        <f>(Table2[[#This Row],[Close Price]]/Table2[[#This Row],[Current Month Low]])-1</f>
        <v>8.1086439333861948E-2</v>
      </c>
      <c r="AH579" s="1">
        <f>(Table2[[#This Row],[Current Month High]]/Table2[[#This Row],[Close Price]])-1</f>
        <v>6.3451311204841376E-2</v>
      </c>
      <c r="AI579">
        <v>31.9457179534201</v>
      </c>
      <c r="AJ579">
        <v>9.0381923615276705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-0.1</v>
      </c>
      <c r="AM579" t="s">
        <v>3172</v>
      </c>
      <c r="AN579">
        <v>-3.38</v>
      </c>
      <c r="AO579" t="s">
        <v>3172</v>
      </c>
      <c r="AP579">
        <v>7.7847622808257994E-2</v>
      </c>
      <c r="AQ579">
        <f>(Table2[[#This Row],[Sharpe Ratio]]-AVERAGE(Table2[Sharpe Ratio]))/_xlfn.STDEV.P(Table2[Sharpe Ratio])</f>
        <v>0.18609572496285168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686</v>
      </c>
      <c r="AT579">
        <f>_xlfn.RANK.AVG(Table2[[#This Row],[6M Return vs Nifty Z-Score]],Table2[6M Return vs Nifty Z-Score])</f>
        <v>608</v>
      </c>
      <c r="AU579">
        <f>_xlfn.RANK.AVG(Table2[[#This Row],[Sharpe Ratio Z-Score]],Table2[Sharpe Ratio Z-Score])</f>
        <v>294</v>
      </c>
      <c r="AV579">
        <f>(Table2[[#This Row],[Rank 1Y]]+Table2[[#This Row],[Rank 6M]]+Table2[[#This Row],[Rank Sharpe]])/3</f>
        <v>529.33333333333337</v>
      </c>
    </row>
    <row r="580" spans="1:48" x14ac:dyDescent="0.3">
      <c r="A580" t="s">
        <v>110</v>
      </c>
      <c r="B580" t="s">
        <v>111</v>
      </c>
      <c r="C580" t="s">
        <v>3126</v>
      </c>
      <c r="D580" t="s">
        <v>21</v>
      </c>
      <c r="E580">
        <v>274336.10699250002</v>
      </c>
      <c r="F580">
        <v>525</v>
      </c>
      <c r="G580">
        <v>1.79426556030081</v>
      </c>
      <c r="H580">
        <f>(Table2[[#This Row],[1Y Return vs Nifty]]-AVERAGE(Table2[1Y Return vs Nifty]))/_xlfn.STDEV.P(Table2[1Y Return vs Nifty])</f>
        <v>-0.41064611679588447</v>
      </c>
      <c r="I580">
        <v>2.9470227803076798</v>
      </c>
      <c r="J580">
        <f>(Table2[[#This Row],[1M Return vs Nifty]]-AVERAGE(Table2[1M Return vs Nifty]))/_xlfn.STDEV.P(Table2[1M Return vs Nifty])</f>
        <v>0.38241156052390024</v>
      </c>
      <c r="K580">
        <v>0.12876900942312899</v>
      </c>
      <c r="L580">
        <f>(Table2[[#This Row],[6M Return vs Nifty]]-AVERAGE(Table2[6M Return vs Nifty]))/_xlfn.STDEV.P(Table2[6M Return vs Nifty])</f>
        <v>-0.30548142803771622</v>
      </c>
      <c r="M580">
        <v>-0.65136583964908901</v>
      </c>
      <c r="N580">
        <f>(Table2[[#This Row],[1W Return vs Nifty]]-AVERAGE(Table2[1W Return vs Nifty]))/_xlfn.STDEV.P(Table2[1W Return vs Nifty])</f>
        <v>-8.3712733994484853E-2</v>
      </c>
      <c r="O580">
        <v>533.14</v>
      </c>
      <c r="P580">
        <v>526.70676924857003</v>
      </c>
      <c r="Q580">
        <v>493.30518784707101</v>
      </c>
      <c r="R580">
        <v>38.168827729809799</v>
      </c>
      <c r="S580" s="1">
        <f>(Table2[[#This Row],[Close Price]]-Table2[[#This Row],[20D EMA]])/Table2[[#This Row],[20D EMA]]</f>
        <v>-1.5268034662565155E-2</v>
      </c>
      <c r="T580" s="1">
        <f>(Table2[[#This Row],[Close Price]]-Table2[[#This Row],[50D EMA]])/Table2[[#This Row],[50D EMA]]</f>
        <v>-3.2404543632598474E-3</v>
      </c>
      <c r="U580" s="1">
        <f>(Table2[[#This Row],[Close Price]]-Table2[[#This Row],[200D EMA]])/Table2[[#This Row],[200D EMA]]</f>
        <v>6.4249906414433788E-2</v>
      </c>
      <c r="V580">
        <v>0.77759164491573896</v>
      </c>
      <c r="W580">
        <v>523.45000000000005</v>
      </c>
      <c r="X580">
        <v>537.6</v>
      </c>
      <c r="Y580">
        <v>520.29999999999995</v>
      </c>
      <c r="Z580">
        <v>541.70000000000005</v>
      </c>
      <c r="AA580">
        <v>520.29999999999995</v>
      </c>
      <c r="AB580">
        <v>549.6</v>
      </c>
      <c r="AC580" s="1">
        <f>(Table2[[#This Row],[Close Price]]/Table2[[#This Row],[Day Low]])-1</f>
        <v>2.9611233164579254E-3</v>
      </c>
      <c r="AD580" s="1">
        <f>(Table2[[#This Row],[Day High]]/Table2[[#This Row],[Close Price]])-1</f>
        <v>2.4000000000000021E-2</v>
      </c>
      <c r="AE580" s="1">
        <f>(Table2[[#This Row],[Close Price]]/Table2[[#This Row],[Current Week Low]])-1</f>
        <v>9.0332500480492239E-3</v>
      </c>
      <c r="AF580" s="1">
        <f>(Table2[[#This Row],[Current Week High]]/Table2[[#This Row],[Close Price]])-1</f>
        <v>3.1809523809523954E-2</v>
      </c>
      <c r="AG580" s="1">
        <f>(Table2[[#This Row],[Close Price]]/Table2[[#This Row],[Current Month Low]])-1</f>
        <v>9.0332500480492239E-3</v>
      </c>
      <c r="AH580" s="1">
        <f>(Table2[[#This Row],[Current Month High]]/Table2[[#This Row],[Close Price]])-1</f>
        <v>4.685714285714293E-2</v>
      </c>
      <c r="AI580">
        <v>10.4571428571428</v>
      </c>
      <c r="AJ580">
        <v>39.981335821890397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</v>
      </c>
      <c r="AM580" t="s">
        <v>3174</v>
      </c>
      <c r="AN580">
        <v>-1.85</v>
      </c>
      <c r="AO580" t="s">
        <v>3172</v>
      </c>
      <c r="AP580">
        <v>-0.117521962641449</v>
      </c>
      <c r="AQ580">
        <f>(Table2[[#This Row],[Sharpe Ratio]]-AVERAGE(Table2[Sharpe Ratio]))/_xlfn.STDEV.P(Table2[Sharpe Ratio])</f>
        <v>-2.0815108448519437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-2.4989395631561293</v>
      </c>
      <c r="AS580">
        <f>_xlfn.RANK.AVG(Table2[[#This Row],[1Y Return vs Nifty Z-Score]],Table2[1Y Return vs Nifty Z-Score])</f>
        <v>437</v>
      </c>
      <c r="AT580">
        <f>_xlfn.RANK.AVG(Table2[[#This Row],[6M Return vs Nifty Z-Score]],Table2[6M Return vs Nifty Z-Score])</f>
        <v>429</v>
      </c>
      <c r="AU580">
        <f>_xlfn.RANK.AVG(Table2[[#This Row],[Sharpe Ratio Z-Score]],Table2[Sharpe Ratio Z-Score])</f>
        <v>723</v>
      </c>
      <c r="AV580">
        <f>(Table2[[#This Row],[Rank 1Y]]+Table2[[#This Row],[Rank 6M]]+Table2[[#This Row],[Rank Sharpe]])/3</f>
        <v>529.66666666666663</v>
      </c>
    </row>
    <row r="581" spans="1:48" x14ac:dyDescent="0.3">
      <c r="A581" t="s">
        <v>437</v>
      </c>
      <c r="B581" t="s">
        <v>438</v>
      </c>
      <c r="C581" t="s">
        <v>3134</v>
      </c>
      <c r="D581" t="s">
        <v>119</v>
      </c>
      <c r="E581">
        <v>53684.437181132998</v>
      </c>
      <c r="F581">
        <v>129.97</v>
      </c>
      <c r="G581">
        <v>19.401513366046402</v>
      </c>
      <c r="H581">
        <f>(Table2[[#This Row],[1Y Return vs Nifty]]-AVERAGE(Table2[1Y Return vs Nifty]))/_xlfn.STDEV.P(Table2[1Y Return vs Nifty])</f>
        <v>-0.11106438156482402</v>
      </c>
      <c r="I581">
        <v>1.7604673164025</v>
      </c>
      <c r="J581">
        <f>(Table2[[#This Row],[1M Return vs Nifty]]-AVERAGE(Table2[1M Return vs Nifty]))/_xlfn.STDEV.P(Table2[1M Return vs Nifty])</f>
        <v>0.25523760783366528</v>
      </c>
      <c r="K581">
        <v>-24.944984838329098</v>
      </c>
      <c r="L581">
        <f>(Table2[[#This Row],[6M Return vs Nifty]]-AVERAGE(Table2[6M Return vs Nifty]))/_xlfn.STDEV.P(Table2[6M Return vs Nifty])</f>
        <v>-1.1123823406992746</v>
      </c>
      <c r="M581">
        <v>-5.06506842408856</v>
      </c>
      <c r="N581">
        <f>(Table2[[#This Row],[1W Return vs Nifty]]-AVERAGE(Table2[1W Return vs Nifty]))/_xlfn.STDEV.P(Table2[1W Return vs Nifty])</f>
        <v>-1.1330248366293771</v>
      </c>
      <c r="O581">
        <v>133.72</v>
      </c>
      <c r="P581">
        <v>135.686531232231</v>
      </c>
      <c r="Q581">
        <v>133.34990289461399</v>
      </c>
      <c r="R581">
        <v>35.827248922875597</v>
      </c>
      <c r="S581" s="1">
        <f>(Table2[[#This Row],[Close Price]]-Table2[[#This Row],[20D EMA]])/Table2[[#This Row],[20D EMA]]</f>
        <v>-2.8043673347292852E-2</v>
      </c>
      <c r="T581" s="1">
        <f>(Table2[[#This Row],[Close Price]]-Table2[[#This Row],[50D EMA]])/Table2[[#This Row],[50D EMA]]</f>
        <v>-4.2130425034206345E-2</v>
      </c>
      <c r="U581" s="1">
        <f>(Table2[[#This Row],[Close Price]]-Table2[[#This Row],[200D EMA]])/Table2[[#This Row],[200D EMA]]</f>
        <v>-2.5346121903704107E-2</v>
      </c>
      <c r="V581">
        <v>1.2925815476361899</v>
      </c>
      <c r="W581">
        <v>129.62</v>
      </c>
      <c r="X581">
        <v>132.94999999999999</v>
      </c>
      <c r="Y581">
        <v>127.84</v>
      </c>
      <c r="Z581">
        <v>140.52000000000001</v>
      </c>
      <c r="AA581">
        <v>127.84</v>
      </c>
      <c r="AB581">
        <v>142.12</v>
      </c>
      <c r="AC581" s="1">
        <f>(Table2[[#This Row],[Close Price]]/Table2[[#This Row],[Day Low]])-1</f>
        <v>2.7002005863292489E-3</v>
      </c>
      <c r="AD581" s="1">
        <f>(Table2[[#This Row],[Day High]]/Table2[[#This Row],[Close Price]])-1</f>
        <v>2.2928368084942585E-2</v>
      </c>
      <c r="AE581" s="1">
        <f>(Table2[[#This Row],[Close Price]]/Table2[[#This Row],[Current Week Low]])-1</f>
        <v>1.6661451814768524E-2</v>
      </c>
      <c r="AF581" s="1">
        <f>(Table2[[#This Row],[Current Week High]]/Table2[[#This Row],[Close Price]])-1</f>
        <v>8.1172578287297181E-2</v>
      </c>
      <c r="AG581" s="1">
        <f>(Table2[[#This Row],[Close Price]]/Table2[[#This Row],[Current Month Low]])-1</f>
        <v>1.6661451814768524E-2</v>
      </c>
      <c r="AH581" s="1">
        <f>(Table2[[#This Row],[Current Month High]]/Table2[[#This Row],[Close Price]])-1</f>
        <v>9.348311148726629E-2</v>
      </c>
      <c r="AI581">
        <v>34.915749788412697</v>
      </c>
      <c r="AJ581">
        <v>58.887530562347102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-0.13</v>
      </c>
      <c r="AM581" t="s">
        <v>3172</v>
      </c>
      <c r="AN581">
        <v>0.22</v>
      </c>
      <c r="AO581" t="s">
        <v>3173</v>
      </c>
      <c r="AP581">
        <v>-1.0662742837067E-2</v>
      </c>
      <c r="AQ581">
        <f>(Table2[[#This Row],[Sharpe Ratio]]-AVERAGE(Table2[Sharpe Ratio]))/_xlfn.STDEV.P(Table2[Sharpe Ratio])</f>
        <v>-0.84122224867187045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331</v>
      </c>
      <c r="AT581">
        <f>_xlfn.RANK.AVG(Table2[[#This Row],[6M Return vs Nifty Z-Score]],Table2[6M Return vs Nifty Z-Score])</f>
        <v>672</v>
      </c>
      <c r="AU581">
        <f>_xlfn.RANK.AVG(Table2[[#This Row],[Sharpe Ratio Z-Score]],Table2[Sharpe Ratio Z-Score])</f>
        <v>586</v>
      </c>
      <c r="AV581">
        <f>(Table2[[#This Row],[Rank 1Y]]+Table2[[#This Row],[Rank 6M]]+Table2[[#This Row],[Rank Sharpe]])/3</f>
        <v>529.66666666666663</v>
      </c>
    </row>
    <row r="582" spans="1:48" x14ac:dyDescent="0.3">
      <c r="A582" t="s">
        <v>19</v>
      </c>
      <c r="B582" t="s">
        <v>20</v>
      </c>
      <c r="C582" t="s">
        <v>3126</v>
      </c>
      <c r="D582" t="s">
        <v>21</v>
      </c>
      <c r="E582">
        <v>1529510.3173593199</v>
      </c>
      <c r="F582">
        <v>4227.3999999999996</v>
      </c>
      <c r="G582">
        <v>-10.4684981828829</v>
      </c>
      <c r="H582">
        <f>(Table2[[#This Row],[1Y Return vs Nifty]]-AVERAGE(Table2[1Y Return vs Nifty]))/_xlfn.STDEV.P(Table2[1Y Return vs Nifty])</f>
        <v>-0.61929315132632989</v>
      </c>
      <c r="I582">
        <v>-4.6481212302629498</v>
      </c>
      <c r="J582">
        <f>(Table2[[#This Row],[1M Return vs Nifty]]-AVERAGE(Table2[1M Return vs Nifty]))/_xlfn.STDEV.P(Table2[1M Return vs Nifty])</f>
        <v>-0.4316291771057218</v>
      </c>
      <c r="K582">
        <v>-3.7728170921694599</v>
      </c>
      <c r="L582">
        <f>(Table2[[#This Row],[6M Return vs Nifty]]-AVERAGE(Table2[6M Return vs Nifty]))/_xlfn.STDEV.P(Table2[6M Return vs Nifty])</f>
        <v>-0.43103875006131642</v>
      </c>
      <c r="M582">
        <v>1.13790757454561</v>
      </c>
      <c r="N582">
        <f>(Table2[[#This Row],[1W Return vs Nifty]]-AVERAGE(Table2[1W Return vs Nifty]))/_xlfn.STDEV.P(Table2[1W Return vs Nifty])</f>
        <v>0.34166849922601111</v>
      </c>
      <c r="O582">
        <v>4306.97</v>
      </c>
      <c r="P582">
        <v>4310.6780435595001</v>
      </c>
      <c r="Q582">
        <v>4051.9093091449599</v>
      </c>
      <c r="R582">
        <v>30.7888313107151</v>
      </c>
      <c r="S582" s="1">
        <f>(Table2[[#This Row],[Close Price]]-Table2[[#This Row],[20D EMA]])/Table2[[#This Row],[20D EMA]]</f>
        <v>-1.8474704954991702E-2</v>
      </c>
      <c r="T582" s="1">
        <f>(Table2[[#This Row],[Close Price]]-Table2[[#This Row],[50D EMA]])/Table2[[#This Row],[50D EMA]]</f>
        <v>-1.9319012628169846E-2</v>
      </c>
      <c r="U582" s="1">
        <f>(Table2[[#This Row],[Close Price]]-Table2[[#This Row],[200D EMA]])/Table2[[#This Row],[200D EMA]]</f>
        <v>4.3310616666312307E-2</v>
      </c>
      <c r="V582">
        <v>0.95542498500253004</v>
      </c>
      <c r="W582">
        <v>4198.6000000000004</v>
      </c>
      <c r="X582">
        <v>4293.8500000000004</v>
      </c>
      <c r="Y582">
        <v>4198.6000000000004</v>
      </c>
      <c r="Z582">
        <v>4297.25</v>
      </c>
      <c r="AA582">
        <v>4198.6000000000004</v>
      </c>
      <c r="AB582">
        <v>4298</v>
      </c>
      <c r="AC582" s="1">
        <f>(Table2[[#This Row],[Close Price]]/Table2[[#This Row],[Day Low]])-1</f>
        <v>6.8594293335872969E-3</v>
      </c>
      <c r="AD582" s="1">
        <f>(Table2[[#This Row],[Day High]]/Table2[[#This Row],[Close Price]])-1</f>
        <v>1.571888158206014E-2</v>
      </c>
      <c r="AE582" s="1">
        <f>(Table2[[#This Row],[Close Price]]/Table2[[#This Row],[Current Week Low]])-1</f>
        <v>6.8594293335872969E-3</v>
      </c>
      <c r="AF582" s="1">
        <f>(Table2[[#This Row],[Current Week High]]/Table2[[#This Row],[Close Price]])-1</f>
        <v>1.6523158442541597E-2</v>
      </c>
      <c r="AG582" s="1">
        <f>(Table2[[#This Row],[Close Price]]/Table2[[#This Row],[Current Month Low]])-1</f>
        <v>6.8594293335872969E-3</v>
      </c>
      <c r="AH582" s="1">
        <f>(Table2[[#This Row],[Current Month High]]/Table2[[#This Row],[Close Price]])-1</f>
        <v>1.6700572455883078E-2</v>
      </c>
      <c r="AI582">
        <v>8.6306003690211401</v>
      </c>
      <c r="AJ582">
        <v>27.677438840229499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-7.0000000000000007E-2</v>
      </c>
      <c r="AM582" t="s">
        <v>3172</v>
      </c>
      <c r="AN582">
        <v>-0.96</v>
      </c>
      <c r="AO582" t="s">
        <v>3172</v>
      </c>
      <c r="AP582">
        <v>-1.7254864313449001E-2</v>
      </c>
      <c r="AQ582">
        <f>(Table2[[#This Row],[Sharpe Ratio]]-AVERAGE(Table2[Sharpe Ratio]))/_xlfn.STDEV.P(Table2[Sharpe Ratio])</f>
        <v>-0.91773537600667321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522</v>
      </c>
      <c r="AT582">
        <f>_xlfn.RANK.AVG(Table2[[#This Row],[6M Return vs Nifty Z-Score]],Table2[6M Return vs Nifty Z-Score])</f>
        <v>467</v>
      </c>
      <c r="AU582">
        <f>_xlfn.RANK.AVG(Table2[[#This Row],[Sharpe Ratio Z-Score]],Table2[Sharpe Ratio Z-Score])</f>
        <v>601</v>
      </c>
      <c r="AV582">
        <f>(Table2[[#This Row],[Rank 1Y]]+Table2[[#This Row],[Rank 6M]]+Table2[[#This Row],[Rank Sharpe]])/3</f>
        <v>530</v>
      </c>
    </row>
    <row r="583" spans="1:48" x14ac:dyDescent="0.3">
      <c r="A583" t="s">
        <v>1412</v>
      </c>
      <c r="B583" t="s">
        <v>1413</v>
      </c>
      <c r="C583" t="s">
        <v>3140</v>
      </c>
      <c r="D583" t="s">
        <v>135</v>
      </c>
      <c r="E583">
        <v>7743.0003998490001</v>
      </c>
      <c r="F583">
        <v>121.77</v>
      </c>
      <c r="G583">
        <v>21.720219434752501</v>
      </c>
      <c r="H583">
        <f>(Table2[[#This Row],[1Y Return vs Nifty]]-AVERAGE(Table2[1Y Return vs Nifty]))/_xlfn.STDEV.P(Table2[1Y Return vs Nifty])</f>
        <v>-7.161233345273417E-2</v>
      </c>
      <c r="I583">
        <v>-5.9142744957867404</v>
      </c>
      <c r="J583">
        <f>(Table2[[#This Row],[1M Return vs Nifty]]-AVERAGE(Table2[1M Return vs Nifty]))/_xlfn.STDEV.P(Table2[1M Return vs Nifty])</f>
        <v>-0.5673343509358233</v>
      </c>
      <c r="K583">
        <v>-24.948627643822501</v>
      </c>
      <c r="L583">
        <f>(Table2[[#This Row],[6M Return vs Nifty]]-AVERAGE(Table2[6M Return vs Nifty]))/_xlfn.STDEV.P(Table2[6M Return vs Nifty])</f>
        <v>-1.1124995701773623</v>
      </c>
      <c r="M583">
        <v>-1.68933731223049</v>
      </c>
      <c r="N583">
        <f>(Table2[[#This Row],[1W Return vs Nifty]]-AVERAGE(Table2[1W Return vs Nifty]))/_xlfn.STDEV.P(Table2[1W Return vs Nifty])</f>
        <v>-0.33047970742156857</v>
      </c>
      <c r="O583">
        <v>125.1</v>
      </c>
      <c r="P583">
        <v>128.74707507494401</v>
      </c>
      <c r="Q583">
        <v>121.509560264209</v>
      </c>
      <c r="R583">
        <v>39.388900137486999</v>
      </c>
      <c r="S583" s="1">
        <f>(Table2[[#This Row],[Close Price]]-Table2[[#This Row],[20D EMA]])/Table2[[#This Row],[20D EMA]]</f>
        <v>-2.6618705035971212E-2</v>
      </c>
      <c r="T583" s="1">
        <f>(Table2[[#This Row],[Close Price]]-Table2[[#This Row],[50D EMA]])/Table2[[#This Row],[50D EMA]]</f>
        <v>-5.4192105497407515E-2</v>
      </c>
      <c r="U583" s="1">
        <f>(Table2[[#This Row],[Close Price]]-Table2[[#This Row],[200D EMA]])/Table2[[#This Row],[200D EMA]]</f>
        <v>2.1433682685107146E-3</v>
      </c>
      <c r="V583">
        <v>0.89188617013790505</v>
      </c>
      <c r="W583">
        <v>121.1</v>
      </c>
      <c r="X583">
        <v>123.17</v>
      </c>
      <c r="Y583">
        <v>117.15</v>
      </c>
      <c r="Z583">
        <v>125.25</v>
      </c>
      <c r="AA583">
        <v>117.15</v>
      </c>
      <c r="AB583">
        <v>128.85</v>
      </c>
      <c r="AC583" s="1">
        <f>(Table2[[#This Row],[Close Price]]/Table2[[#This Row],[Day Low]])-1</f>
        <v>5.5326176713459407E-3</v>
      </c>
      <c r="AD583" s="1">
        <f>(Table2[[#This Row],[Day High]]/Table2[[#This Row],[Close Price]])-1</f>
        <v>1.1497084667816404E-2</v>
      </c>
      <c r="AE583" s="1">
        <f>(Table2[[#This Row],[Close Price]]/Table2[[#This Row],[Current Week Low]])-1</f>
        <v>3.9436619718309807E-2</v>
      </c>
      <c r="AF583" s="1">
        <f>(Table2[[#This Row],[Current Week High]]/Table2[[#This Row],[Close Price]])-1</f>
        <v>2.8578467602857982E-2</v>
      </c>
      <c r="AG583" s="1">
        <f>(Table2[[#This Row],[Close Price]]/Table2[[#This Row],[Current Month Low]])-1</f>
        <v>3.9436619718309807E-2</v>
      </c>
      <c r="AH583" s="1">
        <f>(Table2[[#This Row],[Current Month High]]/Table2[[#This Row],[Close Price]])-1</f>
        <v>5.8142399605814132E-2</v>
      </c>
      <c r="AI583">
        <v>34.975774000164201</v>
      </c>
      <c r="AJ583">
        <v>76.478260869565204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-0.06</v>
      </c>
      <c r="AM583" t="s">
        <v>3172</v>
      </c>
      <c r="AN583">
        <v>-2.86</v>
      </c>
      <c r="AO583" t="s">
        <v>3172</v>
      </c>
      <c r="AP583">
        <v>-1.8755263885679999E-2</v>
      </c>
      <c r="AQ583">
        <f>(Table2[[#This Row],[Sharpe Ratio]]-AVERAGE(Table2[Sharpe Ratio]))/_xlfn.STDEV.P(Table2[Sharpe Ratio])</f>
        <v>-0.9351501436098637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314</v>
      </c>
      <c r="AT583">
        <f>_xlfn.RANK.AVG(Table2[[#This Row],[6M Return vs Nifty Z-Score]],Table2[6M Return vs Nifty Z-Score])</f>
        <v>673</v>
      </c>
      <c r="AU583">
        <f>_xlfn.RANK.AVG(Table2[[#This Row],[Sharpe Ratio Z-Score]],Table2[Sharpe Ratio Z-Score])</f>
        <v>606</v>
      </c>
      <c r="AV583">
        <f>(Table2[[#This Row],[Rank 1Y]]+Table2[[#This Row],[Rank 6M]]+Table2[[#This Row],[Rank Sharpe]])/3</f>
        <v>531</v>
      </c>
    </row>
    <row r="584" spans="1:48" x14ac:dyDescent="0.3">
      <c r="A584" t="s">
        <v>1830</v>
      </c>
      <c r="B584" t="s">
        <v>1831</v>
      </c>
      <c r="C584" t="s">
        <v>3143</v>
      </c>
      <c r="D584" t="s">
        <v>434</v>
      </c>
      <c r="E584">
        <v>4303.5232249800001</v>
      </c>
      <c r="F584">
        <v>27.91</v>
      </c>
      <c r="G584">
        <v>-17.7243086399125</v>
      </c>
      <c r="H584">
        <f>(Table2[[#This Row],[1Y Return vs Nifty]]-AVERAGE(Table2[1Y Return vs Nifty]))/_xlfn.STDEV.P(Table2[1Y Return vs Nifty])</f>
        <v>-0.74274846422964913</v>
      </c>
      <c r="I584">
        <v>11.253962350748999</v>
      </c>
      <c r="J584">
        <f>(Table2[[#This Row],[1M Return vs Nifty]]-AVERAGE(Table2[1M Return vs Nifty]))/_xlfn.STDEV.P(Table2[1M Return vs Nifty])</f>
        <v>1.2727419092250436</v>
      </c>
      <c r="K584">
        <v>-6.8760157461554101</v>
      </c>
      <c r="L584">
        <f>(Table2[[#This Row],[6M Return vs Nifty]]-AVERAGE(Table2[6M Return vs Nifty]))/_xlfn.STDEV.P(Table2[6M Return vs Nifty])</f>
        <v>-0.53090308793730856</v>
      </c>
      <c r="M584">
        <v>19.138610434985701</v>
      </c>
      <c r="N584">
        <f>(Table2[[#This Row],[1W Return vs Nifty]]-AVERAGE(Table2[1W Return vs Nifty]))/_xlfn.STDEV.P(Table2[1W Return vs Nifty])</f>
        <v>4.6211492766543092</v>
      </c>
      <c r="O584">
        <v>23.79</v>
      </c>
      <c r="P584">
        <v>22.850989288988099</v>
      </c>
      <c r="Q584">
        <v>23.802133092221599</v>
      </c>
      <c r="R584">
        <v>70.636113154592707</v>
      </c>
      <c r="S584" s="1">
        <f>(Table2[[#This Row],[Close Price]]-Table2[[#This Row],[20D EMA]])/Table2[[#This Row],[20D EMA]]</f>
        <v>0.17318200924758306</v>
      </c>
      <c r="T584" s="1">
        <f>(Table2[[#This Row],[Close Price]]-Table2[[#This Row],[50D EMA]])/Table2[[#This Row],[50D EMA]]</f>
        <v>0.22139132126983405</v>
      </c>
      <c r="U584" s="1">
        <f>(Table2[[#This Row],[Close Price]]-Table2[[#This Row],[200D EMA]])/Table2[[#This Row],[200D EMA]]</f>
        <v>0.17258398194239274</v>
      </c>
      <c r="V584">
        <v>2.4976861070284699</v>
      </c>
      <c r="W584">
        <v>26.1</v>
      </c>
      <c r="X584">
        <v>29.14</v>
      </c>
      <c r="Y584">
        <v>19.399999999999999</v>
      </c>
      <c r="Z584">
        <v>29.14</v>
      </c>
      <c r="AA584">
        <v>19.399999999999999</v>
      </c>
      <c r="AB584">
        <v>29.14</v>
      </c>
      <c r="AC584" s="1">
        <f>(Table2[[#This Row],[Close Price]]/Table2[[#This Row],[Day Low]])-1</f>
        <v>6.934865900383147E-2</v>
      </c>
      <c r="AD584" s="1">
        <f>(Table2[[#This Row],[Day High]]/Table2[[#This Row],[Close Price]])-1</f>
        <v>4.4070225725546308E-2</v>
      </c>
      <c r="AE584" s="1">
        <f>(Table2[[#This Row],[Close Price]]/Table2[[#This Row],[Current Week Low]])-1</f>
        <v>0.43865979381443321</v>
      </c>
      <c r="AF584" s="1">
        <f>(Table2[[#This Row],[Current Week High]]/Table2[[#This Row],[Close Price]])-1</f>
        <v>4.4070225725546308E-2</v>
      </c>
      <c r="AG584" s="1">
        <f>(Table2[[#This Row],[Close Price]]/Table2[[#This Row],[Current Month Low]])-1</f>
        <v>0.43865979381443321</v>
      </c>
      <c r="AH584" s="1">
        <f>(Table2[[#This Row],[Current Month High]]/Table2[[#This Row],[Close Price]])-1</f>
        <v>4.4070225725546308E-2</v>
      </c>
      <c r="AI584">
        <v>61.769974919383699</v>
      </c>
      <c r="AJ584">
        <v>67.125748502994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0.56999999999999995</v>
      </c>
      <c r="AM584" t="s">
        <v>3173</v>
      </c>
      <c r="AN584">
        <v>25.21</v>
      </c>
      <c r="AO584" t="s">
        <v>3173</v>
      </c>
      <c r="AQ584">
        <f>(Table2[[#This Row],[Sharpe Ratio]]-AVERAGE(Table2[Sharpe Ratio]))/_xlfn.STDEV.P(Table2[Sharpe Ratio])</f>
        <v>-0.71746242365139401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565</v>
      </c>
      <c r="AT584">
        <f>_xlfn.RANK.AVG(Table2[[#This Row],[6M Return vs Nifty Z-Score]],Table2[6M Return vs Nifty Z-Score])</f>
        <v>501</v>
      </c>
      <c r="AU584">
        <f>_xlfn.RANK.AVG(Table2[[#This Row],[Sharpe Ratio Z-Score]],Table2[Sharpe Ratio Z-Score])</f>
        <v>531</v>
      </c>
      <c r="AV584">
        <f>(Table2[[#This Row],[Rank 1Y]]+Table2[[#This Row],[Rank 6M]]+Table2[[#This Row],[Rank Sharpe]])/3</f>
        <v>532.33333333333337</v>
      </c>
    </row>
    <row r="585" spans="1:48" x14ac:dyDescent="0.3">
      <c r="A585" t="s">
        <v>1334</v>
      </c>
      <c r="B585" t="s">
        <v>1335</v>
      </c>
      <c r="C585" t="s">
        <v>3136</v>
      </c>
      <c r="D585" t="s">
        <v>434</v>
      </c>
      <c r="E585">
        <v>8493.4149134290001</v>
      </c>
      <c r="F585">
        <v>192.77</v>
      </c>
      <c r="G585">
        <v>-35.644187830175703</v>
      </c>
      <c r="H585">
        <f>(Table2[[#This Row],[1Y Return vs Nifty]]-AVERAGE(Table2[1Y Return vs Nifty]))/_xlfn.STDEV.P(Table2[1Y Return vs Nifty])</f>
        <v>-1.0476495232809213</v>
      </c>
      <c r="I585">
        <v>-6.0900005500234098</v>
      </c>
      <c r="J585">
        <f>(Table2[[#This Row],[1M Return vs Nifty]]-AVERAGE(Table2[1M Return vs Nifty]))/_xlfn.STDEV.P(Table2[1M Return vs Nifty])</f>
        <v>-0.58616851215942511</v>
      </c>
      <c r="K585">
        <v>2.2106357598945299</v>
      </c>
      <c r="L585">
        <f>(Table2[[#This Row],[6M Return vs Nifty]]-AVERAGE(Table2[6M Return vs Nifty]))/_xlfn.STDEV.P(Table2[6M Return vs Nifty])</f>
        <v>-0.23848467154105313</v>
      </c>
      <c r="M585">
        <v>-3.3591681033054499</v>
      </c>
      <c r="N585">
        <f>(Table2[[#This Row],[1W Return vs Nifty]]-AVERAGE(Table2[1W Return vs Nifty]))/_xlfn.STDEV.P(Table2[1W Return vs Nifty])</f>
        <v>-0.7274646933616381</v>
      </c>
      <c r="O585">
        <v>198.11</v>
      </c>
      <c r="P585">
        <v>196.25475617209199</v>
      </c>
      <c r="Q585">
        <v>193.47166616387801</v>
      </c>
      <c r="R585">
        <v>40.447966743563597</v>
      </c>
      <c r="S585" s="1">
        <f>(Table2[[#This Row],[Close Price]]-Table2[[#This Row],[20D EMA]])/Table2[[#This Row],[20D EMA]]</f>
        <v>-2.6954722124072499E-2</v>
      </c>
      <c r="T585" s="1">
        <f>(Table2[[#This Row],[Close Price]]-Table2[[#This Row],[50D EMA]])/Table2[[#This Row],[50D EMA]]</f>
        <v>-1.7756289019748708E-2</v>
      </c>
      <c r="U585" s="1">
        <f>(Table2[[#This Row],[Close Price]]-Table2[[#This Row],[200D EMA]])/Table2[[#This Row],[200D EMA]]</f>
        <v>-3.6267127781060391E-3</v>
      </c>
      <c r="V585">
        <v>0.38305547672527901</v>
      </c>
      <c r="W585">
        <v>192.11</v>
      </c>
      <c r="X585">
        <v>197</v>
      </c>
      <c r="Y585">
        <v>183.01</v>
      </c>
      <c r="Z585">
        <v>198.97</v>
      </c>
      <c r="AA585">
        <v>183.01</v>
      </c>
      <c r="AB585">
        <v>207</v>
      </c>
      <c r="AC585" s="1">
        <f>(Table2[[#This Row],[Close Price]]/Table2[[#This Row],[Day Low]])-1</f>
        <v>3.4355317266150376E-3</v>
      </c>
      <c r="AD585" s="1">
        <f>(Table2[[#This Row],[Day High]]/Table2[[#This Row],[Close Price]])-1</f>
        <v>2.1943248430772444E-2</v>
      </c>
      <c r="AE585" s="1">
        <f>(Table2[[#This Row],[Close Price]]/Table2[[#This Row],[Current Week Low]])-1</f>
        <v>5.3330419102781468E-2</v>
      </c>
      <c r="AF585" s="1">
        <f>(Table2[[#This Row],[Current Week High]]/Table2[[#This Row],[Close Price]])-1</f>
        <v>3.2162680915080122E-2</v>
      </c>
      <c r="AG585" s="1">
        <f>(Table2[[#This Row],[Close Price]]/Table2[[#This Row],[Current Month Low]])-1</f>
        <v>5.3330419102781468E-2</v>
      </c>
      <c r="AH585" s="1">
        <f>(Table2[[#This Row],[Current Month High]]/Table2[[#This Row],[Close Price]])-1</f>
        <v>7.3818540229288798E-2</v>
      </c>
      <c r="AI585">
        <v>19.909736992270499</v>
      </c>
      <c r="AJ585">
        <v>32.944827586206799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0.04</v>
      </c>
      <c r="AM585" t="s">
        <v>3173</v>
      </c>
      <c r="AN585">
        <v>-7.62</v>
      </c>
      <c r="AO585" t="s">
        <v>3172</v>
      </c>
      <c r="AQ585">
        <f>(Table2[[#This Row],[Sharpe Ratio]]-AVERAGE(Table2[Sharpe Ratio]))/_xlfn.STDEV.P(Table2[Sharpe Ratio])</f>
        <v>-0.71746242365139401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-3.317229823994432</v>
      </c>
      <c r="AS585">
        <f>_xlfn.RANK.AVG(Table2[[#This Row],[1Y Return vs Nifty Z-Score]],Table2[1Y Return vs Nifty Z-Score])</f>
        <v>670</v>
      </c>
      <c r="AT585">
        <f>_xlfn.RANK.AVG(Table2[[#This Row],[6M Return vs Nifty Z-Score]],Table2[6M Return vs Nifty Z-Score])</f>
        <v>397</v>
      </c>
      <c r="AU585">
        <f>_xlfn.RANK.AVG(Table2[[#This Row],[Sharpe Ratio Z-Score]],Table2[Sharpe Ratio Z-Score])</f>
        <v>531</v>
      </c>
      <c r="AV585">
        <f>(Table2[[#This Row],[Rank 1Y]]+Table2[[#This Row],[Rank 6M]]+Table2[[#This Row],[Rank Sharpe]])/3</f>
        <v>532.66666666666663</v>
      </c>
    </row>
    <row r="586" spans="1:48" x14ac:dyDescent="0.3">
      <c r="A586" t="s">
        <v>917</v>
      </c>
      <c r="B586" t="s">
        <v>918</v>
      </c>
      <c r="C586" t="s">
        <v>3141</v>
      </c>
      <c r="D586" t="s">
        <v>446</v>
      </c>
      <c r="E586">
        <v>16571.910255350002</v>
      </c>
      <c r="F586">
        <v>1559.5</v>
      </c>
      <c r="G586">
        <v>-13.551165423571399</v>
      </c>
      <c r="H586">
        <f>(Table2[[#This Row],[1Y Return vs Nifty]]-AVERAGE(Table2[1Y Return vs Nifty]))/_xlfn.STDEV.P(Table2[1Y Return vs Nifty])</f>
        <v>-0.67174375640068151</v>
      </c>
      <c r="I586">
        <v>1.35863168224165</v>
      </c>
      <c r="J586">
        <f>(Table2[[#This Row],[1M Return vs Nifty]]-AVERAGE(Table2[1M Return vs Nifty]))/_xlfn.STDEV.P(Table2[1M Return vs Nifty])</f>
        <v>0.21216922419500017</v>
      </c>
      <c r="K586">
        <v>4.7746691695591101</v>
      </c>
      <c r="L586">
        <f>(Table2[[#This Row],[6M Return vs Nifty]]-AVERAGE(Table2[6M Return vs Nifty]))/_xlfn.STDEV.P(Table2[6M Return vs Nifty])</f>
        <v>-0.15597126286217877</v>
      </c>
      <c r="M586">
        <v>-2.4514324913093</v>
      </c>
      <c r="N586">
        <f>(Table2[[#This Row],[1W Return vs Nifty]]-AVERAGE(Table2[1W Return vs Nifty]))/_xlfn.STDEV.P(Table2[1W Return vs Nifty])</f>
        <v>-0.51165994770018663</v>
      </c>
      <c r="O586">
        <v>1554.94</v>
      </c>
      <c r="P586">
        <v>1538.3906088797501</v>
      </c>
      <c r="Q586">
        <v>1466.0540666284101</v>
      </c>
      <c r="R586">
        <v>50.905924903853197</v>
      </c>
      <c r="S586" s="1">
        <f>(Table2[[#This Row],[Close Price]]-Table2[[#This Row],[20D EMA]])/Table2[[#This Row],[20D EMA]]</f>
        <v>2.9325890388053207E-3</v>
      </c>
      <c r="T586" s="1">
        <f>(Table2[[#This Row],[Close Price]]-Table2[[#This Row],[50D EMA]])/Table2[[#This Row],[50D EMA]]</f>
        <v>1.3721736858249359E-2</v>
      </c>
      <c r="U586" s="1">
        <f>(Table2[[#This Row],[Close Price]]-Table2[[#This Row],[200D EMA]])/Table2[[#This Row],[200D EMA]]</f>
        <v>6.3739759329950407E-2</v>
      </c>
      <c r="V586">
        <v>1.05370501046123</v>
      </c>
      <c r="W586">
        <v>1544.35</v>
      </c>
      <c r="X586">
        <v>1580</v>
      </c>
      <c r="Y586">
        <v>1482</v>
      </c>
      <c r="Z586">
        <v>1581.15</v>
      </c>
      <c r="AA586">
        <v>1482</v>
      </c>
      <c r="AB586">
        <v>1643.95</v>
      </c>
      <c r="AC586" s="1">
        <f>(Table2[[#This Row],[Close Price]]/Table2[[#This Row],[Day Low]])-1</f>
        <v>9.8099524071617594E-3</v>
      </c>
      <c r="AD586" s="1">
        <f>(Table2[[#This Row],[Day High]]/Table2[[#This Row],[Close Price]])-1</f>
        <v>1.3145238858608632E-2</v>
      </c>
      <c r="AE586" s="1">
        <f>(Table2[[#This Row],[Close Price]]/Table2[[#This Row],[Current Week Low]])-1</f>
        <v>5.2294197031039102E-2</v>
      </c>
      <c r="AF586" s="1">
        <f>(Table2[[#This Row],[Current Week High]]/Table2[[#This Row],[Close Price]])-1</f>
        <v>1.3882654697018326E-2</v>
      </c>
      <c r="AG586" s="1">
        <f>(Table2[[#This Row],[Close Price]]/Table2[[#This Row],[Current Month Low]])-1</f>
        <v>5.2294197031039102E-2</v>
      </c>
      <c r="AH586" s="1">
        <f>(Table2[[#This Row],[Current Month High]]/Table2[[#This Row],[Close Price]])-1</f>
        <v>5.4151971785828756E-2</v>
      </c>
      <c r="AI586">
        <v>8.3680666880410399</v>
      </c>
      <c r="AJ586">
        <v>25.4625905068383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0.05</v>
      </c>
      <c r="AM586" t="s">
        <v>3173</v>
      </c>
      <c r="AN586">
        <v>1.43</v>
      </c>
      <c r="AO586" t="s">
        <v>3173</v>
      </c>
      <c r="AP586">
        <v>-8.0949203075404999E-2</v>
      </c>
      <c r="AQ586">
        <f>(Table2[[#This Row],[Sharpe Ratio]]-AVERAGE(Table2[Sharpe Ratio]))/_xlfn.STDEV.P(Table2[Sharpe Ratio])</f>
        <v>-1.6570198490947396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-2.7842255918627865</v>
      </c>
      <c r="AS586">
        <f>_xlfn.RANK.AVG(Table2[[#This Row],[1Y Return vs Nifty Z-Score]],Table2[1Y Return vs Nifty Z-Score])</f>
        <v>540</v>
      </c>
      <c r="AT586">
        <f>_xlfn.RANK.AVG(Table2[[#This Row],[6M Return vs Nifty Z-Score]],Table2[6M Return vs Nifty Z-Score])</f>
        <v>365</v>
      </c>
      <c r="AU586">
        <f>_xlfn.RANK.AVG(Table2[[#This Row],[Sharpe Ratio Z-Score]],Table2[Sharpe Ratio Z-Score])</f>
        <v>696</v>
      </c>
      <c r="AV586">
        <f>(Table2[[#This Row],[Rank 1Y]]+Table2[[#This Row],[Rank 6M]]+Table2[[#This Row],[Rank Sharpe]])/3</f>
        <v>533.66666666666663</v>
      </c>
    </row>
    <row r="587" spans="1:48" x14ac:dyDescent="0.3">
      <c r="A587" t="s">
        <v>99</v>
      </c>
      <c r="B587" t="s">
        <v>100</v>
      </c>
      <c r="C587" t="s">
        <v>3127</v>
      </c>
      <c r="D587" t="s">
        <v>43</v>
      </c>
      <c r="E587">
        <v>298923.50527338998</v>
      </c>
      <c r="F587">
        <v>1875.7</v>
      </c>
      <c r="G587">
        <v>-12.1059158530201</v>
      </c>
      <c r="H587">
        <f>(Table2[[#This Row],[1Y Return vs Nifty]]-AVERAGE(Table2[1Y Return vs Nifty]))/_xlfn.STDEV.P(Table2[1Y Return vs Nifty])</f>
        <v>-0.6471532934865164</v>
      </c>
      <c r="I587">
        <v>0.207828366334527</v>
      </c>
      <c r="J587">
        <f>(Table2[[#This Row],[1M Return vs Nifty]]-AVERAGE(Table2[1M Return vs Nifty]))/_xlfn.STDEV.P(Table2[1M Return vs Nifty])</f>
        <v>8.88271547301097E-2</v>
      </c>
      <c r="K587">
        <v>0.204885947199304</v>
      </c>
      <c r="L587">
        <f>(Table2[[#This Row],[6M Return vs Nifty]]-AVERAGE(Table2[6M Return vs Nifty]))/_xlfn.STDEV.P(Table2[6M Return vs Nifty])</f>
        <v>-0.30303190145571601</v>
      </c>
      <c r="M587">
        <v>-3.41185956967063</v>
      </c>
      <c r="N587">
        <f>(Table2[[#This Row],[1W Return vs Nifty]]-AVERAGE(Table2[1W Return vs Nifty]))/_xlfn.STDEV.P(Table2[1W Return vs Nifty])</f>
        <v>-0.73999154407366552</v>
      </c>
      <c r="O587">
        <v>1883.89</v>
      </c>
      <c r="P587">
        <v>1804.62347559098</v>
      </c>
      <c r="Q587">
        <v>1668.7503633955901</v>
      </c>
      <c r="R587">
        <v>44.421808481791103</v>
      </c>
      <c r="S587" s="1">
        <f>(Table2[[#This Row],[Close Price]]-Table2[[#This Row],[20D EMA]])/Table2[[#This Row],[20D EMA]]</f>
        <v>-4.3473875863240712E-3</v>
      </c>
      <c r="T587" s="1">
        <f>(Table2[[#This Row],[Close Price]]-Table2[[#This Row],[50D EMA]])/Table2[[#This Row],[50D EMA]]</f>
        <v>3.9385791756778435E-2</v>
      </c>
      <c r="U587" s="1">
        <f>(Table2[[#This Row],[Close Price]]-Table2[[#This Row],[200D EMA]])/Table2[[#This Row],[200D EMA]]</f>
        <v>0.12401473650217326</v>
      </c>
      <c r="V587">
        <v>0.89297001231246398</v>
      </c>
      <c r="W587">
        <v>1860</v>
      </c>
      <c r="X587">
        <v>1887.85</v>
      </c>
      <c r="Y587">
        <v>1833.1</v>
      </c>
      <c r="Z587">
        <v>1901.6</v>
      </c>
      <c r="AA587">
        <v>1833.1</v>
      </c>
      <c r="AB587">
        <v>2007.1</v>
      </c>
      <c r="AC587" s="1">
        <f>(Table2[[#This Row],[Close Price]]/Table2[[#This Row],[Day Low]])-1</f>
        <v>8.4408602150538581E-3</v>
      </c>
      <c r="AD587" s="1">
        <f>(Table2[[#This Row],[Day High]]/Table2[[#This Row],[Close Price]])-1</f>
        <v>6.4775817028308591E-3</v>
      </c>
      <c r="AE587" s="1">
        <f>(Table2[[#This Row],[Close Price]]/Table2[[#This Row],[Current Week Low]])-1</f>
        <v>2.3239321368174304E-2</v>
      </c>
      <c r="AF587" s="1">
        <f>(Table2[[#This Row],[Current Week High]]/Table2[[#This Row],[Close Price]])-1</f>
        <v>1.3808178280108718E-2</v>
      </c>
      <c r="AG587" s="1">
        <f>(Table2[[#This Row],[Close Price]]/Table2[[#This Row],[Current Month Low]])-1</f>
        <v>2.3239321368174304E-2</v>
      </c>
      <c r="AH587" s="1">
        <f>(Table2[[#This Row],[Current Month High]]/Table2[[#This Row],[Close Price]])-1</f>
        <v>7.0053846563949307E-2</v>
      </c>
      <c r="AI587">
        <v>8.2209308524817395</v>
      </c>
      <c r="AJ587">
        <v>32.1799795637926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0.14000000000000001</v>
      </c>
      <c r="AM587" t="s">
        <v>3173</v>
      </c>
      <c r="AN587">
        <v>-2.2999999999999998</v>
      </c>
      <c r="AO587" t="s">
        <v>3172</v>
      </c>
      <c r="AP587">
        <v>-3.9972520891249003E-2</v>
      </c>
      <c r="AQ587">
        <f>(Table2[[#This Row],[Sharpe Ratio]]-AVERAGE(Table2[Sharpe Ratio]))/_xlfn.STDEV.P(Table2[Sharpe Ratio])</f>
        <v>-1.1814136102007911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-2.7827631944865794</v>
      </c>
      <c r="AS587">
        <f>_xlfn.RANK.AVG(Table2[[#This Row],[1Y Return vs Nifty Z-Score]],Table2[1Y Return vs Nifty Z-Score])</f>
        <v>534</v>
      </c>
      <c r="AT587">
        <f>_xlfn.RANK.AVG(Table2[[#This Row],[6M Return vs Nifty Z-Score]],Table2[6M Return vs Nifty Z-Score])</f>
        <v>428</v>
      </c>
      <c r="AU587">
        <f>_xlfn.RANK.AVG(Table2[[#This Row],[Sharpe Ratio Z-Score]],Table2[Sharpe Ratio Z-Score])</f>
        <v>643</v>
      </c>
      <c r="AV587">
        <f>(Table2[[#This Row],[Rank 1Y]]+Table2[[#This Row],[Rank 6M]]+Table2[[#This Row],[Rank Sharpe]])/3</f>
        <v>535</v>
      </c>
    </row>
    <row r="588" spans="1:48" x14ac:dyDescent="0.3">
      <c r="A588" t="s">
        <v>1388</v>
      </c>
      <c r="B588" t="s">
        <v>1389</v>
      </c>
      <c r="C588" t="s">
        <v>3138</v>
      </c>
      <c r="D588" t="s">
        <v>271</v>
      </c>
      <c r="E588">
        <v>7936.9820381250001</v>
      </c>
      <c r="F588">
        <v>393.75</v>
      </c>
      <c r="G588">
        <v>-36.485455864213101</v>
      </c>
      <c r="H588">
        <f>(Table2[[#This Row],[1Y Return vs Nifty]]-AVERAGE(Table2[1Y Return vs Nifty]))/_xlfn.STDEV.P(Table2[1Y Return vs Nifty])</f>
        <v>-1.0619634319741986</v>
      </c>
      <c r="I588">
        <v>-8.2749550907564</v>
      </c>
      <c r="J588">
        <f>(Table2[[#This Row],[1M Return vs Nifty]]-AVERAGE(Table2[1M Return vs Nifty]))/_xlfn.STDEV.P(Table2[1M Return vs Nifty])</f>
        <v>-0.82034998436719764</v>
      </c>
      <c r="K588">
        <v>-11.427445635454299</v>
      </c>
      <c r="L588">
        <f>(Table2[[#This Row],[6M Return vs Nifty]]-AVERAGE(Table2[6M Return vs Nifty]))/_xlfn.STDEV.P(Table2[6M Return vs Nifty])</f>
        <v>-0.67737309613353236</v>
      </c>
      <c r="M588">
        <v>1.48380920349742</v>
      </c>
      <c r="N588">
        <f>(Table2[[#This Row],[1W Return vs Nifty]]-AVERAGE(Table2[1W Return vs Nifty]))/_xlfn.STDEV.P(Table2[1W Return vs Nifty])</f>
        <v>0.42390303103607713</v>
      </c>
      <c r="O588">
        <v>398.51</v>
      </c>
      <c r="P588">
        <v>410.463216020603</v>
      </c>
      <c r="Q588">
        <v>408.38190565232901</v>
      </c>
      <c r="R588">
        <v>47.608492331436103</v>
      </c>
      <c r="S588" s="1">
        <f>(Table2[[#This Row],[Close Price]]-Table2[[#This Row],[20D EMA]])/Table2[[#This Row],[20D EMA]]</f>
        <v>-1.1944493237308954E-2</v>
      </c>
      <c r="T588" s="1">
        <f>(Table2[[#This Row],[Close Price]]-Table2[[#This Row],[50D EMA]])/Table2[[#This Row],[50D EMA]]</f>
        <v>-4.0717938583232478E-2</v>
      </c>
      <c r="U588" s="1">
        <f>(Table2[[#This Row],[Close Price]]-Table2[[#This Row],[200D EMA]])/Table2[[#This Row],[200D EMA]]</f>
        <v>-3.5828976381695292E-2</v>
      </c>
      <c r="V588">
        <v>0.75364318017408105</v>
      </c>
      <c r="W588">
        <v>391</v>
      </c>
      <c r="X588">
        <v>396.3</v>
      </c>
      <c r="Y588">
        <v>375</v>
      </c>
      <c r="Z588">
        <v>396.3</v>
      </c>
      <c r="AA588">
        <v>375</v>
      </c>
      <c r="AB588">
        <v>399.9</v>
      </c>
      <c r="AC588" s="1">
        <f>(Table2[[#This Row],[Close Price]]/Table2[[#This Row],[Day Low]])-1</f>
        <v>7.033248081841359E-3</v>
      </c>
      <c r="AD588" s="1">
        <f>(Table2[[#This Row],[Day High]]/Table2[[#This Row],[Close Price]])-1</f>
        <v>6.4761904761905242E-3</v>
      </c>
      <c r="AE588" s="1">
        <f>(Table2[[#This Row],[Close Price]]/Table2[[#This Row],[Current Week Low]])-1</f>
        <v>5.0000000000000044E-2</v>
      </c>
      <c r="AF588" s="1">
        <f>(Table2[[#This Row],[Current Week High]]/Table2[[#This Row],[Close Price]])-1</f>
        <v>6.4761904761905242E-3</v>
      </c>
      <c r="AG588" s="1">
        <f>(Table2[[#This Row],[Close Price]]/Table2[[#This Row],[Current Month Low]])-1</f>
        <v>5.0000000000000044E-2</v>
      </c>
      <c r="AH588" s="1">
        <f>(Table2[[#This Row],[Current Month High]]/Table2[[#This Row],[Close Price]])-1</f>
        <v>1.5619047619047643E-2</v>
      </c>
      <c r="AI588">
        <v>28.2539682539682</v>
      </c>
      <c r="AJ588">
        <v>13.227893601725301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-0.15</v>
      </c>
      <c r="AM588" t="s">
        <v>3172</v>
      </c>
      <c r="AN588">
        <v>-1.71</v>
      </c>
      <c r="AO588" t="s">
        <v>3172</v>
      </c>
      <c r="AP588">
        <v>4.9255574292592003E-2</v>
      </c>
      <c r="AQ588">
        <f>(Table2[[#This Row],[Sharpe Ratio]]-AVERAGE(Table2[Sharpe Ratio]))/_xlfn.STDEV.P(Table2[Sharpe Ratio])</f>
        <v>-0.14576512691615198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673</v>
      </c>
      <c r="AT588">
        <f>_xlfn.RANK.AVG(Table2[[#This Row],[6M Return vs Nifty Z-Score]],Table2[6M Return vs Nifty Z-Score])</f>
        <v>556</v>
      </c>
      <c r="AU588">
        <f>_xlfn.RANK.AVG(Table2[[#This Row],[Sharpe Ratio Z-Score]],Table2[Sharpe Ratio Z-Score])</f>
        <v>378</v>
      </c>
      <c r="AV588">
        <f>(Table2[[#This Row],[Rank 1Y]]+Table2[[#This Row],[Rank 6M]]+Table2[[#This Row],[Rank Sharpe]])/3</f>
        <v>535.66666666666663</v>
      </c>
    </row>
    <row r="589" spans="1:48" x14ac:dyDescent="0.3">
      <c r="A589" t="s">
        <v>938</v>
      </c>
      <c r="B589" t="s">
        <v>939</v>
      </c>
      <c r="C589" t="s">
        <v>3127</v>
      </c>
      <c r="D589" t="s">
        <v>54</v>
      </c>
      <c r="E589">
        <v>15970.530466771999</v>
      </c>
      <c r="F589">
        <v>188.68</v>
      </c>
      <c r="G589">
        <v>3.5229948059926501</v>
      </c>
      <c r="H589">
        <f>(Table2[[#This Row],[1Y Return vs Nifty]]-AVERAGE(Table2[1Y Return vs Nifty]))/_xlfn.STDEV.P(Table2[1Y Return vs Nifty])</f>
        <v>-0.38123233714770777</v>
      </c>
      <c r="I589">
        <v>-7.2604104846594497</v>
      </c>
      <c r="J589">
        <f>(Table2[[#This Row],[1M Return vs Nifty]]-AVERAGE(Table2[1M Return vs Nifty]))/_xlfn.STDEV.P(Table2[1M Return vs Nifty])</f>
        <v>-0.71161200147235226</v>
      </c>
      <c r="K589">
        <v>-13.2051095698805</v>
      </c>
      <c r="L589">
        <f>(Table2[[#This Row],[6M Return vs Nifty]]-AVERAGE(Table2[6M Return vs Nifty]))/_xlfn.STDEV.P(Table2[6M Return vs Nifty])</f>
        <v>-0.73458027220312705</v>
      </c>
      <c r="M589">
        <v>-1.03853714685937</v>
      </c>
      <c r="N589">
        <f>(Table2[[#This Row],[1W Return vs Nifty]]-AVERAGE(Table2[1W Return vs Nifty]))/_xlfn.STDEV.P(Table2[1W Return vs Nifty])</f>
        <v>-0.17575870462263818</v>
      </c>
      <c r="O589">
        <v>197.48</v>
      </c>
      <c r="P589">
        <v>202.08858319299699</v>
      </c>
      <c r="Q589">
        <v>188.520120037711</v>
      </c>
      <c r="R589">
        <v>36.385007777037202</v>
      </c>
      <c r="S589" s="1">
        <f>(Table2[[#This Row],[Close Price]]-Table2[[#This Row],[20D EMA]])/Table2[[#This Row],[20D EMA]]</f>
        <v>-4.4561474579704191E-2</v>
      </c>
      <c r="T589" s="1">
        <f>(Table2[[#This Row],[Close Price]]-Table2[[#This Row],[50D EMA]])/Table2[[#This Row],[50D EMA]]</f>
        <v>-6.635002819625703E-2</v>
      </c>
      <c r="U589" s="1">
        <f>(Table2[[#This Row],[Close Price]]-Table2[[#This Row],[200D EMA]])/Table2[[#This Row],[200D EMA]]</f>
        <v>8.4807903929314996E-4</v>
      </c>
      <c r="V589">
        <v>0.86921377923800003</v>
      </c>
      <c r="W589">
        <v>188.26</v>
      </c>
      <c r="X589">
        <v>193</v>
      </c>
      <c r="Y589">
        <v>181.1</v>
      </c>
      <c r="Z589">
        <v>193</v>
      </c>
      <c r="AA589">
        <v>181.1</v>
      </c>
      <c r="AB589">
        <v>198.59</v>
      </c>
      <c r="AC589" s="1">
        <f>(Table2[[#This Row],[Close Price]]/Table2[[#This Row],[Day Low]])-1</f>
        <v>2.2309571868692757E-3</v>
      </c>
      <c r="AD589" s="1">
        <f>(Table2[[#This Row],[Day High]]/Table2[[#This Row],[Close Price]])-1</f>
        <v>2.289590841636624E-2</v>
      </c>
      <c r="AE589" s="1">
        <f>(Table2[[#This Row],[Close Price]]/Table2[[#This Row],[Current Week Low]])-1</f>
        <v>4.1855328547763637E-2</v>
      </c>
      <c r="AF589" s="1">
        <f>(Table2[[#This Row],[Current Week High]]/Table2[[#This Row],[Close Price]])-1</f>
        <v>2.289590841636624E-2</v>
      </c>
      <c r="AG589" s="1">
        <f>(Table2[[#This Row],[Close Price]]/Table2[[#This Row],[Current Month Low]])-1</f>
        <v>4.1855328547763637E-2</v>
      </c>
      <c r="AH589" s="1">
        <f>(Table2[[#This Row],[Current Month High]]/Table2[[#This Row],[Close Price]])-1</f>
        <v>5.2522789908840295E-2</v>
      </c>
      <c r="AI589">
        <v>22.111511553953701</v>
      </c>
      <c r="AJ589">
        <v>50.522536896689203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-0.09</v>
      </c>
      <c r="AM589" t="s">
        <v>3172</v>
      </c>
      <c r="AN589">
        <v>-9.52</v>
      </c>
      <c r="AO589" t="s">
        <v>3172</v>
      </c>
      <c r="AP589">
        <v>-1.9738468497687001E-2</v>
      </c>
      <c r="AQ589">
        <f>(Table2[[#This Row],[Sharpe Ratio]]-AVERAGE(Table2[Sharpe Ratio]))/_xlfn.STDEV.P(Table2[Sharpe Ratio])</f>
        <v>-0.94656195693038292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426</v>
      </c>
      <c r="AT589">
        <f>_xlfn.RANK.AVG(Table2[[#This Row],[6M Return vs Nifty Z-Score]],Table2[6M Return vs Nifty Z-Score])</f>
        <v>572</v>
      </c>
      <c r="AU589">
        <f>_xlfn.RANK.AVG(Table2[[#This Row],[Sharpe Ratio Z-Score]],Table2[Sharpe Ratio Z-Score])</f>
        <v>612</v>
      </c>
      <c r="AV589">
        <f>(Table2[[#This Row],[Rank 1Y]]+Table2[[#This Row],[Rank 6M]]+Table2[[#This Row],[Rank Sharpe]])/3</f>
        <v>536.66666666666663</v>
      </c>
    </row>
    <row r="590" spans="1:48" x14ac:dyDescent="0.3">
      <c r="A590" t="s">
        <v>1149</v>
      </c>
      <c r="B590" t="s">
        <v>1150</v>
      </c>
      <c r="C590" t="s">
        <v>3127</v>
      </c>
      <c r="D590" t="s">
        <v>24</v>
      </c>
      <c r="E590">
        <v>10958.967871776</v>
      </c>
      <c r="F590">
        <v>99.52</v>
      </c>
      <c r="G590">
        <v>-39.662853632530997</v>
      </c>
      <c r="H590">
        <f>(Table2[[#This Row],[1Y Return vs Nifty]]-AVERAGE(Table2[1Y Return vs Nifty]))/_xlfn.STDEV.P(Table2[1Y Return vs Nifty])</f>
        <v>-1.1160258469213746</v>
      </c>
      <c r="I590">
        <v>-6.0053173998377396</v>
      </c>
      <c r="J590">
        <f>(Table2[[#This Row],[1M Return vs Nifty]]-AVERAGE(Table2[1M Return vs Nifty]))/_xlfn.STDEV.P(Table2[1M Return vs Nifty])</f>
        <v>-0.57709224791137381</v>
      </c>
      <c r="K590">
        <v>-38.319295024383102</v>
      </c>
      <c r="L590">
        <f>(Table2[[#This Row],[6M Return vs Nifty]]-AVERAGE(Table2[6M Return vs Nifty]))/_xlfn.STDEV.P(Table2[6M Return vs Nifty])</f>
        <v>-1.5427823183361768</v>
      </c>
      <c r="M590">
        <v>-3.4832779937377998</v>
      </c>
      <c r="N590">
        <f>(Table2[[#This Row],[1W Return vs Nifty]]-AVERAGE(Table2[1W Return vs Nifty]))/_xlfn.STDEV.P(Table2[1W Return vs Nifty])</f>
        <v>-0.75697053513414037</v>
      </c>
      <c r="O590">
        <v>103.97</v>
      </c>
      <c r="P590">
        <v>107.498932820406</v>
      </c>
      <c r="Q590">
        <v>113.12880394426</v>
      </c>
      <c r="R590">
        <v>30.4206442943097</v>
      </c>
      <c r="S590" s="1">
        <f>(Table2[[#This Row],[Close Price]]-Table2[[#This Row],[20D EMA]])/Table2[[#This Row],[20D EMA]]</f>
        <v>-4.2800807925363116E-2</v>
      </c>
      <c r="T590" s="1">
        <f>(Table2[[#This Row],[Close Price]]-Table2[[#This Row],[50D EMA]])/Table2[[#This Row],[50D EMA]]</f>
        <v>-7.4223367721576117E-2</v>
      </c>
      <c r="U590" s="1">
        <f>(Table2[[#This Row],[Close Price]]-Table2[[#This Row],[200D EMA]])/Table2[[#This Row],[200D EMA]]</f>
        <v>-0.12029477436149007</v>
      </c>
      <c r="V590">
        <v>0.56290970378272198</v>
      </c>
      <c r="W590">
        <v>99.3</v>
      </c>
      <c r="X590">
        <v>101.64</v>
      </c>
      <c r="Y590">
        <v>96.1</v>
      </c>
      <c r="Z590">
        <v>103.17</v>
      </c>
      <c r="AA590">
        <v>96.1</v>
      </c>
      <c r="AB590">
        <v>108</v>
      </c>
      <c r="AC590" s="1">
        <f>(Table2[[#This Row],[Close Price]]/Table2[[#This Row],[Day Low]])-1</f>
        <v>2.2155085599193658E-3</v>
      </c>
      <c r="AD590" s="1">
        <f>(Table2[[#This Row],[Day High]]/Table2[[#This Row],[Close Price]])-1</f>
        <v>2.1302250803858502E-2</v>
      </c>
      <c r="AE590" s="1">
        <f>(Table2[[#This Row],[Close Price]]/Table2[[#This Row],[Current Week Low]])-1</f>
        <v>3.5587929240374683E-2</v>
      </c>
      <c r="AF590" s="1">
        <f>(Table2[[#This Row],[Current Week High]]/Table2[[#This Row],[Close Price]])-1</f>
        <v>3.6676045016077241E-2</v>
      </c>
      <c r="AG590" s="1">
        <f>(Table2[[#This Row],[Close Price]]/Table2[[#This Row],[Current Month Low]])-1</f>
        <v>3.5587929240374683E-2</v>
      </c>
      <c r="AH590" s="1">
        <f>(Table2[[#This Row],[Current Month High]]/Table2[[#This Row],[Close Price]])-1</f>
        <v>8.5209003215434231E-2</v>
      </c>
      <c r="AI590">
        <v>53.235530546623799</v>
      </c>
      <c r="AJ590">
        <v>5.2008456659619497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-0.08</v>
      </c>
      <c r="AM590" t="s">
        <v>3172</v>
      </c>
      <c r="AN590">
        <v>-8.43</v>
      </c>
      <c r="AO590" t="s">
        <v>3172</v>
      </c>
      <c r="AP590">
        <v>0.106299822738673</v>
      </c>
      <c r="AQ590">
        <f>(Table2[[#This Row],[Sharpe Ratio]]-AVERAGE(Table2[Sharpe Ratio]))/_xlfn.STDEV.P(Table2[Sharpe Ratio])</f>
        <v>0.51633338882124058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679</v>
      </c>
      <c r="AT590">
        <f>_xlfn.RANK.AVG(Table2[[#This Row],[6M Return vs Nifty Z-Score]],Table2[6M Return vs Nifty Z-Score])</f>
        <v>723</v>
      </c>
      <c r="AU590">
        <f>_xlfn.RANK.AVG(Table2[[#This Row],[Sharpe Ratio Z-Score]],Table2[Sharpe Ratio Z-Score])</f>
        <v>208</v>
      </c>
      <c r="AV590">
        <f>(Table2[[#This Row],[Rank 1Y]]+Table2[[#This Row],[Rank 6M]]+Table2[[#This Row],[Rank Sharpe]])/3</f>
        <v>536.66666666666663</v>
      </c>
    </row>
    <row r="591" spans="1:48" x14ac:dyDescent="0.3">
      <c r="A591" t="s">
        <v>575</v>
      </c>
      <c r="B591" t="s">
        <v>576</v>
      </c>
      <c r="C591" t="s">
        <v>3127</v>
      </c>
      <c r="D591" t="s">
        <v>54</v>
      </c>
      <c r="E591">
        <v>35113.072690139998</v>
      </c>
      <c r="F591">
        <v>284.45</v>
      </c>
      <c r="G591">
        <v>-28.925600366676399</v>
      </c>
      <c r="H591">
        <f>(Table2[[#This Row],[1Y Return vs Nifty]]-AVERAGE(Table2[1Y Return vs Nifty]))/_xlfn.STDEV.P(Table2[1Y Return vs Nifty])</f>
        <v>-0.93333488916985008</v>
      </c>
      <c r="I591">
        <v>-11.947164244113999</v>
      </c>
      <c r="J591">
        <f>(Table2[[#This Row],[1M Return vs Nifty]]-AVERAGE(Table2[1M Return vs Nifty]))/_xlfn.STDEV.P(Table2[1M Return vs Nifty])</f>
        <v>-1.2139340749083429</v>
      </c>
      <c r="K591">
        <v>-15.707381914832</v>
      </c>
      <c r="L591">
        <f>(Table2[[#This Row],[6M Return vs Nifty]]-AVERAGE(Table2[6M Return vs Nifty]))/_xlfn.STDEV.P(Table2[6M Return vs Nifty])</f>
        <v>-0.81510614204810627</v>
      </c>
      <c r="M591">
        <v>-11.5645697940859</v>
      </c>
      <c r="N591">
        <f>(Table2[[#This Row],[1W Return vs Nifty]]-AVERAGE(Table2[1W Return vs Nifty]))/_xlfn.STDEV.P(Table2[1W Return vs Nifty])</f>
        <v>-2.678214010153265</v>
      </c>
      <c r="O591">
        <v>312.45999999999998</v>
      </c>
      <c r="P591">
        <v>312.374383246712</v>
      </c>
      <c r="Q591">
        <v>294.96155606135301</v>
      </c>
      <c r="R591">
        <v>18.842273779553</v>
      </c>
      <c r="S591" s="1">
        <f>(Table2[[#This Row],[Close Price]]-Table2[[#This Row],[20D EMA]])/Table2[[#This Row],[20D EMA]]</f>
        <v>-8.9643474364718659E-2</v>
      </c>
      <c r="T591" s="1">
        <f>(Table2[[#This Row],[Close Price]]-Table2[[#This Row],[50D EMA]])/Table2[[#This Row],[50D EMA]]</f>
        <v>-8.939396040250025E-2</v>
      </c>
      <c r="U591" s="1">
        <f>(Table2[[#This Row],[Close Price]]-Table2[[#This Row],[200D EMA]])/Table2[[#This Row],[200D EMA]]</f>
        <v>-3.5637037591321155E-2</v>
      </c>
      <c r="V591">
        <v>1.5698708025885</v>
      </c>
      <c r="W591">
        <v>282.55</v>
      </c>
      <c r="X591">
        <v>289.60000000000002</v>
      </c>
      <c r="Y591">
        <v>282.55</v>
      </c>
      <c r="Z591">
        <v>304.95</v>
      </c>
      <c r="AA591">
        <v>282.55</v>
      </c>
      <c r="AB591">
        <v>339.9</v>
      </c>
      <c r="AC591" s="1">
        <f>(Table2[[#This Row],[Close Price]]/Table2[[#This Row],[Day Low]])-1</f>
        <v>6.7244735445053383E-3</v>
      </c>
      <c r="AD591" s="1">
        <f>(Table2[[#This Row],[Day High]]/Table2[[#This Row],[Close Price]])-1</f>
        <v>1.8105115134470218E-2</v>
      </c>
      <c r="AE591" s="1">
        <f>(Table2[[#This Row],[Close Price]]/Table2[[#This Row],[Current Week Low]])-1</f>
        <v>6.7244735445053383E-3</v>
      </c>
      <c r="AF591" s="1">
        <f>(Table2[[#This Row],[Current Week High]]/Table2[[#This Row],[Close Price]])-1</f>
        <v>7.2068904904201148E-2</v>
      </c>
      <c r="AG591" s="1">
        <f>(Table2[[#This Row],[Close Price]]/Table2[[#This Row],[Current Month Low]])-1</f>
        <v>6.7244735445053383E-3</v>
      </c>
      <c r="AH591" s="1">
        <f>(Table2[[#This Row],[Current Month High]]/Table2[[#This Row],[Close Price]])-1</f>
        <v>0.19493759887502193</v>
      </c>
      <c r="AI591">
        <v>20.5835823519072</v>
      </c>
      <c r="AJ591">
        <v>19.844112070781499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-0.06</v>
      </c>
      <c r="AM591" t="s">
        <v>3172</v>
      </c>
      <c r="AN591">
        <v>-14.32</v>
      </c>
      <c r="AO591" t="s">
        <v>3172</v>
      </c>
      <c r="AP591">
        <v>4.6733130081049998E-2</v>
      </c>
      <c r="AQ591">
        <f>(Table2[[#This Row],[Sharpe Ratio]]-AVERAGE(Table2[Sharpe Ratio]))/_xlfn.STDEV.P(Table2[Sharpe Ratio])</f>
        <v>-0.1750425144527929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-5.8156316307323568</v>
      </c>
      <c r="AS591">
        <f>_xlfn.RANK.AVG(Table2[[#This Row],[1Y Return vs Nifty Z-Score]],Table2[1Y Return vs Nifty Z-Score])</f>
        <v>636</v>
      </c>
      <c r="AT591">
        <f>_xlfn.RANK.AVG(Table2[[#This Row],[6M Return vs Nifty Z-Score]],Table2[6M Return vs Nifty Z-Score])</f>
        <v>589</v>
      </c>
      <c r="AU591">
        <f>_xlfn.RANK.AVG(Table2[[#This Row],[Sharpe Ratio Z-Score]],Table2[Sharpe Ratio Z-Score])</f>
        <v>390</v>
      </c>
      <c r="AV591">
        <f>(Table2[[#This Row],[Rank 1Y]]+Table2[[#This Row],[Rank 6M]]+Table2[[#This Row],[Rank Sharpe]])/3</f>
        <v>538.33333333333337</v>
      </c>
    </row>
    <row r="592" spans="1:48" x14ac:dyDescent="0.3">
      <c r="A592" t="s">
        <v>1362</v>
      </c>
      <c r="B592" t="s">
        <v>1363</v>
      </c>
      <c r="C592" t="s">
        <v>3141</v>
      </c>
      <c r="D592" t="s">
        <v>266</v>
      </c>
      <c r="E592">
        <v>8279.3196350550006</v>
      </c>
      <c r="F592">
        <v>670.95</v>
      </c>
      <c r="G592">
        <v>-20.181438229616901</v>
      </c>
      <c r="H592">
        <f>(Table2[[#This Row],[1Y Return vs Nifty]]-AVERAGE(Table2[1Y Return vs Nifty]))/_xlfn.STDEV.P(Table2[1Y Return vs Nifty])</f>
        <v>-0.78455574463442757</v>
      </c>
      <c r="I592">
        <v>-3.7844822659570299</v>
      </c>
      <c r="J592">
        <f>(Table2[[#This Row],[1M Return vs Nifty]]-AVERAGE(Table2[1M Return vs Nifty]))/_xlfn.STDEV.P(Table2[1M Return vs Nifty])</f>
        <v>-0.33906512584207049</v>
      </c>
      <c r="K592">
        <v>-7.2025632622617204</v>
      </c>
      <c r="L592">
        <f>(Table2[[#This Row],[6M Return vs Nifty]]-AVERAGE(Table2[6M Return vs Nifty]))/_xlfn.STDEV.P(Table2[6M Return vs Nifty])</f>
        <v>-0.5414117453315489</v>
      </c>
      <c r="M592">
        <v>-2.6929106845035098</v>
      </c>
      <c r="N592">
        <f>(Table2[[#This Row],[1W Return vs Nifty]]-AVERAGE(Table2[1W Return vs Nifty]))/_xlfn.STDEV.P(Table2[1W Return vs Nifty])</f>
        <v>-0.56906888855959226</v>
      </c>
      <c r="O592">
        <v>700.28</v>
      </c>
      <c r="P592">
        <v>709.77202816150702</v>
      </c>
      <c r="Q592">
        <v>676.89557072343598</v>
      </c>
      <c r="R592">
        <v>33.0196142191635</v>
      </c>
      <c r="S592" s="1">
        <f>(Table2[[#This Row],[Close Price]]-Table2[[#This Row],[20D EMA]])/Table2[[#This Row],[20D EMA]]</f>
        <v>-4.188324670131937E-2</v>
      </c>
      <c r="T592" s="1">
        <f>(Table2[[#This Row],[Close Price]]-Table2[[#This Row],[50D EMA]])/Table2[[#This Row],[50D EMA]]</f>
        <v>-5.4696475235951551E-2</v>
      </c>
      <c r="U592" s="1">
        <f>(Table2[[#This Row],[Close Price]]-Table2[[#This Row],[200D EMA]])/Table2[[#This Row],[200D EMA]]</f>
        <v>-8.7835863914452455E-3</v>
      </c>
      <c r="V592">
        <v>0.59815515406780295</v>
      </c>
      <c r="W592">
        <v>667</v>
      </c>
      <c r="X592">
        <v>690.9</v>
      </c>
      <c r="Y592">
        <v>665.55</v>
      </c>
      <c r="Z592">
        <v>710</v>
      </c>
      <c r="AA592">
        <v>665.55</v>
      </c>
      <c r="AB592">
        <v>729.55</v>
      </c>
      <c r="AC592" s="1">
        <f>(Table2[[#This Row],[Close Price]]/Table2[[#This Row],[Day Low]])-1</f>
        <v>5.9220389805099138E-3</v>
      </c>
      <c r="AD592" s="1">
        <f>(Table2[[#This Row],[Day High]]/Table2[[#This Row],[Close Price]])-1</f>
        <v>2.9733959311424085E-2</v>
      </c>
      <c r="AE592" s="1">
        <f>(Table2[[#This Row],[Close Price]]/Table2[[#This Row],[Current Week Low]])-1</f>
        <v>8.113590263691739E-3</v>
      </c>
      <c r="AF592" s="1">
        <f>(Table2[[#This Row],[Current Week High]]/Table2[[#This Row],[Close Price]])-1</f>
        <v>5.8201058201058142E-2</v>
      </c>
      <c r="AG592" s="1">
        <f>(Table2[[#This Row],[Close Price]]/Table2[[#This Row],[Current Month Low]])-1</f>
        <v>8.113590263691739E-3</v>
      </c>
      <c r="AH592" s="1">
        <f>(Table2[[#This Row],[Current Month High]]/Table2[[#This Row],[Close Price]])-1</f>
        <v>8.7338847902228123E-2</v>
      </c>
      <c r="AI592">
        <v>24.8528206274685</v>
      </c>
      <c r="AJ592">
        <v>31.545926869914702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-0.06</v>
      </c>
      <c r="AM592" t="s">
        <v>3172</v>
      </c>
      <c r="AN592">
        <v>-2.9</v>
      </c>
      <c r="AO592" t="s">
        <v>3172</v>
      </c>
      <c r="AQ592">
        <f>(Table2[[#This Row],[Sharpe Ratio]]-AVERAGE(Table2[Sharpe Ratio]))/_xlfn.STDEV.P(Table2[Sharpe Ratio])</f>
        <v>-0.71746242365139401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580</v>
      </c>
      <c r="AT592">
        <f>_xlfn.RANK.AVG(Table2[[#This Row],[6M Return vs Nifty Z-Score]],Table2[6M Return vs Nifty Z-Score])</f>
        <v>508</v>
      </c>
      <c r="AU592">
        <f>_xlfn.RANK.AVG(Table2[[#This Row],[Sharpe Ratio Z-Score]],Table2[Sharpe Ratio Z-Score])</f>
        <v>531</v>
      </c>
      <c r="AV592">
        <f>(Table2[[#This Row],[Rank 1Y]]+Table2[[#This Row],[Rank 6M]]+Table2[[#This Row],[Rank Sharpe]])/3</f>
        <v>539.66666666666663</v>
      </c>
    </row>
    <row r="593" spans="1:48" x14ac:dyDescent="0.3">
      <c r="A593" t="s">
        <v>727</v>
      </c>
      <c r="B593" t="s">
        <v>728</v>
      </c>
      <c r="C593" t="s">
        <v>3127</v>
      </c>
      <c r="D593" t="s">
        <v>405</v>
      </c>
      <c r="E593">
        <v>23612.703220079999</v>
      </c>
      <c r="F593">
        <v>1052.4000000000001</v>
      </c>
      <c r="G593">
        <v>-27.4951004752415</v>
      </c>
      <c r="H593">
        <f>(Table2[[#This Row],[1Y Return vs Nifty]]-AVERAGE(Table2[1Y Return vs Nifty]))/_xlfn.STDEV.P(Table2[1Y Return vs Nifty])</f>
        <v>-0.9089953873662765</v>
      </c>
      <c r="I593">
        <v>-3.5959561996575502</v>
      </c>
      <c r="J593">
        <f>(Table2[[#This Row],[1M Return vs Nifty]]-AVERAGE(Table2[1M Return vs Nifty]))/_xlfn.STDEV.P(Table2[1M Return vs Nifty])</f>
        <v>-0.31885907078119891</v>
      </c>
      <c r="K593">
        <v>9.7327587795692807</v>
      </c>
      <c r="L593">
        <f>(Table2[[#This Row],[6M Return vs Nifty]]-AVERAGE(Table2[6M Return vs Nifty]))/_xlfn.STDEV.P(Table2[6M Return vs Nifty])</f>
        <v>3.5855013809081701E-3</v>
      </c>
      <c r="M593">
        <v>-4.0153474349626901</v>
      </c>
      <c r="N593">
        <f>(Table2[[#This Row],[1W Return vs Nifty]]-AVERAGE(Table2[1W Return vs Nifty]))/_xlfn.STDEV.P(Table2[1W Return vs Nifty])</f>
        <v>-0.88346453726463636</v>
      </c>
      <c r="O593">
        <v>1055.3699999999999</v>
      </c>
      <c r="P593">
        <v>1033.54575229583</v>
      </c>
      <c r="Q593">
        <v>962.42440301395197</v>
      </c>
      <c r="R593">
        <v>49.565158289521499</v>
      </c>
      <c r="S593" s="1">
        <f>(Table2[[#This Row],[Close Price]]-Table2[[#This Row],[20D EMA]])/Table2[[#This Row],[20D EMA]]</f>
        <v>-2.8141789135561939E-3</v>
      </c>
      <c r="T593" s="1">
        <f>(Table2[[#This Row],[Close Price]]-Table2[[#This Row],[50D EMA]])/Table2[[#This Row],[50D EMA]]</f>
        <v>1.8242296156013325E-2</v>
      </c>
      <c r="U593" s="1">
        <f>(Table2[[#This Row],[Close Price]]-Table2[[#This Row],[200D EMA]])/Table2[[#This Row],[200D EMA]]</f>
        <v>9.3488482528371386E-2</v>
      </c>
      <c r="V593">
        <v>0.65537967345608505</v>
      </c>
      <c r="W593">
        <v>1034.6500000000001</v>
      </c>
      <c r="X593">
        <v>1059</v>
      </c>
      <c r="Y593">
        <v>986.05</v>
      </c>
      <c r="Z593">
        <v>1059</v>
      </c>
      <c r="AA593">
        <v>986.05</v>
      </c>
      <c r="AB593">
        <v>1121.9000000000001</v>
      </c>
      <c r="AC593" s="1">
        <f>(Table2[[#This Row],[Close Price]]/Table2[[#This Row],[Day Low]])-1</f>
        <v>1.7155559851157465E-2</v>
      </c>
      <c r="AD593" s="1">
        <f>(Table2[[#This Row],[Day High]]/Table2[[#This Row],[Close Price]])-1</f>
        <v>6.2713797035347518E-3</v>
      </c>
      <c r="AE593" s="1">
        <f>(Table2[[#This Row],[Close Price]]/Table2[[#This Row],[Current Week Low]])-1</f>
        <v>6.7288677044774703E-2</v>
      </c>
      <c r="AF593" s="1">
        <f>(Table2[[#This Row],[Current Week High]]/Table2[[#This Row],[Close Price]])-1</f>
        <v>6.2713797035347518E-3</v>
      </c>
      <c r="AG593" s="1">
        <f>(Table2[[#This Row],[Close Price]]/Table2[[#This Row],[Current Month Low]])-1</f>
        <v>6.7288677044774703E-2</v>
      </c>
      <c r="AH593" s="1">
        <f>(Table2[[#This Row],[Current Month High]]/Table2[[#This Row],[Close Price]])-1</f>
        <v>6.6039528696313132E-2</v>
      </c>
      <c r="AI593">
        <v>8.6849106803496596</v>
      </c>
      <c r="AJ593">
        <v>42.872658159109399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0.11</v>
      </c>
      <c r="AM593" t="s">
        <v>3173</v>
      </c>
      <c r="AN593">
        <v>-1.94</v>
      </c>
      <c r="AO593" t="s">
        <v>3172</v>
      </c>
      <c r="AP593">
        <v>-7.3822789164056005E-2</v>
      </c>
      <c r="AQ593">
        <f>(Table2[[#This Row],[Sharpe Ratio]]-AVERAGE(Table2[Sharpe Ratio]))/_xlfn.STDEV.P(Table2[Sharpe Ratio])</f>
        <v>-1.5743053213068179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-3.6820388153380215</v>
      </c>
      <c r="AS593">
        <f>_xlfn.RANK.AVG(Table2[[#This Row],[1Y Return vs Nifty Z-Score]],Table2[1Y Return vs Nifty Z-Score])</f>
        <v>628</v>
      </c>
      <c r="AT593">
        <f>_xlfn.RANK.AVG(Table2[[#This Row],[6M Return vs Nifty Z-Score]],Table2[6M Return vs Nifty Z-Score])</f>
        <v>309</v>
      </c>
      <c r="AU593">
        <f>_xlfn.RANK.AVG(Table2[[#This Row],[Sharpe Ratio Z-Score]],Table2[Sharpe Ratio Z-Score])</f>
        <v>687</v>
      </c>
      <c r="AV593">
        <f>(Table2[[#This Row],[Rank 1Y]]+Table2[[#This Row],[Rank 6M]]+Table2[[#This Row],[Rank Sharpe]])/3</f>
        <v>541.33333333333337</v>
      </c>
    </row>
    <row r="594" spans="1:48" x14ac:dyDescent="0.3">
      <c r="A594" t="s">
        <v>919</v>
      </c>
      <c r="B594" t="s">
        <v>920</v>
      </c>
      <c r="C594" t="s">
        <v>3127</v>
      </c>
      <c r="D594" t="s">
        <v>54</v>
      </c>
      <c r="E594">
        <v>16464.976901147998</v>
      </c>
      <c r="F594">
        <v>199.59</v>
      </c>
      <c r="G594">
        <v>-23.351988870860399</v>
      </c>
      <c r="H594">
        <f>(Table2[[#This Row],[1Y Return vs Nifty]]-AVERAGE(Table2[1Y Return vs Nifty]))/_xlfn.STDEV.P(Table2[1Y Return vs Nifty])</f>
        <v>-0.83850165788679454</v>
      </c>
      <c r="I594">
        <v>-5.04495061858292</v>
      </c>
      <c r="J594">
        <f>(Table2[[#This Row],[1M Return vs Nifty]]-AVERAGE(Table2[1M Return vs Nifty]))/_xlfn.STDEV.P(Table2[1M Return vs Nifty])</f>
        <v>-0.47416099579559945</v>
      </c>
      <c r="K594">
        <v>-18.309899763894599</v>
      </c>
      <c r="L594">
        <f>(Table2[[#This Row],[6M Return vs Nifty]]-AVERAGE(Table2[6M Return vs Nifty]))/_xlfn.STDEV.P(Table2[6M Return vs Nifty])</f>
        <v>-0.89885802221641475</v>
      </c>
      <c r="M594">
        <v>0.48956527482727502</v>
      </c>
      <c r="N594">
        <f>(Table2[[#This Row],[1W Return vs Nifty]]-AVERAGE(Table2[1W Return vs Nifty]))/_xlfn.STDEV.P(Table2[1W Return vs Nifty])</f>
        <v>0.18753182854433995</v>
      </c>
      <c r="O594">
        <v>205.63</v>
      </c>
      <c r="P594">
        <v>208.857125323905</v>
      </c>
      <c r="Q594">
        <v>211.064589207295</v>
      </c>
      <c r="R594">
        <v>33.4366064274084</v>
      </c>
      <c r="S594" s="1">
        <f>(Table2[[#This Row],[Close Price]]-Table2[[#This Row],[20D EMA]])/Table2[[#This Row],[20D EMA]]</f>
        <v>-2.9373145941739981E-2</v>
      </c>
      <c r="T594" s="1">
        <f>(Table2[[#This Row],[Close Price]]-Table2[[#This Row],[50D EMA]])/Table2[[#This Row],[50D EMA]]</f>
        <v>-4.4370644810576218E-2</v>
      </c>
      <c r="U594" s="1">
        <f>(Table2[[#This Row],[Close Price]]-Table2[[#This Row],[200D EMA]])/Table2[[#This Row],[200D EMA]]</f>
        <v>-5.4365297610511738E-2</v>
      </c>
      <c r="V594">
        <v>0.74997880920926396</v>
      </c>
      <c r="W594">
        <v>198.5</v>
      </c>
      <c r="X594">
        <v>202.38</v>
      </c>
      <c r="Y594">
        <v>195.5</v>
      </c>
      <c r="Z594">
        <v>204.48</v>
      </c>
      <c r="AA594">
        <v>195.5</v>
      </c>
      <c r="AB594">
        <v>208</v>
      </c>
      <c r="AC594" s="1">
        <f>(Table2[[#This Row],[Close Price]]/Table2[[#This Row],[Day Low]])-1</f>
        <v>5.4911838790931977E-3</v>
      </c>
      <c r="AD594" s="1">
        <f>(Table2[[#This Row],[Day High]]/Table2[[#This Row],[Close Price]])-1</f>
        <v>1.3978656245302812E-2</v>
      </c>
      <c r="AE594" s="1">
        <f>(Table2[[#This Row],[Close Price]]/Table2[[#This Row],[Current Week Low]])-1</f>
        <v>2.092071611253199E-2</v>
      </c>
      <c r="AF594" s="1">
        <f>(Table2[[#This Row],[Current Week High]]/Table2[[#This Row],[Close Price]])-1</f>
        <v>2.4500225462197545E-2</v>
      </c>
      <c r="AG594" s="1">
        <f>(Table2[[#This Row],[Close Price]]/Table2[[#This Row],[Current Month Low]])-1</f>
        <v>2.092071611253199E-2</v>
      </c>
      <c r="AH594" s="1">
        <f>(Table2[[#This Row],[Current Month High]]/Table2[[#This Row],[Close Price]])-1</f>
        <v>4.2136379578135097E-2</v>
      </c>
      <c r="AI594">
        <v>44.922090285084401</v>
      </c>
      <c r="AJ594">
        <v>9.0506761371397193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-0.08</v>
      </c>
      <c r="AM594" t="s">
        <v>3172</v>
      </c>
      <c r="AN594">
        <v>-3.46</v>
      </c>
      <c r="AO594" t="s">
        <v>3172</v>
      </c>
      <c r="AP594">
        <v>4.4797239737072003E-2</v>
      </c>
      <c r="AQ594">
        <f>(Table2[[#This Row],[Sharpe Ratio]]-AVERAGE(Table2[Sharpe Ratio]))/_xlfn.STDEV.P(Table2[Sharpe Ratio])</f>
        <v>-0.19751191598395179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610</v>
      </c>
      <c r="AT594">
        <f>_xlfn.RANK.AVG(Table2[[#This Row],[6M Return vs Nifty Z-Score]],Table2[6M Return vs Nifty Z-Score])</f>
        <v>620</v>
      </c>
      <c r="AU594">
        <f>_xlfn.RANK.AVG(Table2[[#This Row],[Sharpe Ratio Z-Score]],Table2[Sharpe Ratio Z-Score])</f>
        <v>395</v>
      </c>
      <c r="AV594">
        <f>(Table2[[#This Row],[Rank 1Y]]+Table2[[#This Row],[Rank 6M]]+Table2[[#This Row],[Rank Sharpe]])/3</f>
        <v>541.66666666666663</v>
      </c>
    </row>
    <row r="595" spans="1:48" x14ac:dyDescent="0.3">
      <c r="A595" t="s">
        <v>442</v>
      </c>
      <c r="B595" t="s">
        <v>443</v>
      </c>
      <c r="C595" t="s">
        <v>3127</v>
      </c>
      <c r="D595" t="s">
        <v>54</v>
      </c>
      <c r="E595">
        <v>52043.892613550001</v>
      </c>
      <c r="F595">
        <v>699.95</v>
      </c>
      <c r="G595">
        <v>-29.0933699400784</v>
      </c>
      <c r="H595">
        <f>(Table2[[#This Row],[1Y Return vs Nifty]]-AVERAGE(Table2[1Y Return vs Nifty]))/_xlfn.STDEV.P(Table2[1Y Return vs Nifty])</f>
        <v>-0.9361894352336787</v>
      </c>
      <c r="I595">
        <v>-1.74192532976101</v>
      </c>
      <c r="J595">
        <f>(Table2[[#This Row],[1M Return vs Nifty]]-AVERAGE(Table2[1M Return vs Nifty]))/_xlfn.STDEV.P(Table2[1M Return vs Nifty])</f>
        <v>-0.12014570144703694</v>
      </c>
      <c r="K595">
        <v>0.458956957342605</v>
      </c>
      <c r="L595">
        <f>(Table2[[#This Row],[6M Return vs Nifty]]-AVERAGE(Table2[6M Return vs Nifty]))/_xlfn.STDEV.P(Table2[6M Return vs Nifty])</f>
        <v>-0.29485561755302259</v>
      </c>
      <c r="M595">
        <v>-1.8746778647603399</v>
      </c>
      <c r="N595">
        <f>(Table2[[#This Row],[1W Return vs Nifty]]-AVERAGE(Table2[1W Return vs Nifty]))/_xlfn.STDEV.P(Table2[1W Return vs Nifty])</f>
        <v>-0.37454250530111982</v>
      </c>
      <c r="O595">
        <v>717.89</v>
      </c>
      <c r="P595">
        <v>694.82200410072505</v>
      </c>
      <c r="Q595">
        <v>668.55498070461101</v>
      </c>
      <c r="R595">
        <v>32.408659117341401</v>
      </c>
      <c r="S595" s="1">
        <f>(Table2[[#This Row],[Close Price]]-Table2[[#This Row],[20D EMA]])/Table2[[#This Row],[20D EMA]]</f>
        <v>-2.4989900959756985E-2</v>
      </c>
      <c r="T595" s="1">
        <f>(Table2[[#This Row],[Close Price]]-Table2[[#This Row],[50D EMA]])/Table2[[#This Row],[50D EMA]]</f>
        <v>7.3803015290396755E-3</v>
      </c>
      <c r="U595" s="1">
        <f>(Table2[[#This Row],[Close Price]]-Table2[[#This Row],[200D EMA]])/Table2[[#This Row],[200D EMA]]</f>
        <v>4.6959517469005826E-2</v>
      </c>
      <c r="V595">
        <v>0.76926340073496902</v>
      </c>
      <c r="W595">
        <v>698.1</v>
      </c>
      <c r="X595">
        <v>714.9</v>
      </c>
      <c r="Y595">
        <v>698.1</v>
      </c>
      <c r="Z595">
        <v>742.45</v>
      </c>
      <c r="AA595">
        <v>698.1</v>
      </c>
      <c r="AB595">
        <v>748.15</v>
      </c>
      <c r="AC595" s="1">
        <f>(Table2[[#This Row],[Close Price]]/Table2[[#This Row],[Day Low]])-1</f>
        <v>2.6500501360837703E-3</v>
      </c>
      <c r="AD595" s="1">
        <f>(Table2[[#This Row],[Day High]]/Table2[[#This Row],[Close Price]])-1</f>
        <v>2.135866847631962E-2</v>
      </c>
      <c r="AE595" s="1">
        <f>(Table2[[#This Row],[Close Price]]/Table2[[#This Row],[Current Week Low]])-1</f>
        <v>2.6500501360837703E-3</v>
      </c>
      <c r="AF595" s="1">
        <f>(Table2[[#This Row],[Current Week High]]/Table2[[#This Row],[Close Price]])-1</f>
        <v>6.0718622758768381E-2</v>
      </c>
      <c r="AG595" s="1">
        <f>(Table2[[#This Row],[Close Price]]/Table2[[#This Row],[Current Month Low]])-1</f>
        <v>2.6500501360837703E-3</v>
      </c>
      <c r="AH595" s="1">
        <f>(Table2[[#This Row],[Current Month High]]/Table2[[#This Row],[Close Price]])-1</f>
        <v>6.8862061575826639E-2</v>
      </c>
      <c r="AI595">
        <v>16.208300592899398</v>
      </c>
      <c r="AJ595">
        <v>26.413220155318701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7.0000000000000007E-2</v>
      </c>
      <c r="AM595" t="s">
        <v>3173</v>
      </c>
      <c r="AN595">
        <v>-4.87</v>
      </c>
      <c r="AO595" t="s">
        <v>3172</v>
      </c>
      <c r="AP595">
        <v>-2.4741974776020001E-3</v>
      </c>
      <c r="AQ595">
        <f>(Table2[[#This Row],[Sharpe Ratio]]-AVERAGE(Table2[Sharpe Ratio]))/_xlfn.STDEV.P(Table2[Sharpe Ratio])</f>
        <v>-0.74617982325233534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-2.4719130827871933</v>
      </c>
      <c r="AS595">
        <f>_xlfn.RANK.AVG(Table2[[#This Row],[1Y Return vs Nifty Z-Score]],Table2[1Y Return vs Nifty Z-Score])</f>
        <v>637</v>
      </c>
      <c r="AT595">
        <f>_xlfn.RANK.AVG(Table2[[#This Row],[6M Return vs Nifty Z-Score]],Table2[6M Return vs Nifty Z-Score])</f>
        <v>423</v>
      </c>
      <c r="AU595">
        <f>_xlfn.RANK.AVG(Table2[[#This Row],[Sharpe Ratio Z-Score]],Table2[Sharpe Ratio Z-Score])</f>
        <v>567</v>
      </c>
      <c r="AV595">
        <f>(Table2[[#This Row],[Rank 1Y]]+Table2[[#This Row],[Rank 6M]]+Table2[[#This Row],[Rank Sharpe]])/3</f>
        <v>542.33333333333337</v>
      </c>
    </row>
    <row r="596" spans="1:48" x14ac:dyDescent="0.3">
      <c r="A596" t="s">
        <v>656</v>
      </c>
      <c r="B596" t="s">
        <v>657</v>
      </c>
      <c r="C596" t="s">
        <v>3133</v>
      </c>
      <c r="D596" t="s">
        <v>532</v>
      </c>
      <c r="E596">
        <v>29166.049027403998</v>
      </c>
      <c r="F596">
        <v>65.97</v>
      </c>
      <c r="G596">
        <v>-22.9074714863137</v>
      </c>
      <c r="H596">
        <f>(Table2[[#This Row],[1Y Return vs Nifty]]-AVERAGE(Table2[1Y Return vs Nifty]))/_xlfn.STDEV.P(Table2[1Y Return vs Nifty])</f>
        <v>-0.83093833561905106</v>
      </c>
      <c r="I596">
        <v>-4.7477127929552703</v>
      </c>
      <c r="J596">
        <f>(Table2[[#This Row],[1M Return vs Nifty]]-AVERAGE(Table2[1M Return vs Nifty]))/_xlfn.STDEV.P(Table2[1M Return vs Nifty])</f>
        <v>-0.44230331166365922</v>
      </c>
      <c r="K596">
        <v>-13.978317728477499</v>
      </c>
      <c r="L596">
        <f>(Table2[[#This Row],[6M Return vs Nifty]]-AVERAGE(Table2[6M Return vs Nifty]))/_xlfn.STDEV.P(Table2[6M Return vs Nifty])</f>
        <v>-0.75946295920075868</v>
      </c>
      <c r="M596">
        <v>-3.1149286505595599</v>
      </c>
      <c r="N596">
        <f>(Table2[[#This Row],[1W Return vs Nifty]]-AVERAGE(Table2[1W Return vs Nifty]))/_xlfn.STDEV.P(Table2[1W Return vs Nifty])</f>
        <v>-0.66939929162598111</v>
      </c>
      <c r="O596">
        <v>68.8</v>
      </c>
      <c r="P596">
        <v>69.985920111998198</v>
      </c>
      <c r="Q596">
        <v>68.471767198640507</v>
      </c>
      <c r="R596">
        <v>27.315231732715699</v>
      </c>
      <c r="S596" s="1">
        <f>(Table2[[#This Row],[Close Price]]-Table2[[#This Row],[20D EMA]])/Table2[[#This Row],[20D EMA]]</f>
        <v>-4.1133720930232535E-2</v>
      </c>
      <c r="T596" s="1">
        <f>(Table2[[#This Row],[Close Price]]-Table2[[#This Row],[50D EMA]])/Table2[[#This Row],[50D EMA]]</f>
        <v>-5.738182916751737E-2</v>
      </c>
      <c r="U596" s="1">
        <f>(Table2[[#This Row],[Close Price]]-Table2[[#This Row],[200D EMA]])/Table2[[#This Row],[200D EMA]]</f>
        <v>-3.6537207976285145E-2</v>
      </c>
      <c r="V596">
        <v>1.40130200066212</v>
      </c>
      <c r="W596">
        <v>65.87</v>
      </c>
      <c r="X596">
        <v>67.14</v>
      </c>
      <c r="Y596">
        <v>64.59</v>
      </c>
      <c r="Z596">
        <v>68.099999999999994</v>
      </c>
      <c r="AA596">
        <v>64.59</v>
      </c>
      <c r="AB596">
        <v>71.86</v>
      </c>
      <c r="AC596" s="1">
        <f>(Table2[[#This Row],[Close Price]]/Table2[[#This Row],[Day Low]])-1</f>
        <v>1.5181417944434283E-3</v>
      </c>
      <c r="AD596" s="1">
        <f>(Table2[[#This Row],[Day High]]/Table2[[#This Row],[Close Price]])-1</f>
        <v>1.7735334242837686E-2</v>
      </c>
      <c r="AE596" s="1">
        <f>(Table2[[#This Row],[Close Price]]/Table2[[#This Row],[Current Week Low]])-1</f>
        <v>2.1365536460752343E-2</v>
      </c>
      <c r="AF596" s="1">
        <f>(Table2[[#This Row],[Current Week High]]/Table2[[#This Row],[Close Price]])-1</f>
        <v>3.228740336516589E-2</v>
      </c>
      <c r="AG596" s="1">
        <f>(Table2[[#This Row],[Close Price]]/Table2[[#This Row],[Current Month Low]])-1</f>
        <v>2.1365536460752343E-2</v>
      </c>
      <c r="AH596" s="1">
        <f>(Table2[[#This Row],[Current Month High]]/Table2[[#This Row],[Close Price]])-1</f>
        <v>8.9283007427618521E-2</v>
      </c>
      <c r="AI596">
        <v>21.267242686069402</v>
      </c>
      <c r="AJ596">
        <v>14.0363007778738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-0.13</v>
      </c>
      <c r="AM596" t="s">
        <v>3172</v>
      </c>
      <c r="AN596">
        <v>-5.23</v>
      </c>
      <c r="AO596" t="s">
        <v>3172</v>
      </c>
      <c r="AP596">
        <v>2.4238197904989E-2</v>
      </c>
      <c r="AQ596">
        <f>(Table2[[#This Row],[Sharpe Ratio]]-AVERAGE(Table2[Sharpe Ratio]))/_xlfn.STDEV.P(Table2[Sharpe Ratio])</f>
        <v>-0.43613564147437484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604</v>
      </c>
      <c r="AT596">
        <f>_xlfn.RANK.AVG(Table2[[#This Row],[6M Return vs Nifty Z-Score]],Table2[6M Return vs Nifty Z-Score])</f>
        <v>579</v>
      </c>
      <c r="AU596">
        <f>_xlfn.RANK.AVG(Table2[[#This Row],[Sharpe Ratio Z-Score]],Table2[Sharpe Ratio Z-Score])</f>
        <v>445</v>
      </c>
      <c r="AV596">
        <f>(Table2[[#This Row],[Rank 1Y]]+Table2[[#This Row],[Rank 6M]]+Table2[[#This Row],[Rank Sharpe]])/3</f>
        <v>542.66666666666663</v>
      </c>
    </row>
    <row r="597" spans="1:48" x14ac:dyDescent="0.3">
      <c r="A597" t="s">
        <v>674</v>
      </c>
      <c r="B597" t="s">
        <v>675</v>
      </c>
      <c r="C597" t="s">
        <v>3131</v>
      </c>
      <c r="D597" t="s">
        <v>278</v>
      </c>
      <c r="E597">
        <v>27876.560988509998</v>
      </c>
      <c r="F597">
        <v>1038.05</v>
      </c>
      <c r="G597">
        <v>11.316508319705299</v>
      </c>
      <c r="H597">
        <f>(Table2[[#This Row],[1Y Return vs Nifty]]-AVERAGE(Table2[1Y Return vs Nifty]))/_xlfn.STDEV.P(Table2[1Y Return vs Nifty])</f>
        <v>-0.2486281773299045</v>
      </c>
      <c r="I597">
        <v>-9.7667303657822604</v>
      </c>
      <c r="J597">
        <f>(Table2[[#This Row],[1M Return vs Nifty]]-AVERAGE(Table2[1M Return vs Nifty]))/_xlfn.STDEV.P(Table2[1M Return vs Nifty])</f>
        <v>-0.9802371232508813</v>
      </c>
      <c r="K597">
        <v>-37.055097841388204</v>
      </c>
      <c r="L597">
        <f>(Table2[[#This Row],[6M Return vs Nifty]]-AVERAGE(Table2[6M Return vs Nifty]))/_xlfn.STDEV.P(Table2[6M Return vs Nifty])</f>
        <v>-1.5020990657631204</v>
      </c>
      <c r="M597">
        <v>0.75756208009920201</v>
      </c>
      <c r="N597">
        <f>(Table2[[#This Row],[1W Return vs Nifty]]-AVERAGE(Table2[1W Return vs Nifty]))/_xlfn.STDEV.P(Table2[1W Return vs Nifty])</f>
        <v>0.25124529492758352</v>
      </c>
      <c r="O597">
        <v>1042.6400000000001</v>
      </c>
      <c r="P597">
        <v>1097.5319450161101</v>
      </c>
      <c r="Q597">
        <v>1121.59156128425</v>
      </c>
      <c r="R597">
        <v>54.861100514868802</v>
      </c>
      <c r="S597" s="1">
        <f>(Table2[[#This Row],[Close Price]]-Table2[[#This Row],[20D EMA]])/Table2[[#This Row],[20D EMA]]</f>
        <v>-4.4022865034912774E-3</v>
      </c>
      <c r="T597" s="1">
        <f>(Table2[[#This Row],[Close Price]]-Table2[[#This Row],[50D EMA]])/Table2[[#This Row],[50D EMA]]</f>
        <v>-5.4196094506604092E-2</v>
      </c>
      <c r="U597" s="1">
        <f>(Table2[[#This Row],[Close Price]]-Table2[[#This Row],[200D EMA]])/Table2[[#This Row],[200D EMA]]</f>
        <v>-7.4484834023352417E-2</v>
      </c>
      <c r="V597">
        <v>1.78668199944504</v>
      </c>
      <c r="W597">
        <v>992.85</v>
      </c>
      <c r="X597">
        <v>1040.3</v>
      </c>
      <c r="Y597">
        <v>935.5</v>
      </c>
      <c r="Z597">
        <v>1040.3</v>
      </c>
      <c r="AA597">
        <v>935.5</v>
      </c>
      <c r="AB597">
        <v>1040.3</v>
      </c>
      <c r="AC597" s="1">
        <f>(Table2[[#This Row],[Close Price]]/Table2[[#This Row],[Day Low]])-1</f>
        <v>4.552550737775074E-2</v>
      </c>
      <c r="AD597" s="1">
        <f>(Table2[[#This Row],[Day High]]/Table2[[#This Row],[Close Price]])-1</f>
        <v>2.1675256490534256E-3</v>
      </c>
      <c r="AE597" s="1">
        <f>(Table2[[#This Row],[Close Price]]/Table2[[#This Row],[Current Week Low]])-1</f>
        <v>0.10962052378407261</v>
      </c>
      <c r="AF597" s="1">
        <f>(Table2[[#This Row],[Current Week High]]/Table2[[#This Row],[Close Price]])-1</f>
        <v>2.1675256490534256E-3</v>
      </c>
      <c r="AG597" s="1">
        <f>(Table2[[#This Row],[Close Price]]/Table2[[#This Row],[Current Month Low]])-1</f>
        <v>0.10962052378407261</v>
      </c>
      <c r="AH597" s="1">
        <f>(Table2[[#This Row],[Current Month High]]/Table2[[#This Row],[Close Price]])-1</f>
        <v>2.1675256490534256E-3</v>
      </c>
      <c r="AI597">
        <v>45.840759115649497</v>
      </c>
      <c r="AJ597">
        <v>46.617231638417998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-0.21</v>
      </c>
      <c r="AM597" t="s">
        <v>3172</v>
      </c>
      <c r="AN597">
        <v>-5.32</v>
      </c>
      <c r="AO597" t="s">
        <v>3172</v>
      </c>
      <c r="AQ597">
        <f>(Table2[[#This Row],[Sharpe Ratio]]-AVERAGE(Table2[Sharpe Ratio]))/_xlfn.STDEV.P(Table2[Sharpe Ratio])</f>
        <v>-0.71746242365139401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378</v>
      </c>
      <c r="AT597">
        <f>_xlfn.RANK.AVG(Table2[[#This Row],[6M Return vs Nifty Z-Score]],Table2[6M Return vs Nifty Z-Score])</f>
        <v>720</v>
      </c>
      <c r="AU597">
        <f>_xlfn.RANK.AVG(Table2[[#This Row],[Sharpe Ratio Z-Score]],Table2[Sharpe Ratio Z-Score])</f>
        <v>531</v>
      </c>
      <c r="AV597">
        <f>(Table2[[#This Row],[Rank 1Y]]+Table2[[#This Row],[Rank 6M]]+Table2[[#This Row],[Rank Sharpe]])/3</f>
        <v>543</v>
      </c>
    </row>
    <row r="598" spans="1:48" x14ac:dyDescent="0.3">
      <c r="A598" t="s">
        <v>1252</v>
      </c>
      <c r="B598" t="s">
        <v>1253</v>
      </c>
      <c r="C598" t="s">
        <v>3127</v>
      </c>
      <c r="D598" t="s">
        <v>143</v>
      </c>
      <c r="E598">
        <v>9558.4684149969999</v>
      </c>
      <c r="F598">
        <v>88.91</v>
      </c>
      <c r="G598">
        <v>-21.4925345965068</v>
      </c>
      <c r="H598">
        <f>(Table2[[#This Row],[1Y Return vs Nifty]]-AVERAGE(Table2[1Y Return vs Nifty]))/_xlfn.STDEV.P(Table2[1Y Return vs Nifty])</f>
        <v>-0.80686363335056432</v>
      </c>
      <c r="I598">
        <v>7.5897915827826701</v>
      </c>
      <c r="J598">
        <f>(Table2[[#This Row],[1M Return vs Nifty]]-AVERAGE(Table2[1M Return vs Nifty]))/_xlfn.STDEV.P(Table2[1M Return vs Nifty])</f>
        <v>0.88001936563602334</v>
      </c>
      <c r="K598">
        <v>-7.13819809068249</v>
      </c>
      <c r="L598">
        <f>(Table2[[#This Row],[6M Return vs Nifty]]-AVERAGE(Table2[6M Return vs Nifty]))/_xlfn.STDEV.P(Table2[6M Return vs Nifty])</f>
        <v>-0.53934040348117196</v>
      </c>
      <c r="M598">
        <v>-1.71316049347225</v>
      </c>
      <c r="N598">
        <f>(Table2[[#This Row],[1W Return vs Nifty]]-AVERAGE(Table2[1W Return vs Nifty]))/_xlfn.STDEV.P(Table2[1W Return vs Nifty])</f>
        <v>-0.33614342216491661</v>
      </c>
      <c r="O598">
        <v>89.7</v>
      </c>
      <c r="P598">
        <v>87.481601359352695</v>
      </c>
      <c r="Q598">
        <v>85.8273854873472</v>
      </c>
      <c r="R598">
        <v>46.206007142859001</v>
      </c>
      <c r="S598" s="1">
        <f>(Table2[[#This Row],[Close Price]]-Table2[[#This Row],[20D EMA]])/Table2[[#This Row],[20D EMA]]</f>
        <v>-8.8071348940914861E-3</v>
      </c>
      <c r="T598" s="1">
        <f>(Table2[[#This Row],[Close Price]]-Table2[[#This Row],[50D EMA]])/Table2[[#This Row],[50D EMA]]</f>
        <v>1.6327989182317263E-2</v>
      </c>
      <c r="U598" s="1">
        <f>(Table2[[#This Row],[Close Price]]-Table2[[#This Row],[200D EMA]])/Table2[[#This Row],[200D EMA]]</f>
        <v>3.5916444327751776E-2</v>
      </c>
      <c r="V598">
        <v>1.323704073404</v>
      </c>
      <c r="W598">
        <v>88.6</v>
      </c>
      <c r="X598">
        <v>91.29</v>
      </c>
      <c r="Y598">
        <v>85.1</v>
      </c>
      <c r="Z598">
        <v>92.37</v>
      </c>
      <c r="AA598">
        <v>85.1</v>
      </c>
      <c r="AB598">
        <v>96</v>
      </c>
      <c r="AC598" s="1">
        <f>(Table2[[#This Row],[Close Price]]/Table2[[#This Row],[Day Low]])-1</f>
        <v>3.4988713318284681E-3</v>
      </c>
      <c r="AD598" s="1">
        <f>(Table2[[#This Row],[Day High]]/Table2[[#This Row],[Close Price]])-1</f>
        <v>2.6768642447418944E-2</v>
      </c>
      <c r="AE598" s="1">
        <f>(Table2[[#This Row],[Close Price]]/Table2[[#This Row],[Current Week Low]])-1</f>
        <v>4.4770857814336207E-2</v>
      </c>
      <c r="AF598" s="1">
        <f>(Table2[[#This Row],[Current Week High]]/Table2[[#This Row],[Close Price]])-1</f>
        <v>3.8915757507592019E-2</v>
      </c>
      <c r="AG598" s="1">
        <f>(Table2[[#This Row],[Close Price]]/Table2[[#This Row],[Current Month Low]])-1</f>
        <v>4.4770857814336207E-2</v>
      </c>
      <c r="AH598" s="1">
        <f>(Table2[[#This Row],[Current Month High]]/Table2[[#This Row],[Close Price]])-1</f>
        <v>7.974356090428536E-2</v>
      </c>
      <c r="AI598">
        <v>19.007985603419101</v>
      </c>
      <c r="AJ598">
        <v>22.8038674033149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0.06</v>
      </c>
      <c r="AM598" t="s">
        <v>3173</v>
      </c>
      <c r="AN598">
        <v>-15.82</v>
      </c>
      <c r="AO598" t="s">
        <v>3172</v>
      </c>
      <c r="AQ598">
        <f>(Table2[[#This Row],[Sharpe Ratio]]-AVERAGE(Table2[Sharpe Ratio]))/_xlfn.STDEV.P(Table2[Sharpe Ratio])</f>
        <v>-0.71746242365139401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-1.5197905170120236</v>
      </c>
      <c r="AS598">
        <f>_xlfn.RANK.AVG(Table2[[#This Row],[1Y Return vs Nifty Z-Score]],Table2[1Y Return vs Nifty Z-Score])</f>
        <v>592</v>
      </c>
      <c r="AT598">
        <f>_xlfn.RANK.AVG(Table2[[#This Row],[6M Return vs Nifty Z-Score]],Table2[6M Return vs Nifty Z-Score])</f>
        <v>507</v>
      </c>
      <c r="AU598">
        <f>_xlfn.RANK.AVG(Table2[[#This Row],[Sharpe Ratio Z-Score]],Table2[Sharpe Ratio Z-Score])</f>
        <v>531</v>
      </c>
      <c r="AV598">
        <f>(Table2[[#This Row],[Rank 1Y]]+Table2[[#This Row],[Rank 6M]]+Table2[[#This Row],[Rank Sharpe]])/3</f>
        <v>543.33333333333337</v>
      </c>
    </row>
    <row r="599" spans="1:48" x14ac:dyDescent="0.3">
      <c r="A599" t="s">
        <v>881</v>
      </c>
      <c r="B599" t="s">
        <v>882</v>
      </c>
      <c r="C599" t="s">
        <v>3138</v>
      </c>
      <c r="D599" t="s">
        <v>125</v>
      </c>
      <c r="E599">
        <v>17936.096655959998</v>
      </c>
      <c r="F599">
        <v>2993.3</v>
      </c>
      <c r="G599">
        <v>-20.645515015142401</v>
      </c>
      <c r="H599">
        <f>(Table2[[#This Row],[1Y Return vs Nifty]]-AVERAGE(Table2[1Y Return vs Nifty]))/_xlfn.STDEV.P(Table2[1Y Return vs Nifty])</f>
        <v>-0.79245186390428957</v>
      </c>
      <c r="I599">
        <v>-2.2663636438532602</v>
      </c>
      <c r="J599">
        <f>(Table2[[#This Row],[1M Return vs Nifty]]-AVERAGE(Table2[1M Return vs Nifty]))/_xlfn.STDEV.P(Table2[1M Return vs Nifty])</f>
        <v>-0.17635453059507258</v>
      </c>
      <c r="K599">
        <v>6.8693184625099803</v>
      </c>
      <c r="L599">
        <f>(Table2[[#This Row],[6M Return vs Nifty]]-AVERAGE(Table2[6M Return vs Nifty]))/_xlfn.STDEV.P(Table2[6M Return vs Nifty])</f>
        <v>-8.8563150122033044E-2</v>
      </c>
      <c r="M599">
        <v>1.8016717331246599</v>
      </c>
      <c r="N599">
        <f>(Table2[[#This Row],[1W Return vs Nifty]]-AVERAGE(Table2[1W Return vs Nifty]))/_xlfn.STDEV.P(Table2[1W Return vs Nifty])</f>
        <v>0.49947155721812914</v>
      </c>
      <c r="O599">
        <v>2958.48</v>
      </c>
      <c r="P599">
        <v>2930.3150805949399</v>
      </c>
      <c r="Q599">
        <v>2787.8886324425998</v>
      </c>
      <c r="R599">
        <v>55.598596200288199</v>
      </c>
      <c r="S599" s="1">
        <f>(Table2[[#This Row],[Close Price]]-Table2[[#This Row],[20D EMA]])/Table2[[#This Row],[20D EMA]]</f>
        <v>1.1769557340255862E-2</v>
      </c>
      <c r="T599" s="1">
        <f>(Table2[[#This Row],[Close Price]]-Table2[[#This Row],[50D EMA]])/Table2[[#This Row],[50D EMA]]</f>
        <v>2.1494248117602595E-2</v>
      </c>
      <c r="U599" s="1">
        <f>(Table2[[#This Row],[Close Price]]-Table2[[#This Row],[200D EMA]])/Table2[[#This Row],[200D EMA]]</f>
        <v>7.3679904271294311E-2</v>
      </c>
      <c r="V599">
        <v>0.661241978980458</v>
      </c>
      <c r="W599">
        <v>2982.35</v>
      </c>
      <c r="X599">
        <v>3022.5</v>
      </c>
      <c r="Y599">
        <v>2758</v>
      </c>
      <c r="Z599">
        <v>3039.75</v>
      </c>
      <c r="AA599">
        <v>2758</v>
      </c>
      <c r="AB599">
        <v>3039.75</v>
      </c>
      <c r="AC599" s="1">
        <f>(Table2[[#This Row],[Close Price]]/Table2[[#This Row],[Day Low]])-1</f>
        <v>3.671601254044754E-3</v>
      </c>
      <c r="AD599" s="1">
        <f>(Table2[[#This Row],[Day High]]/Table2[[#This Row],[Close Price]])-1</f>
        <v>9.7551197674805579E-3</v>
      </c>
      <c r="AE599" s="1">
        <f>(Table2[[#This Row],[Close Price]]/Table2[[#This Row],[Current Week Low]])-1</f>
        <v>8.5315445975344462E-2</v>
      </c>
      <c r="AF599" s="1">
        <f>(Table2[[#This Row],[Current Week High]]/Table2[[#This Row],[Close Price]])-1</f>
        <v>1.5517990178064212E-2</v>
      </c>
      <c r="AG599" s="1">
        <f>(Table2[[#This Row],[Close Price]]/Table2[[#This Row],[Current Month Low]])-1</f>
        <v>8.5315445975344462E-2</v>
      </c>
      <c r="AH599" s="1">
        <f>(Table2[[#This Row],[Current Month High]]/Table2[[#This Row],[Close Price]])-1</f>
        <v>1.5517990178064212E-2</v>
      </c>
      <c r="AI599">
        <v>6.8519693983229102</v>
      </c>
      <c r="AJ599">
        <v>34.228699551569498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-0.01</v>
      </c>
      <c r="AM599" t="s">
        <v>3172</v>
      </c>
      <c r="AN599">
        <v>-1.63</v>
      </c>
      <c r="AO599" t="s">
        <v>3172</v>
      </c>
      <c r="AP599">
        <v>-9.3941497169179003E-2</v>
      </c>
      <c r="AQ599">
        <f>(Table2[[#This Row],[Sharpe Ratio]]-AVERAGE(Table2[Sharpe Ratio]))/_xlfn.STDEV.P(Table2[Sharpe Ratio])</f>
        <v>-1.8078182007224652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-2.3657161881257314</v>
      </c>
      <c r="AS599">
        <f>_xlfn.RANK.AVG(Table2[[#This Row],[1Y Return vs Nifty Z-Score]],Table2[1Y Return vs Nifty Z-Score])</f>
        <v>585</v>
      </c>
      <c r="AT599">
        <f>_xlfn.RANK.AVG(Table2[[#This Row],[6M Return vs Nifty Z-Score]],Table2[6M Return vs Nifty Z-Score])</f>
        <v>339</v>
      </c>
      <c r="AU599">
        <f>_xlfn.RANK.AVG(Table2[[#This Row],[Sharpe Ratio Z-Score]],Table2[Sharpe Ratio Z-Score])</f>
        <v>708</v>
      </c>
      <c r="AV599">
        <f>(Table2[[#This Row],[Rank 1Y]]+Table2[[#This Row],[Rank 6M]]+Table2[[#This Row],[Rank Sharpe]])/3</f>
        <v>544</v>
      </c>
    </row>
    <row r="600" spans="1:48" x14ac:dyDescent="0.3">
      <c r="A600" t="s">
        <v>461</v>
      </c>
      <c r="B600" t="s">
        <v>462</v>
      </c>
      <c r="C600" t="s">
        <v>3126</v>
      </c>
      <c r="D600" t="s">
        <v>284</v>
      </c>
      <c r="E600">
        <v>48324.621666949999</v>
      </c>
      <c r="F600">
        <v>7759.3</v>
      </c>
      <c r="G600">
        <v>-21.527232355243399</v>
      </c>
      <c r="H600">
        <f>(Table2[[#This Row],[1Y Return vs Nifty]]-AVERAGE(Table2[1Y Return vs Nifty]))/_xlfn.STDEV.P(Table2[1Y Return vs Nifty])</f>
        <v>-0.8074540047070432</v>
      </c>
      <c r="I600">
        <v>-3.17697627415837</v>
      </c>
      <c r="J600">
        <f>(Table2[[#This Row],[1M Return vs Nifty]]-AVERAGE(Table2[1M Return vs Nifty]))/_xlfn.STDEV.P(Table2[1M Return vs Nifty])</f>
        <v>-0.27395317734051189</v>
      </c>
      <c r="K600">
        <v>-10.9794197808011</v>
      </c>
      <c r="L600">
        <f>(Table2[[#This Row],[6M Return vs Nifty]]-AVERAGE(Table2[6M Return vs Nifty]))/_xlfn.STDEV.P(Table2[6M Return vs Nifty])</f>
        <v>-0.66295513250468185</v>
      </c>
      <c r="M600">
        <v>-0.115073033068402</v>
      </c>
      <c r="N600">
        <f>(Table2[[#This Row],[1W Return vs Nifty]]-AVERAGE(Table2[1W Return vs Nifty]))/_xlfn.STDEV.P(Table2[1W Return vs Nifty])</f>
        <v>4.3785329532741862E-2</v>
      </c>
      <c r="O600">
        <v>7670.07</v>
      </c>
      <c r="P600">
        <v>7545.2547389530801</v>
      </c>
      <c r="Q600">
        <v>7458.5010638674003</v>
      </c>
      <c r="R600">
        <v>56.833627172384901</v>
      </c>
      <c r="S600" s="1">
        <f>(Table2[[#This Row],[Close Price]]-Table2[[#This Row],[20D EMA]])/Table2[[#This Row],[20D EMA]]</f>
        <v>1.163353137585452E-2</v>
      </c>
      <c r="T600" s="1">
        <f>(Table2[[#This Row],[Close Price]]-Table2[[#This Row],[50D EMA]])/Table2[[#This Row],[50D EMA]]</f>
        <v>2.8368195435720882E-2</v>
      </c>
      <c r="U600" s="1">
        <f>(Table2[[#This Row],[Close Price]]-Table2[[#This Row],[200D EMA]])/Table2[[#This Row],[200D EMA]]</f>
        <v>4.0329676641036628E-2</v>
      </c>
      <c r="V600">
        <v>0.64273273114618101</v>
      </c>
      <c r="W600">
        <v>7627</v>
      </c>
      <c r="X600">
        <v>8027</v>
      </c>
      <c r="Y600">
        <v>7352</v>
      </c>
      <c r="Z600">
        <v>8027</v>
      </c>
      <c r="AA600">
        <v>7352</v>
      </c>
      <c r="AB600">
        <v>8027</v>
      </c>
      <c r="AC600" s="1">
        <f>(Table2[[#This Row],[Close Price]]/Table2[[#This Row],[Day Low]])-1</f>
        <v>1.7346269830863958E-2</v>
      </c>
      <c r="AD600" s="1">
        <f>(Table2[[#This Row],[Day High]]/Table2[[#This Row],[Close Price]])-1</f>
        <v>3.4500534842060393E-2</v>
      </c>
      <c r="AE600" s="1">
        <f>(Table2[[#This Row],[Close Price]]/Table2[[#This Row],[Current Week Low]])-1</f>
        <v>5.5399891186071804E-2</v>
      </c>
      <c r="AF600" s="1">
        <f>(Table2[[#This Row],[Current Week High]]/Table2[[#This Row],[Close Price]])-1</f>
        <v>3.4500534842060393E-2</v>
      </c>
      <c r="AG600" s="1">
        <f>(Table2[[#This Row],[Close Price]]/Table2[[#This Row],[Current Month Low]])-1</f>
        <v>5.5399891186071804E-2</v>
      </c>
      <c r="AH600" s="1">
        <f>(Table2[[#This Row],[Current Month High]]/Table2[[#This Row],[Close Price]])-1</f>
        <v>3.4500534842060393E-2</v>
      </c>
      <c r="AI600">
        <v>18.5673965435026</v>
      </c>
      <c r="AJ600">
        <v>21.027264786623402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0.06</v>
      </c>
      <c r="AM600" t="s">
        <v>3173</v>
      </c>
      <c r="AN600">
        <v>-0.94</v>
      </c>
      <c r="AO600" t="s">
        <v>3172</v>
      </c>
      <c r="AP600">
        <v>6.8514922154259998E-3</v>
      </c>
      <c r="AQ600">
        <f>(Table2[[#This Row],[Sharpe Ratio]]-AVERAGE(Table2[Sharpe Ratio]))/_xlfn.STDEV.P(Table2[Sharpe Ratio])</f>
        <v>-0.63793884414963786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-2.338515829169133</v>
      </c>
      <c r="AS600">
        <f>_xlfn.RANK.AVG(Table2[[#This Row],[1Y Return vs Nifty Z-Score]],Table2[1Y Return vs Nifty Z-Score])</f>
        <v>594</v>
      </c>
      <c r="AT600">
        <f>_xlfn.RANK.AVG(Table2[[#This Row],[6M Return vs Nifty Z-Score]],Table2[6M Return vs Nifty Z-Score])</f>
        <v>547</v>
      </c>
      <c r="AU600">
        <f>_xlfn.RANK.AVG(Table2[[#This Row],[Sharpe Ratio Z-Score]],Table2[Sharpe Ratio Z-Score])</f>
        <v>492</v>
      </c>
      <c r="AV600">
        <f>(Table2[[#This Row],[Rank 1Y]]+Table2[[#This Row],[Rank 6M]]+Table2[[#This Row],[Rank Sharpe]])/3</f>
        <v>544.33333333333337</v>
      </c>
    </row>
    <row r="601" spans="1:48" x14ac:dyDescent="0.3">
      <c r="A601" t="s">
        <v>1476</v>
      </c>
      <c r="B601" t="s">
        <v>1477</v>
      </c>
      <c r="C601" t="s">
        <v>3139</v>
      </c>
      <c r="D601" t="s">
        <v>146</v>
      </c>
      <c r="E601">
        <v>7059.9079000000002</v>
      </c>
      <c r="F601">
        <v>376.85</v>
      </c>
      <c r="G601">
        <v>-34.561932886384596</v>
      </c>
      <c r="H601">
        <f>(Table2[[#This Row],[1Y Return vs Nifty]]-AVERAGE(Table2[1Y Return vs Nifty]))/_xlfn.STDEV.P(Table2[1Y Return vs Nifty])</f>
        <v>-1.0292352987751736</v>
      </c>
      <c r="I601">
        <v>-3.5906018751342299</v>
      </c>
      <c r="J601">
        <f>(Table2[[#This Row],[1M Return vs Nifty]]-AVERAGE(Table2[1M Return vs Nifty]))/_xlfn.STDEV.P(Table2[1M Return vs Nifty])</f>
        <v>-0.31828519907074732</v>
      </c>
      <c r="K601">
        <v>-22.031359806296798</v>
      </c>
      <c r="L601">
        <f>(Table2[[#This Row],[6M Return vs Nifty]]-AVERAGE(Table2[6M Return vs Nifty]))/_xlfn.STDEV.P(Table2[6M Return vs Nifty])</f>
        <v>-1.0186186899999923</v>
      </c>
      <c r="M601">
        <v>-1.7544899253966999</v>
      </c>
      <c r="N601">
        <f>(Table2[[#This Row],[1W Return vs Nifty]]-AVERAGE(Table2[1W Return vs Nifty]))/_xlfn.STDEV.P(Table2[1W Return vs Nifty])</f>
        <v>-0.34596906679857237</v>
      </c>
      <c r="O601">
        <v>390.13</v>
      </c>
      <c r="P601">
        <v>408.97107405155703</v>
      </c>
      <c r="Q601">
        <v>416.63486160380899</v>
      </c>
      <c r="R601">
        <v>40.015741284667897</v>
      </c>
      <c r="S601" s="1">
        <f>(Table2[[#This Row],[Close Price]]-Table2[[#This Row],[20D EMA]])/Table2[[#This Row],[20D EMA]]</f>
        <v>-3.4039935406146603E-2</v>
      </c>
      <c r="T601" s="1">
        <f>(Table2[[#This Row],[Close Price]]-Table2[[#This Row],[50D EMA]])/Table2[[#This Row],[50D EMA]]</f>
        <v>-7.8541188092700304E-2</v>
      </c>
      <c r="U601" s="1">
        <f>(Table2[[#This Row],[Close Price]]-Table2[[#This Row],[200D EMA]])/Table2[[#This Row],[200D EMA]]</f>
        <v>-9.5490956879267633E-2</v>
      </c>
      <c r="V601">
        <v>0.699917286872765</v>
      </c>
      <c r="W601">
        <v>374.05</v>
      </c>
      <c r="X601">
        <v>383.95</v>
      </c>
      <c r="Y601">
        <v>360.6</v>
      </c>
      <c r="Z601">
        <v>388</v>
      </c>
      <c r="AA601">
        <v>360.6</v>
      </c>
      <c r="AB601">
        <v>407.35</v>
      </c>
      <c r="AC601" s="1">
        <f>(Table2[[#This Row],[Close Price]]/Table2[[#This Row],[Day Low]])-1</f>
        <v>7.4856302633337091E-3</v>
      </c>
      <c r="AD601" s="1">
        <f>(Table2[[#This Row],[Day High]]/Table2[[#This Row],[Close Price]])-1</f>
        <v>1.8840387422051075E-2</v>
      </c>
      <c r="AE601" s="1">
        <f>(Table2[[#This Row],[Close Price]]/Table2[[#This Row],[Current Week Low]])-1</f>
        <v>4.5063782584581213E-2</v>
      </c>
      <c r="AF601" s="1">
        <f>(Table2[[#This Row],[Current Week High]]/Table2[[#This Row],[Close Price]])-1</f>
        <v>2.9587368979700157E-2</v>
      </c>
      <c r="AG601" s="1">
        <f>(Table2[[#This Row],[Close Price]]/Table2[[#This Row],[Current Month Low]])-1</f>
        <v>4.5063782584581213E-2</v>
      </c>
      <c r="AH601" s="1">
        <f>(Table2[[#This Row],[Current Month High]]/Table2[[#This Row],[Close Price]])-1</f>
        <v>8.093405864402281E-2</v>
      </c>
      <c r="AI601">
        <v>45.283269205254001</v>
      </c>
      <c r="AJ601">
        <v>9.2318840579710102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-0.26</v>
      </c>
      <c r="AM601" t="s">
        <v>3172</v>
      </c>
      <c r="AN601">
        <v>-4.6900000000000004</v>
      </c>
      <c r="AO601" t="s">
        <v>3172</v>
      </c>
      <c r="AP601">
        <v>6.7399401643482001E-2</v>
      </c>
      <c r="AQ601">
        <f>(Table2[[#This Row],[Sharpe Ratio]]-AVERAGE(Table2[Sharpe Ratio]))/_xlfn.STDEV.P(Table2[Sharpe Ratio])</f>
        <v>6.4825800058276095E-2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664</v>
      </c>
      <c r="AT601">
        <f>_xlfn.RANK.AVG(Table2[[#This Row],[6M Return vs Nifty Z-Score]],Table2[6M Return vs Nifty Z-Score])</f>
        <v>647</v>
      </c>
      <c r="AU601">
        <f>_xlfn.RANK.AVG(Table2[[#This Row],[Sharpe Ratio Z-Score]],Table2[Sharpe Ratio Z-Score])</f>
        <v>322</v>
      </c>
      <c r="AV601">
        <f>(Table2[[#This Row],[Rank 1Y]]+Table2[[#This Row],[Rank 6M]]+Table2[[#This Row],[Rank Sharpe]])/3</f>
        <v>544.33333333333337</v>
      </c>
    </row>
    <row r="602" spans="1:48" x14ac:dyDescent="0.3">
      <c r="A602" t="s">
        <v>1744</v>
      </c>
      <c r="B602" t="s">
        <v>1745</v>
      </c>
      <c r="C602" t="s">
        <v>3141</v>
      </c>
      <c r="D602" t="s">
        <v>446</v>
      </c>
      <c r="E602">
        <v>4721.9797627300004</v>
      </c>
      <c r="F602">
        <v>854.05</v>
      </c>
      <c r="G602">
        <v>-22.916511319417399</v>
      </c>
      <c r="H602">
        <f>(Table2[[#This Row],[1Y Return vs Nifty]]-AVERAGE(Table2[1Y Return vs Nifty]))/_xlfn.STDEV.P(Table2[1Y Return vs Nifty])</f>
        <v>-0.83109214551127741</v>
      </c>
      <c r="I602">
        <v>-2.6495381620984002</v>
      </c>
      <c r="J602">
        <f>(Table2[[#This Row],[1M Return vs Nifty]]-AVERAGE(Table2[1M Return vs Nifty]))/_xlfn.STDEV.P(Table2[1M Return vs Nifty])</f>
        <v>-0.21742283253102418</v>
      </c>
      <c r="K602">
        <v>10.534011155974399</v>
      </c>
      <c r="L602">
        <f>(Table2[[#This Row],[6M Return vs Nifty]]-AVERAGE(Table2[6M Return vs Nifty]))/_xlfn.STDEV.P(Table2[6M Return vs Nifty])</f>
        <v>2.9370682080984787E-2</v>
      </c>
      <c r="M602">
        <v>-3.61464228189991</v>
      </c>
      <c r="N602">
        <f>(Table2[[#This Row],[1W Return vs Nifty]]-AVERAGE(Table2[1W Return vs Nifty]))/_xlfn.STDEV.P(Table2[1W Return vs Nifty])</f>
        <v>-0.78820103487566862</v>
      </c>
      <c r="O602">
        <v>888.03</v>
      </c>
      <c r="P602">
        <v>881.86653882013104</v>
      </c>
      <c r="Q602">
        <v>818.51923876209696</v>
      </c>
      <c r="R602">
        <v>32.139038523224997</v>
      </c>
      <c r="S602" s="1">
        <f>(Table2[[#This Row],[Close Price]]-Table2[[#This Row],[20D EMA]])/Table2[[#This Row],[20D EMA]]</f>
        <v>-3.8264473047081762E-2</v>
      </c>
      <c r="T602" s="1">
        <f>(Table2[[#This Row],[Close Price]]-Table2[[#This Row],[50D EMA]])/Table2[[#This Row],[50D EMA]]</f>
        <v>-3.1542798820043058E-2</v>
      </c>
      <c r="U602" s="1">
        <f>(Table2[[#This Row],[Close Price]]-Table2[[#This Row],[200D EMA]])/Table2[[#This Row],[200D EMA]]</f>
        <v>4.340858413009157E-2</v>
      </c>
      <c r="V602">
        <v>0.35295413093903699</v>
      </c>
      <c r="W602">
        <v>851.15</v>
      </c>
      <c r="X602">
        <v>865.2</v>
      </c>
      <c r="Y602">
        <v>821</v>
      </c>
      <c r="Z602">
        <v>884.65</v>
      </c>
      <c r="AA602">
        <v>821</v>
      </c>
      <c r="AB602">
        <v>916.2</v>
      </c>
      <c r="AC602" s="1">
        <f>(Table2[[#This Row],[Close Price]]/Table2[[#This Row],[Day Low]])-1</f>
        <v>3.4071550255536653E-3</v>
      </c>
      <c r="AD602" s="1">
        <f>(Table2[[#This Row],[Day High]]/Table2[[#This Row],[Close Price]])-1</f>
        <v>1.3055441718869076E-2</v>
      </c>
      <c r="AE602" s="1">
        <f>(Table2[[#This Row],[Close Price]]/Table2[[#This Row],[Current Week Low]])-1</f>
        <v>4.0255785627283824E-2</v>
      </c>
      <c r="AF602" s="1">
        <f>(Table2[[#This Row],[Current Week High]]/Table2[[#This Row],[Close Price]])-1</f>
        <v>3.5829283999765815E-2</v>
      </c>
      <c r="AG602" s="1">
        <f>(Table2[[#This Row],[Close Price]]/Table2[[#This Row],[Current Month Low]])-1</f>
        <v>4.0255785627283824E-2</v>
      </c>
      <c r="AH602" s="1">
        <f>(Table2[[#This Row],[Current Month High]]/Table2[[#This Row],[Close Price]])-1</f>
        <v>7.2770915051812102E-2</v>
      </c>
      <c r="AI602">
        <v>13.892629237164099</v>
      </c>
      <c r="AJ602">
        <v>30.002283278788301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0.04</v>
      </c>
      <c r="AM602" t="s">
        <v>3173</v>
      </c>
      <c r="AN602">
        <v>-8.7799999999999994</v>
      </c>
      <c r="AO602" t="s">
        <v>3172</v>
      </c>
      <c r="AP602">
        <v>-0.142002086198629</v>
      </c>
      <c r="AQ602">
        <f>(Table2[[#This Row],[Sharpe Ratio]]-AVERAGE(Table2[Sharpe Ratio]))/_xlfn.STDEV.P(Table2[Sharpe Ratio])</f>
        <v>-2.3656455983774829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-4.1729909292144685</v>
      </c>
      <c r="AS602">
        <f>_xlfn.RANK.AVG(Table2[[#This Row],[1Y Return vs Nifty Z-Score]],Table2[1Y Return vs Nifty Z-Score])</f>
        <v>605</v>
      </c>
      <c r="AT602">
        <f>_xlfn.RANK.AVG(Table2[[#This Row],[6M Return vs Nifty Z-Score]],Table2[6M Return vs Nifty Z-Score])</f>
        <v>300</v>
      </c>
      <c r="AU602">
        <f>_xlfn.RANK.AVG(Table2[[#This Row],[Sharpe Ratio Z-Score]],Table2[Sharpe Ratio Z-Score])</f>
        <v>729</v>
      </c>
      <c r="AV602">
        <f>(Table2[[#This Row],[Rank 1Y]]+Table2[[#This Row],[Rank 6M]]+Table2[[#This Row],[Rank Sharpe]])/3</f>
        <v>544.66666666666663</v>
      </c>
    </row>
    <row r="603" spans="1:48" x14ac:dyDescent="0.3">
      <c r="A603" t="s">
        <v>516</v>
      </c>
      <c r="B603" t="s">
        <v>517</v>
      </c>
      <c r="C603" t="s">
        <v>3133</v>
      </c>
      <c r="D603" t="s">
        <v>184</v>
      </c>
      <c r="E603">
        <v>41673.791437200001</v>
      </c>
      <c r="F603">
        <v>670.8</v>
      </c>
      <c r="G603">
        <v>-5.9326824671344802</v>
      </c>
      <c r="H603">
        <f>(Table2[[#This Row],[1Y Return vs Nifty]]-AVERAGE(Table2[1Y Return vs Nifty]))/_xlfn.STDEV.P(Table2[1Y Return vs Nifty])</f>
        <v>-0.54211768598365395</v>
      </c>
      <c r="I603">
        <v>-4.63805223064929</v>
      </c>
      <c r="J603">
        <f>(Table2[[#This Row],[1M Return vs Nifty]]-AVERAGE(Table2[1M Return vs Nifty]))/_xlfn.STDEV.P(Table2[1M Return vs Nifty])</f>
        <v>-0.43054999073857875</v>
      </c>
      <c r="K603">
        <v>-6.9341492567524599</v>
      </c>
      <c r="L603">
        <f>(Table2[[#This Row],[6M Return vs Nifty]]-AVERAGE(Table2[6M Return vs Nifty]))/_xlfn.STDEV.P(Table2[6M Return vs Nifty])</f>
        <v>-0.53277388809917514</v>
      </c>
      <c r="M603">
        <v>-5.1261038959554099</v>
      </c>
      <c r="N603">
        <f>(Table2[[#This Row],[1W Return vs Nifty]]-AVERAGE(Table2[1W Return vs Nifty]))/_xlfn.STDEV.P(Table2[1W Return vs Nifty])</f>
        <v>-1.1475353882795289</v>
      </c>
      <c r="O603">
        <v>706.82</v>
      </c>
      <c r="P603">
        <v>703.026399449</v>
      </c>
      <c r="Q603">
        <v>657.74393200472798</v>
      </c>
      <c r="R603">
        <v>24.2329079779153</v>
      </c>
      <c r="S603" s="1">
        <f>(Table2[[#This Row],[Close Price]]-Table2[[#This Row],[20D EMA]])/Table2[[#This Row],[20D EMA]]</f>
        <v>-5.0960640615715591E-2</v>
      </c>
      <c r="T603" s="1">
        <f>(Table2[[#This Row],[Close Price]]-Table2[[#This Row],[50D EMA]])/Table2[[#This Row],[50D EMA]]</f>
        <v>-4.5839529602668724E-2</v>
      </c>
      <c r="U603" s="1">
        <f>(Table2[[#This Row],[Close Price]]-Table2[[#This Row],[200D EMA]])/Table2[[#This Row],[200D EMA]]</f>
        <v>1.9849773384421166E-2</v>
      </c>
      <c r="V603">
        <v>0.98120540832084002</v>
      </c>
      <c r="W603">
        <v>665</v>
      </c>
      <c r="X603">
        <v>682</v>
      </c>
      <c r="Y603">
        <v>664.3</v>
      </c>
      <c r="Z603">
        <v>694.5</v>
      </c>
      <c r="AA603">
        <v>664.3</v>
      </c>
      <c r="AB603">
        <v>745.7</v>
      </c>
      <c r="AC603" s="1">
        <f>(Table2[[#This Row],[Close Price]]/Table2[[#This Row],[Day Low]])-1</f>
        <v>8.7218045112780196E-3</v>
      </c>
      <c r="AD603" s="1">
        <f>(Table2[[#This Row],[Day High]]/Table2[[#This Row],[Close Price]])-1</f>
        <v>1.6696481812760844E-2</v>
      </c>
      <c r="AE603" s="1">
        <f>(Table2[[#This Row],[Close Price]]/Table2[[#This Row],[Current Week Low]])-1</f>
        <v>9.7847358121330164E-3</v>
      </c>
      <c r="AF603" s="1">
        <f>(Table2[[#This Row],[Current Week High]]/Table2[[#This Row],[Close Price]])-1</f>
        <v>3.5330948121645944E-2</v>
      </c>
      <c r="AG603" s="1">
        <f>(Table2[[#This Row],[Close Price]]/Table2[[#This Row],[Current Month Low]])-1</f>
        <v>9.7847358121330164E-3</v>
      </c>
      <c r="AH603" s="1">
        <f>(Table2[[#This Row],[Current Month High]]/Table2[[#This Row],[Close Price]])-1</f>
        <v>0.11165772212283853</v>
      </c>
      <c r="AI603">
        <v>14.587060226595099</v>
      </c>
      <c r="AJ603">
        <v>37.430854333128401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-0.08</v>
      </c>
      <c r="AM603" t="s">
        <v>3172</v>
      </c>
      <c r="AN603">
        <v>-10.58</v>
      </c>
      <c r="AO603" t="s">
        <v>3172</v>
      </c>
      <c r="AP603">
        <v>-4.1296934739996002E-2</v>
      </c>
      <c r="AQ603">
        <f>(Table2[[#This Row],[Sharpe Ratio]]-AVERAGE(Table2[Sharpe Ratio]))/_xlfn.STDEV.P(Table2[Sharpe Ratio])</f>
        <v>-1.1967857549369303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-3.8497627080378671</v>
      </c>
      <c r="AS603">
        <f>_xlfn.RANK.AVG(Table2[[#This Row],[1Y Return vs Nifty Z-Score]],Table2[1Y Return vs Nifty Z-Score])</f>
        <v>491</v>
      </c>
      <c r="AT603">
        <f>_xlfn.RANK.AVG(Table2[[#This Row],[6M Return vs Nifty Z-Score]],Table2[6M Return vs Nifty Z-Score])</f>
        <v>502</v>
      </c>
      <c r="AU603">
        <f>_xlfn.RANK.AVG(Table2[[#This Row],[Sharpe Ratio Z-Score]],Table2[Sharpe Ratio Z-Score])</f>
        <v>646</v>
      </c>
      <c r="AV603">
        <f>(Table2[[#This Row],[Rank 1Y]]+Table2[[#This Row],[Rank 6M]]+Table2[[#This Row],[Rank Sharpe]])/3</f>
        <v>546.33333333333337</v>
      </c>
    </row>
    <row r="604" spans="1:48" x14ac:dyDescent="0.3">
      <c r="A604" t="s">
        <v>1693</v>
      </c>
      <c r="B604" t="s">
        <v>1694</v>
      </c>
      <c r="C604" t="s">
        <v>3135</v>
      </c>
      <c r="D604" t="s">
        <v>80</v>
      </c>
      <c r="E604">
        <v>5092.9031689839903</v>
      </c>
      <c r="F604">
        <v>224.74</v>
      </c>
      <c r="G604">
        <v>-9.0801655985199794</v>
      </c>
      <c r="H604">
        <f>(Table2[[#This Row],[1Y Return vs Nifty]]-AVERAGE(Table2[1Y Return vs Nifty]))/_xlfn.STDEV.P(Table2[1Y Return vs Nifty])</f>
        <v>-0.59567111287432706</v>
      </c>
      <c r="I604">
        <v>-2.0049224276651998</v>
      </c>
      <c r="J604">
        <f>(Table2[[#This Row],[1M Return vs Nifty]]-AVERAGE(Table2[1M Return vs Nifty]))/_xlfn.STDEV.P(Table2[1M Return vs Nifty])</f>
        <v>-0.14833349502598869</v>
      </c>
      <c r="K604">
        <v>-1.9465782885155201</v>
      </c>
      <c r="L604">
        <f>(Table2[[#This Row],[6M Return vs Nifty]]-AVERAGE(Table2[6M Return vs Nifty]))/_xlfn.STDEV.P(Table2[6M Return vs Nifty])</f>
        <v>-0.3722683813979733</v>
      </c>
      <c r="M604">
        <v>2.6487720547347999</v>
      </c>
      <c r="N604">
        <f>(Table2[[#This Row],[1W Return vs Nifty]]-AVERAGE(Table2[1W Return vs Nifty]))/_xlfn.STDEV.P(Table2[1W Return vs Nifty])</f>
        <v>0.70086089023416753</v>
      </c>
      <c r="O604">
        <v>225.34</v>
      </c>
      <c r="P604">
        <v>225.56738937243301</v>
      </c>
      <c r="Q604">
        <v>215.478667505722</v>
      </c>
      <c r="R604">
        <v>49.764698751493597</v>
      </c>
      <c r="S604" s="1">
        <f>(Table2[[#This Row],[Close Price]]-Table2[[#This Row],[20D EMA]])/Table2[[#This Row],[20D EMA]]</f>
        <v>-2.6626431170675173E-3</v>
      </c>
      <c r="T604" s="1">
        <f>(Table2[[#This Row],[Close Price]]-Table2[[#This Row],[50D EMA]])/Table2[[#This Row],[50D EMA]]</f>
        <v>-3.6680363005261629E-3</v>
      </c>
      <c r="U604" s="1">
        <f>(Table2[[#This Row],[Close Price]]-Table2[[#This Row],[200D EMA]])/Table2[[#This Row],[200D EMA]]</f>
        <v>4.2980275502363011E-2</v>
      </c>
      <c r="V604">
        <v>3.0614940548557601</v>
      </c>
      <c r="W604">
        <v>224.12</v>
      </c>
      <c r="X604">
        <v>228.78</v>
      </c>
      <c r="Y604">
        <v>223.5</v>
      </c>
      <c r="Z604">
        <v>258</v>
      </c>
      <c r="AA604">
        <v>217.01</v>
      </c>
      <c r="AB604">
        <v>258</v>
      </c>
      <c r="AC604" s="1">
        <f>(Table2[[#This Row],[Close Price]]/Table2[[#This Row],[Day Low]])-1</f>
        <v>2.7663751561664007E-3</v>
      </c>
      <c r="AD604" s="1">
        <f>(Table2[[#This Row],[Day High]]/Table2[[#This Row],[Close Price]])-1</f>
        <v>1.7976328201477321E-2</v>
      </c>
      <c r="AE604" s="1">
        <f>(Table2[[#This Row],[Close Price]]/Table2[[#This Row],[Current Week Low]])-1</f>
        <v>5.5480984340046113E-3</v>
      </c>
      <c r="AF604" s="1">
        <f>(Table2[[#This Row],[Current Week High]]/Table2[[#This Row],[Close Price]])-1</f>
        <v>0.14799323662899355</v>
      </c>
      <c r="AG604" s="1">
        <f>(Table2[[#This Row],[Close Price]]/Table2[[#This Row],[Current Month Low]])-1</f>
        <v>3.5620478318971527E-2</v>
      </c>
      <c r="AH604" s="1">
        <f>(Table2[[#This Row],[Current Month High]]/Table2[[#This Row],[Close Price]])-1</f>
        <v>0.14799323662899355</v>
      </c>
      <c r="AI604">
        <v>14.799323662899299</v>
      </c>
      <c r="AJ604">
        <v>22.474114441416798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-0.01</v>
      </c>
      <c r="AM604" t="s">
        <v>3172</v>
      </c>
      <c r="AN604">
        <v>0.42</v>
      </c>
      <c r="AO604" t="s">
        <v>3173</v>
      </c>
      <c r="AP604">
        <v>-7.0641172847466002E-2</v>
      </c>
      <c r="AQ604">
        <f>(Table2[[#This Row],[Sharpe Ratio]]-AVERAGE(Table2[Sharpe Ratio]))/_xlfn.STDEV.P(Table2[Sharpe Ratio])</f>
        <v>-1.5373770858011606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512</v>
      </c>
      <c r="AT604">
        <f>_xlfn.RANK.AVG(Table2[[#This Row],[6M Return vs Nifty Z-Score]],Table2[6M Return vs Nifty Z-Score])</f>
        <v>446</v>
      </c>
      <c r="AU604">
        <f>_xlfn.RANK.AVG(Table2[[#This Row],[Sharpe Ratio Z-Score]],Table2[Sharpe Ratio Z-Score])</f>
        <v>683</v>
      </c>
      <c r="AV604">
        <f>(Table2[[#This Row],[Rank 1Y]]+Table2[[#This Row],[Rank 6M]]+Table2[[#This Row],[Rank Sharpe]])/3</f>
        <v>547</v>
      </c>
    </row>
    <row r="605" spans="1:48" x14ac:dyDescent="0.3">
      <c r="A605" t="s">
        <v>942</v>
      </c>
      <c r="B605" t="s">
        <v>943</v>
      </c>
      <c r="C605" t="s">
        <v>3126</v>
      </c>
      <c r="D605" t="s">
        <v>21</v>
      </c>
      <c r="E605">
        <v>15891.92618862</v>
      </c>
      <c r="F605">
        <v>572.45000000000005</v>
      </c>
      <c r="G605">
        <v>-19.483981199159398</v>
      </c>
      <c r="H605">
        <f>(Table2[[#This Row],[1Y Return vs Nifty]]-AVERAGE(Table2[1Y Return vs Nifty]))/_xlfn.STDEV.P(Table2[1Y Return vs Nifty])</f>
        <v>-0.7726887345406992</v>
      </c>
      <c r="I605">
        <v>-12.828325196495999</v>
      </c>
      <c r="J605">
        <f>(Table2[[#This Row],[1M Return vs Nifty]]-AVERAGE(Table2[1M Return vs Nifty]))/_xlfn.STDEV.P(Table2[1M Return vs Nifty])</f>
        <v>-1.3083761171723411</v>
      </c>
      <c r="K605">
        <v>-32.270909715427102</v>
      </c>
      <c r="L605">
        <f>(Table2[[#This Row],[6M Return vs Nifty]]-AVERAGE(Table2[6M Return vs Nifty]))/_xlfn.STDEV.P(Table2[6M Return vs Nifty])</f>
        <v>-1.3481386421016799</v>
      </c>
      <c r="M605">
        <v>-7.5989736365208804</v>
      </c>
      <c r="N605">
        <f>(Table2[[#This Row],[1W Return vs Nifty]]-AVERAGE(Table2[1W Return vs Nifty]))/_xlfn.STDEV.P(Table2[1W Return vs Nifty])</f>
        <v>-1.7354345720992492</v>
      </c>
      <c r="O605">
        <v>619.66</v>
      </c>
      <c r="P605">
        <v>634.23252382963699</v>
      </c>
      <c r="Q605">
        <v>636.34951916673106</v>
      </c>
      <c r="R605">
        <v>11.688755500010499</v>
      </c>
      <c r="S605" s="1">
        <f>(Table2[[#This Row],[Close Price]]-Table2[[#This Row],[20D EMA]])/Table2[[#This Row],[20D EMA]]</f>
        <v>-7.6186941225833402E-2</v>
      </c>
      <c r="T605" s="1">
        <f>(Table2[[#This Row],[Close Price]]-Table2[[#This Row],[50D EMA]])/Table2[[#This Row],[50D EMA]]</f>
        <v>-9.7413048855615803E-2</v>
      </c>
      <c r="U605" s="1">
        <f>(Table2[[#This Row],[Close Price]]-Table2[[#This Row],[200D EMA]])/Table2[[#This Row],[200D EMA]]</f>
        <v>-0.10041575775904465</v>
      </c>
      <c r="V605">
        <v>0.59751874180046205</v>
      </c>
      <c r="W605">
        <v>570.29999999999995</v>
      </c>
      <c r="X605">
        <v>592</v>
      </c>
      <c r="Y605">
        <v>570.29999999999995</v>
      </c>
      <c r="Z605">
        <v>610.54999999999995</v>
      </c>
      <c r="AA605">
        <v>570.29999999999995</v>
      </c>
      <c r="AB605">
        <v>637.29999999999995</v>
      </c>
      <c r="AC605" s="1">
        <f>(Table2[[#This Row],[Close Price]]/Table2[[#This Row],[Day Low]])-1</f>
        <v>3.7699456426443234E-3</v>
      </c>
      <c r="AD605" s="1">
        <f>(Table2[[#This Row],[Day High]]/Table2[[#This Row],[Close Price]])-1</f>
        <v>3.4151454275482385E-2</v>
      </c>
      <c r="AE605" s="1">
        <f>(Table2[[#This Row],[Close Price]]/Table2[[#This Row],[Current Week Low]])-1</f>
        <v>3.7699456426443234E-3</v>
      </c>
      <c r="AF605" s="1">
        <f>(Table2[[#This Row],[Current Week High]]/Table2[[#This Row],[Close Price]])-1</f>
        <v>6.6556031094418655E-2</v>
      </c>
      <c r="AG605" s="1">
        <f>(Table2[[#This Row],[Close Price]]/Table2[[#This Row],[Current Month Low]])-1</f>
        <v>3.7699456426443234E-3</v>
      </c>
      <c r="AH605" s="1">
        <f>(Table2[[#This Row],[Current Month High]]/Table2[[#This Row],[Close Price]])-1</f>
        <v>0.11328500305703537</v>
      </c>
      <c r="AI605">
        <v>51.978338719538797</v>
      </c>
      <c r="AJ605">
        <v>21.901618398637101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-0.2</v>
      </c>
      <c r="AM605" t="s">
        <v>3172</v>
      </c>
      <c r="AN605">
        <v>-10.83</v>
      </c>
      <c r="AO605" t="s">
        <v>3172</v>
      </c>
      <c r="AP605">
        <v>5.3177533882217999E-2</v>
      </c>
      <c r="AQ605">
        <f>(Table2[[#This Row],[Sharpe Ratio]]-AVERAGE(Table2[Sharpe Ratio]))/_xlfn.STDEV.P(Table2[Sharpe Ratio])</f>
        <v>-0.10024390972406533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577</v>
      </c>
      <c r="AT605">
        <f>_xlfn.RANK.AVG(Table2[[#This Row],[6M Return vs Nifty Z-Score]],Table2[6M Return vs Nifty Z-Score])</f>
        <v>706</v>
      </c>
      <c r="AU605">
        <f>_xlfn.RANK.AVG(Table2[[#This Row],[Sharpe Ratio Z-Score]],Table2[Sharpe Ratio Z-Score])</f>
        <v>363</v>
      </c>
      <c r="AV605">
        <f>(Table2[[#This Row],[Rank 1Y]]+Table2[[#This Row],[Rank 6M]]+Table2[[#This Row],[Rank Sharpe]])/3</f>
        <v>548.66666666666663</v>
      </c>
    </row>
    <row r="606" spans="1:48" x14ac:dyDescent="0.3">
      <c r="A606" t="s">
        <v>1171</v>
      </c>
      <c r="B606" t="s">
        <v>1172</v>
      </c>
      <c r="C606" t="s">
        <v>3139</v>
      </c>
      <c r="D606" t="s">
        <v>1173</v>
      </c>
      <c r="E606">
        <v>10709.185364999999</v>
      </c>
      <c r="F606">
        <v>1179.9000000000001</v>
      </c>
      <c r="G606">
        <v>-1.43314563201217</v>
      </c>
      <c r="H606">
        <f>(Table2[[#This Row],[1Y Return vs Nifty]]-AVERAGE(Table2[1Y Return vs Nifty]))/_xlfn.STDEV.P(Table2[1Y Return vs Nifty])</f>
        <v>-0.46555949428477056</v>
      </c>
      <c r="I606">
        <v>-2.2252731395571002</v>
      </c>
      <c r="J606">
        <f>(Table2[[#This Row],[1M Return vs Nifty]]-AVERAGE(Table2[1M Return vs Nifty]))/_xlfn.STDEV.P(Table2[1M Return vs Nifty])</f>
        <v>-0.1719504871193642</v>
      </c>
      <c r="K606">
        <v>-22.6877318484654</v>
      </c>
      <c r="L606">
        <f>(Table2[[#This Row],[6M Return vs Nifty]]-AVERAGE(Table2[6M Return vs Nifty]))/_xlfn.STDEV.P(Table2[6M Return vs Nifty])</f>
        <v>-1.0397414625647734</v>
      </c>
      <c r="M606">
        <v>-0.51577979764277204</v>
      </c>
      <c r="N606">
        <f>(Table2[[#This Row],[1W Return vs Nifty]]-AVERAGE(Table2[1W Return vs Nifty]))/_xlfn.STDEV.P(Table2[1W Return vs Nifty])</f>
        <v>-5.1478555976425325E-2</v>
      </c>
      <c r="O606">
        <v>1153.5899999999999</v>
      </c>
      <c r="P606">
        <v>1185.6742808469101</v>
      </c>
      <c r="Q606">
        <v>1186.9559999999899</v>
      </c>
      <c r="R606">
        <v>61.4590034715619</v>
      </c>
      <c r="S606" s="1">
        <f>(Table2[[#This Row],[Close Price]]-Table2[[#This Row],[20D EMA]])/Table2[[#This Row],[20D EMA]]</f>
        <v>2.2807063168023452E-2</v>
      </c>
      <c r="T606" s="1">
        <f>(Table2[[#This Row],[Close Price]]-Table2[[#This Row],[50D EMA]])/Table2[[#This Row],[50D EMA]]</f>
        <v>-4.8700397235448799E-3</v>
      </c>
      <c r="U606" s="1">
        <f>(Table2[[#This Row],[Close Price]]-Table2[[#This Row],[200D EMA]])/Table2[[#This Row],[200D EMA]]</f>
        <v>-5.9446179976257486E-3</v>
      </c>
      <c r="V606">
        <v>0.80705793541458004</v>
      </c>
      <c r="W606">
        <v>1136</v>
      </c>
      <c r="X606">
        <v>1192</v>
      </c>
      <c r="Y606">
        <v>1085</v>
      </c>
      <c r="Z606">
        <v>1192</v>
      </c>
      <c r="AA606">
        <v>1085</v>
      </c>
      <c r="AB606">
        <v>1192</v>
      </c>
      <c r="AC606" s="1">
        <f>(Table2[[#This Row],[Close Price]]/Table2[[#This Row],[Day Low]])-1</f>
        <v>3.8644366197183144E-2</v>
      </c>
      <c r="AD606" s="1">
        <f>(Table2[[#This Row],[Day High]]/Table2[[#This Row],[Close Price]])-1</f>
        <v>1.0255106364946087E-2</v>
      </c>
      <c r="AE606" s="1">
        <f>(Table2[[#This Row],[Close Price]]/Table2[[#This Row],[Current Week Low]])-1</f>
        <v>8.7465437788018408E-2</v>
      </c>
      <c r="AF606" s="1">
        <f>(Table2[[#This Row],[Current Week High]]/Table2[[#This Row],[Close Price]])-1</f>
        <v>1.0255106364946087E-2</v>
      </c>
      <c r="AG606" s="1">
        <f>(Table2[[#This Row],[Close Price]]/Table2[[#This Row],[Current Month Low]])-1</f>
        <v>8.7465437788018408E-2</v>
      </c>
      <c r="AH606" s="1">
        <f>(Table2[[#This Row],[Current Month High]]/Table2[[#This Row],[Close Price]])-1</f>
        <v>1.0255106364946087E-2</v>
      </c>
      <c r="AI606">
        <v>27.714213068904101</v>
      </c>
      <c r="AJ606">
        <v>47.202295552367303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-0.11</v>
      </c>
      <c r="AM606" t="s">
        <v>3172</v>
      </c>
      <c r="AN606">
        <v>2.99</v>
      </c>
      <c r="AO606" t="s">
        <v>3173</v>
      </c>
      <c r="AQ606">
        <f>(Table2[[#This Row],[Sharpe Ratio]]-AVERAGE(Table2[Sharpe Ratio]))/_xlfn.STDEV.P(Table2[Sharpe Ratio])</f>
        <v>-0.71746242365139401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461</v>
      </c>
      <c r="AT606">
        <f>_xlfn.RANK.AVG(Table2[[#This Row],[6M Return vs Nifty Z-Score]],Table2[6M Return vs Nifty Z-Score])</f>
        <v>657</v>
      </c>
      <c r="AU606">
        <f>_xlfn.RANK.AVG(Table2[[#This Row],[Sharpe Ratio Z-Score]],Table2[Sharpe Ratio Z-Score])</f>
        <v>531</v>
      </c>
      <c r="AV606">
        <f>(Table2[[#This Row],[Rank 1Y]]+Table2[[#This Row],[Rank 6M]]+Table2[[#This Row],[Rank Sharpe]])/3</f>
        <v>549.66666666666663</v>
      </c>
    </row>
    <row r="607" spans="1:48" x14ac:dyDescent="0.3">
      <c r="A607" t="s">
        <v>1256</v>
      </c>
      <c r="B607" t="s">
        <v>1257</v>
      </c>
      <c r="C607" t="s">
        <v>3141</v>
      </c>
      <c r="D607" t="s">
        <v>395</v>
      </c>
      <c r="E607">
        <v>9529.1032925500003</v>
      </c>
      <c r="F607">
        <v>648.5</v>
      </c>
      <c r="G607">
        <v>-22.767654516488999</v>
      </c>
      <c r="H607">
        <f>(Table2[[#This Row],[1Y Return vs Nifty]]-AVERAGE(Table2[1Y Return vs Nifty]))/_xlfn.STDEV.P(Table2[1Y Return vs Nifty])</f>
        <v>-0.82855939423667535</v>
      </c>
      <c r="I607">
        <v>-3.98215965077764</v>
      </c>
      <c r="J607">
        <f>(Table2[[#This Row],[1M Return vs Nifty]]-AVERAGE(Table2[1M Return vs Nifty]))/_xlfn.STDEV.P(Table2[1M Return vs Nifty])</f>
        <v>-0.36025201103188459</v>
      </c>
      <c r="K607">
        <v>-18.333541260013199</v>
      </c>
      <c r="L607">
        <f>(Table2[[#This Row],[6M Return vs Nifty]]-AVERAGE(Table2[6M Return vs Nifty]))/_xlfn.STDEV.P(Table2[6M Return vs Nifty])</f>
        <v>-0.89961883150371225</v>
      </c>
      <c r="M607">
        <v>-4.7877125421220903</v>
      </c>
      <c r="N607">
        <f>(Table2[[#This Row],[1W Return vs Nifty]]-AVERAGE(Table2[1W Return vs Nifty]))/_xlfn.STDEV.P(Table2[1W Return vs Nifty])</f>
        <v>-1.0670863466390392</v>
      </c>
      <c r="O607">
        <v>659.7</v>
      </c>
      <c r="P607">
        <v>666.92069868775297</v>
      </c>
      <c r="Q607">
        <v>669.79965542335901</v>
      </c>
      <c r="R607">
        <v>43.528440217136001</v>
      </c>
      <c r="S607" s="1">
        <f>(Table2[[#This Row],[Close Price]]-Table2[[#This Row],[20D EMA]])/Table2[[#This Row],[20D EMA]]</f>
        <v>-1.6977413976049786E-2</v>
      </c>
      <c r="T607" s="1">
        <f>(Table2[[#This Row],[Close Price]]-Table2[[#This Row],[50D EMA]])/Table2[[#This Row],[50D EMA]]</f>
        <v>-2.762052328559891E-2</v>
      </c>
      <c r="U607" s="1">
        <f>(Table2[[#This Row],[Close Price]]-Table2[[#This Row],[200D EMA]])/Table2[[#This Row],[200D EMA]]</f>
        <v>-3.1800039386249278E-2</v>
      </c>
      <c r="V607">
        <v>0.84189105207120396</v>
      </c>
      <c r="W607">
        <v>645.15</v>
      </c>
      <c r="X607">
        <v>664.9</v>
      </c>
      <c r="Y607">
        <v>621.1</v>
      </c>
      <c r="Z607">
        <v>664.9</v>
      </c>
      <c r="AA607">
        <v>621.1</v>
      </c>
      <c r="AB607">
        <v>701.95</v>
      </c>
      <c r="AC607" s="1">
        <f>(Table2[[#This Row],[Close Price]]/Table2[[#This Row],[Day Low]])-1</f>
        <v>5.1925908703402968E-3</v>
      </c>
      <c r="AD607" s="1">
        <f>(Table2[[#This Row],[Day High]]/Table2[[#This Row],[Close Price]])-1</f>
        <v>2.528912875867384E-2</v>
      </c>
      <c r="AE607" s="1">
        <f>(Table2[[#This Row],[Close Price]]/Table2[[#This Row],[Current Week Low]])-1</f>
        <v>4.4115279343100999E-2</v>
      </c>
      <c r="AF607" s="1">
        <f>(Table2[[#This Row],[Current Week High]]/Table2[[#This Row],[Close Price]])-1</f>
        <v>2.528912875867384E-2</v>
      </c>
      <c r="AG607" s="1">
        <f>(Table2[[#This Row],[Close Price]]/Table2[[#This Row],[Current Month Low]])-1</f>
        <v>4.4115279343100999E-2</v>
      </c>
      <c r="AH607" s="1">
        <f>(Table2[[#This Row],[Current Month High]]/Table2[[#This Row],[Close Price]])-1</f>
        <v>8.2420971472629168E-2</v>
      </c>
      <c r="AI607">
        <v>25.659213569776401</v>
      </c>
      <c r="AJ607">
        <v>9.8686997035154498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-0.04</v>
      </c>
      <c r="AM607" t="s">
        <v>3172</v>
      </c>
      <c r="AN607">
        <v>-1.86</v>
      </c>
      <c r="AO607" t="s">
        <v>3172</v>
      </c>
      <c r="AP607">
        <v>2.9608235667748999E-2</v>
      </c>
      <c r="AQ607">
        <f>(Table2[[#This Row],[Sharpe Ratio]]-AVERAGE(Table2[Sharpe Ratio]))/_xlfn.STDEV.P(Table2[Sharpe Ratio])</f>
        <v>-0.37380693824782874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603</v>
      </c>
      <c r="AT607">
        <f>_xlfn.RANK.AVG(Table2[[#This Row],[6M Return vs Nifty Z-Score]],Table2[6M Return vs Nifty Z-Score])</f>
        <v>621</v>
      </c>
      <c r="AU607">
        <f>_xlfn.RANK.AVG(Table2[[#This Row],[Sharpe Ratio Z-Score]],Table2[Sharpe Ratio Z-Score])</f>
        <v>430</v>
      </c>
      <c r="AV607">
        <f>(Table2[[#This Row],[Rank 1Y]]+Table2[[#This Row],[Rank 6M]]+Table2[[#This Row],[Rank Sharpe]])/3</f>
        <v>551.33333333333337</v>
      </c>
    </row>
    <row r="608" spans="1:48" x14ac:dyDescent="0.3">
      <c r="A608" t="s">
        <v>1090</v>
      </c>
      <c r="B608" t="s">
        <v>1091</v>
      </c>
      <c r="C608" t="s">
        <v>3139</v>
      </c>
      <c r="D608" t="s">
        <v>80</v>
      </c>
      <c r="E608">
        <v>12127.82874898</v>
      </c>
      <c r="F608">
        <v>587.29999999999995</v>
      </c>
      <c r="G608">
        <v>-44.312633161567497</v>
      </c>
      <c r="H608">
        <f>(Table2[[#This Row],[1Y Return vs Nifty]]-AVERAGE(Table2[1Y Return vs Nifty]))/_xlfn.STDEV.P(Table2[1Y Return vs Nifty])</f>
        <v>-1.1951403703902872</v>
      </c>
      <c r="I608">
        <v>0.90504874232808297</v>
      </c>
      <c r="J608">
        <f>(Table2[[#This Row],[1M Return vs Nifty]]-AVERAGE(Table2[1M Return vs Nifty]))/_xlfn.STDEV.P(Table2[1M Return vs Nifty])</f>
        <v>0.1635546106380267</v>
      </c>
      <c r="K608">
        <v>-14.686272918494501</v>
      </c>
      <c r="L608">
        <f>(Table2[[#This Row],[6M Return vs Nifty]]-AVERAGE(Table2[6M Return vs Nifty]))/_xlfn.STDEV.P(Table2[6M Return vs Nifty])</f>
        <v>-0.78224573406633457</v>
      </c>
      <c r="M608">
        <v>-3.7533500881897002</v>
      </c>
      <c r="N608">
        <f>(Table2[[#This Row],[1W Return vs Nifty]]-AVERAGE(Table2[1W Return vs Nifty]))/_xlfn.STDEV.P(Table2[1W Return vs Nifty])</f>
        <v>-0.82117738003833152</v>
      </c>
      <c r="O608">
        <v>600.49</v>
      </c>
      <c r="P608">
        <v>605.41749042040897</v>
      </c>
      <c r="Q608">
        <v>633.82816451726103</v>
      </c>
      <c r="R608">
        <v>36.533522371813298</v>
      </c>
      <c r="S608" s="1">
        <f>(Table2[[#This Row],[Close Price]]-Table2[[#This Row],[20D EMA]])/Table2[[#This Row],[20D EMA]]</f>
        <v>-2.1965394927475984E-2</v>
      </c>
      <c r="T608" s="1">
        <f>(Table2[[#This Row],[Close Price]]-Table2[[#This Row],[50D EMA]])/Table2[[#This Row],[50D EMA]]</f>
        <v>-2.9925614484358581E-2</v>
      </c>
      <c r="U608" s="1">
        <f>(Table2[[#This Row],[Close Price]]-Table2[[#This Row],[200D EMA]])/Table2[[#This Row],[200D EMA]]</f>
        <v>-7.3408168210224709E-2</v>
      </c>
      <c r="V608">
        <v>0.53092958999173201</v>
      </c>
      <c r="W608">
        <v>584.70000000000005</v>
      </c>
      <c r="X608">
        <v>605.20000000000005</v>
      </c>
      <c r="Y608">
        <v>576.9</v>
      </c>
      <c r="Z608">
        <v>620.85</v>
      </c>
      <c r="AA608">
        <v>576.9</v>
      </c>
      <c r="AB608">
        <v>626.25</v>
      </c>
      <c r="AC608" s="1">
        <f>(Table2[[#This Row],[Close Price]]/Table2[[#This Row],[Day Low]])-1</f>
        <v>4.4467248161448314E-3</v>
      </c>
      <c r="AD608" s="1">
        <f>(Table2[[#This Row],[Day High]]/Table2[[#This Row],[Close Price]])-1</f>
        <v>3.0478460752596748E-2</v>
      </c>
      <c r="AE608" s="1">
        <f>(Table2[[#This Row],[Close Price]]/Table2[[#This Row],[Current Week Low]])-1</f>
        <v>1.802738776217705E-2</v>
      </c>
      <c r="AF608" s="1">
        <f>(Table2[[#This Row],[Current Week High]]/Table2[[#This Row],[Close Price]])-1</f>
        <v>5.7125830069811201E-2</v>
      </c>
      <c r="AG608" s="1">
        <f>(Table2[[#This Row],[Close Price]]/Table2[[#This Row],[Current Month Low]])-1</f>
        <v>1.802738776217705E-2</v>
      </c>
      <c r="AH608" s="1">
        <f>(Table2[[#This Row],[Current Month High]]/Table2[[#This Row],[Close Price]])-1</f>
        <v>6.6320449514728486E-2</v>
      </c>
      <c r="AI608">
        <v>40.303081900221301</v>
      </c>
      <c r="AJ608">
        <v>16.470004957858102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0</v>
      </c>
      <c r="AM608" t="s">
        <v>3174</v>
      </c>
      <c r="AN608">
        <v>-1.96</v>
      </c>
      <c r="AO608" t="s">
        <v>3172</v>
      </c>
      <c r="AP608">
        <v>4.9157789191895E-2</v>
      </c>
      <c r="AQ608">
        <f>(Table2[[#This Row],[Sharpe Ratio]]-AVERAGE(Table2[Sharpe Ratio]))/_xlfn.STDEV.P(Table2[Sharpe Ratio])</f>
        <v>-0.1469000944509406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699</v>
      </c>
      <c r="AT608">
        <f>_xlfn.RANK.AVG(Table2[[#This Row],[6M Return vs Nifty Z-Score]],Table2[6M Return vs Nifty Z-Score])</f>
        <v>582</v>
      </c>
      <c r="AU608">
        <f>_xlfn.RANK.AVG(Table2[[#This Row],[Sharpe Ratio Z-Score]],Table2[Sharpe Ratio Z-Score])</f>
        <v>379</v>
      </c>
      <c r="AV608">
        <f>(Table2[[#This Row],[Rank 1Y]]+Table2[[#This Row],[Rank 6M]]+Table2[[#This Row],[Rank Sharpe]])/3</f>
        <v>553.33333333333337</v>
      </c>
    </row>
    <row r="609" spans="1:48" x14ac:dyDescent="0.3">
      <c r="A609" t="s">
        <v>87</v>
      </c>
      <c r="B609" t="s">
        <v>88</v>
      </c>
      <c r="C609" t="s">
        <v>3137</v>
      </c>
      <c r="D609" t="s">
        <v>89</v>
      </c>
      <c r="E609">
        <v>305792.296271</v>
      </c>
      <c r="F609">
        <v>3447.25</v>
      </c>
      <c r="G609">
        <v>-21.514812693280899</v>
      </c>
      <c r="H609">
        <f>(Table2[[#This Row],[1Y Return vs Nifty]]-AVERAGE(Table2[1Y Return vs Nifty]))/_xlfn.STDEV.P(Table2[1Y Return vs Nifty])</f>
        <v>-0.80724268809908972</v>
      </c>
      <c r="I609">
        <v>-5.5140752544501597</v>
      </c>
      <c r="J609">
        <f>(Table2[[#This Row],[1M Return vs Nifty]]-AVERAGE(Table2[1M Return vs Nifty]))/_xlfn.STDEV.P(Table2[1M Return vs Nifty])</f>
        <v>-0.52444135441554141</v>
      </c>
      <c r="K609">
        <v>-16.977200431746599</v>
      </c>
      <c r="L609">
        <f>(Table2[[#This Row],[6M Return vs Nifty]]-AVERAGE(Table2[6M Return vs Nifty]))/_xlfn.STDEV.P(Table2[6M Return vs Nifty])</f>
        <v>-0.85597029531508062</v>
      </c>
      <c r="M609">
        <v>-4.5564475914939404</v>
      </c>
      <c r="N609">
        <f>(Table2[[#This Row],[1W Return vs Nifty]]-AVERAGE(Table2[1W Return vs Nifty]))/_xlfn.STDEV.P(Table2[1W Return vs Nifty])</f>
        <v>-1.0121054984810982</v>
      </c>
      <c r="O609">
        <v>3649.81</v>
      </c>
      <c r="P609">
        <v>3606.3095833942898</v>
      </c>
      <c r="Q609">
        <v>3476.0375315165002</v>
      </c>
      <c r="R609">
        <v>17.463547902863901</v>
      </c>
      <c r="S609" s="1">
        <f>(Table2[[#This Row],[Close Price]]-Table2[[#This Row],[20D EMA]])/Table2[[#This Row],[20D EMA]]</f>
        <v>-5.5498779388516099E-2</v>
      </c>
      <c r="T609" s="1">
        <f>(Table2[[#This Row],[Close Price]]-Table2[[#This Row],[50D EMA]])/Table2[[#This Row],[50D EMA]]</f>
        <v>-4.4105914846218376E-2</v>
      </c>
      <c r="U609" s="1">
        <f>(Table2[[#This Row],[Close Price]]-Table2[[#This Row],[200D EMA]])/Table2[[#This Row],[200D EMA]]</f>
        <v>-8.2817090596662667E-3</v>
      </c>
      <c r="V609">
        <v>1.12413993294794</v>
      </c>
      <c r="W609">
        <v>3415.1</v>
      </c>
      <c r="X609">
        <v>3531.55</v>
      </c>
      <c r="Y609">
        <v>3415.1</v>
      </c>
      <c r="Z609">
        <v>3748</v>
      </c>
      <c r="AA609">
        <v>3415.1</v>
      </c>
      <c r="AB609">
        <v>3837.95</v>
      </c>
      <c r="AC609" s="1">
        <f>(Table2[[#This Row],[Close Price]]/Table2[[#This Row],[Day Low]])-1</f>
        <v>9.4140727943545777E-3</v>
      </c>
      <c r="AD609" s="1">
        <f>(Table2[[#This Row],[Day High]]/Table2[[#This Row],[Close Price]])-1</f>
        <v>2.4454275146856164E-2</v>
      </c>
      <c r="AE609" s="1">
        <f>(Table2[[#This Row],[Close Price]]/Table2[[#This Row],[Current Week Low]])-1</f>
        <v>9.4140727943545777E-3</v>
      </c>
      <c r="AF609" s="1">
        <f>(Table2[[#This Row],[Current Week High]]/Table2[[#This Row],[Close Price]])-1</f>
        <v>8.7243454927841135E-2</v>
      </c>
      <c r="AG609" s="1">
        <f>(Table2[[#This Row],[Close Price]]/Table2[[#This Row],[Current Month Low]])-1</f>
        <v>9.4140727943545777E-3</v>
      </c>
      <c r="AH609" s="1">
        <f>(Table2[[#This Row],[Current Month High]]/Table2[[#This Row],[Close Price]])-1</f>
        <v>0.11333671767350784</v>
      </c>
      <c r="AI609">
        <v>12.7550946406555</v>
      </c>
      <c r="AJ609">
        <v>12.8156038813345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-7.0000000000000007E-2</v>
      </c>
      <c r="AM609" t="s">
        <v>3172</v>
      </c>
      <c r="AN609">
        <v>-9.76</v>
      </c>
      <c r="AO609" t="s">
        <v>3172</v>
      </c>
      <c r="AP609">
        <v>1.8439547953888E-2</v>
      </c>
      <c r="AQ609">
        <f>(Table2[[#This Row],[Sharpe Ratio]]-AVERAGE(Table2[Sharpe Ratio]))/_xlfn.STDEV.P(Table2[Sharpe Ratio])</f>
        <v>-0.50343914060862338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-3.7031989769194333</v>
      </c>
      <c r="AS609">
        <f>_xlfn.RANK.AVG(Table2[[#This Row],[1Y Return vs Nifty Z-Score]],Table2[1Y Return vs Nifty Z-Score])</f>
        <v>593</v>
      </c>
      <c r="AT609">
        <f>_xlfn.RANK.AVG(Table2[[#This Row],[6M Return vs Nifty Z-Score]],Table2[6M Return vs Nifty Z-Score])</f>
        <v>603</v>
      </c>
      <c r="AU609">
        <f>_xlfn.RANK.AVG(Table2[[#This Row],[Sharpe Ratio Z-Score]],Table2[Sharpe Ratio Z-Score])</f>
        <v>465</v>
      </c>
      <c r="AV609">
        <f>(Table2[[#This Row],[Rank 1Y]]+Table2[[#This Row],[Rank 6M]]+Table2[[#This Row],[Rank Sharpe]])/3</f>
        <v>553.66666666666663</v>
      </c>
    </row>
    <row r="610" spans="1:48" x14ac:dyDescent="0.3">
      <c r="A610" t="s">
        <v>120</v>
      </c>
      <c r="B610" t="s">
        <v>121</v>
      </c>
      <c r="C610" t="s">
        <v>3129</v>
      </c>
      <c r="D610" t="s">
        <v>122</v>
      </c>
      <c r="E610">
        <v>242239.6656642</v>
      </c>
      <c r="F610">
        <v>2512.4499999999998</v>
      </c>
      <c r="G610">
        <v>-17.5721872579558</v>
      </c>
      <c r="H610">
        <f>(Table2[[#This Row],[1Y Return vs Nifty]]-AVERAGE(Table2[1Y Return vs Nifty]))/_xlfn.STDEV.P(Table2[1Y Return vs Nifty])</f>
        <v>-0.74016016717862076</v>
      </c>
      <c r="I610">
        <v>-0.17822246487865501</v>
      </c>
      <c r="J610">
        <f>(Table2[[#This Row],[1M Return vs Nifty]]-AVERAGE(Table2[1M Return vs Nifty]))/_xlfn.STDEV.P(Table2[1M Return vs Nifty])</f>
        <v>4.7450572144456166E-2</v>
      </c>
      <c r="K610">
        <v>-10.464328449190599</v>
      </c>
      <c r="L610">
        <f>(Table2[[#This Row],[6M Return vs Nifty]]-AVERAGE(Table2[6M Return vs Nifty]))/_xlfn.STDEV.P(Table2[6M Return vs Nifty])</f>
        <v>-0.64637892823529874</v>
      </c>
      <c r="M610">
        <v>-5.5308436276653996</v>
      </c>
      <c r="N610">
        <f>(Table2[[#This Row],[1W Return vs Nifty]]-AVERAGE(Table2[1W Return vs Nifty]))/_xlfn.STDEV.P(Table2[1W Return vs Nifty])</f>
        <v>-1.2437580699794168</v>
      </c>
      <c r="O610">
        <v>2605.6999999999998</v>
      </c>
      <c r="P610">
        <v>2578.8719566518898</v>
      </c>
      <c r="Q610">
        <v>2506.1284957155999</v>
      </c>
      <c r="R610">
        <v>26.418158200819601</v>
      </c>
      <c r="S610" s="1">
        <f>(Table2[[#This Row],[Close Price]]-Table2[[#This Row],[20D EMA]])/Table2[[#This Row],[20D EMA]]</f>
        <v>-3.5786928656407112E-2</v>
      </c>
      <c r="T610" s="1">
        <f>(Table2[[#This Row],[Close Price]]-Table2[[#This Row],[50D EMA]])/Table2[[#This Row],[50D EMA]]</f>
        <v>-2.5756205724197578E-2</v>
      </c>
      <c r="U610" s="1">
        <f>(Table2[[#This Row],[Close Price]]-Table2[[#This Row],[200D EMA]])/Table2[[#This Row],[200D EMA]]</f>
        <v>2.522418261955425E-3</v>
      </c>
      <c r="V610">
        <v>1.12200569629202</v>
      </c>
      <c r="W610">
        <v>2506</v>
      </c>
      <c r="X610">
        <v>2531.6999999999998</v>
      </c>
      <c r="Y610">
        <v>2468.9499999999998</v>
      </c>
      <c r="Z610">
        <v>2620</v>
      </c>
      <c r="AA610">
        <v>2468.9499999999998</v>
      </c>
      <c r="AB610">
        <v>2710</v>
      </c>
      <c r="AC610" s="1">
        <f>(Table2[[#This Row],[Close Price]]/Table2[[#This Row],[Day Low]])-1</f>
        <v>2.5738228252194517E-3</v>
      </c>
      <c r="AD610" s="1">
        <f>(Table2[[#This Row],[Day High]]/Table2[[#This Row],[Close Price]])-1</f>
        <v>7.6618440167963708E-3</v>
      </c>
      <c r="AE610" s="1">
        <f>(Table2[[#This Row],[Close Price]]/Table2[[#This Row],[Current Week Low]])-1</f>
        <v>1.7618825816642758E-2</v>
      </c>
      <c r="AF610" s="1">
        <f>(Table2[[#This Row],[Current Week High]]/Table2[[#This Row],[Close Price]])-1</f>
        <v>4.2806822026309144E-2</v>
      </c>
      <c r="AG610" s="1">
        <f>(Table2[[#This Row],[Close Price]]/Table2[[#This Row],[Current Month Low]])-1</f>
        <v>1.7618825816642758E-2</v>
      </c>
      <c r="AH610" s="1">
        <f>(Table2[[#This Row],[Current Month High]]/Table2[[#This Row],[Close Price]])-1</f>
        <v>7.8628430416525674E-2</v>
      </c>
      <c r="AI610">
        <v>10.5693645644689</v>
      </c>
      <c r="AJ610">
        <v>10.0727918739471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-0.02</v>
      </c>
      <c r="AM610" t="s">
        <v>3172</v>
      </c>
      <c r="AN610">
        <v>-7.81</v>
      </c>
      <c r="AO610" t="s">
        <v>3172</v>
      </c>
      <c r="AP610">
        <v>-1.7204542660900001E-4</v>
      </c>
      <c r="AQ610">
        <f>(Table2[[#This Row],[Sharpe Ratio]]-AVERAGE(Table2[Sharpe Ratio]))/_xlfn.STDEV.P(Table2[Sharpe Ratio])</f>
        <v>-0.7194593124649068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-3.3023059057137871</v>
      </c>
      <c r="AS610">
        <f>_xlfn.RANK.AVG(Table2[[#This Row],[1Y Return vs Nifty Z-Score]],Table2[1Y Return vs Nifty Z-Score])</f>
        <v>564</v>
      </c>
      <c r="AT610">
        <f>_xlfn.RANK.AVG(Table2[[#This Row],[6M Return vs Nifty Z-Score]],Table2[6M Return vs Nifty Z-Score])</f>
        <v>540</v>
      </c>
      <c r="AU610">
        <f>_xlfn.RANK.AVG(Table2[[#This Row],[Sharpe Ratio Z-Score]],Table2[Sharpe Ratio Z-Score])</f>
        <v>558</v>
      </c>
      <c r="AV610">
        <f>(Table2[[#This Row],[Rank 1Y]]+Table2[[#This Row],[Rank 6M]]+Table2[[#This Row],[Rank Sharpe]])/3</f>
        <v>554</v>
      </c>
    </row>
    <row r="611" spans="1:48" x14ac:dyDescent="0.3">
      <c r="A611" t="s">
        <v>948</v>
      </c>
      <c r="B611" t="s">
        <v>949</v>
      </c>
      <c r="C611" t="s">
        <v>3144</v>
      </c>
      <c r="D611" t="s">
        <v>950</v>
      </c>
      <c r="E611">
        <v>15782.673309199999</v>
      </c>
      <c r="F611">
        <v>1608.25</v>
      </c>
      <c r="G611">
        <v>-31.6432743836234</v>
      </c>
      <c r="H611">
        <f>(Table2[[#This Row],[1Y Return vs Nifty]]-AVERAGE(Table2[1Y Return vs Nifty]))/_xlfn.STDEV.P(Table2[1Y Return vs Nifty])</f>
        <v>-0.97957525034223447</v>
      </c>
      <c r="I611">
        <v>1.88040215430193</v>
      </c>
      <c r="J611">
        <f>(Table2[[#This Row],[1M Return vs Nifty]]-AVERAGE(Table2[1M Return vs Nifty]))/_xlfn.STDEV.P(Table2[1M Return vs Nifty])</f>
        <v>0.2680921164216869</v>
      </c>
      <c r="K611">
        <v>4.1427812989376296</v>
      </c>
      <c r="L611">
        <f>(Table2[[#This Row],[6M Return vs Nifty]]-AVERAGE(Table2[6M Return vs Nifty]))/_xlfn.STDEV.P(Table2[6M Return vs Nifty])</f>
        <v>-0.17630610791969095</v>
      </c>
      <c r="M611">
        <v>-0.89253904942512596</v>
      </c>
      <c r="N611">
        <f>(Table2[[#This Row],[1W Return vs Nifty]]-AVERAGE(Table2[1W Return vs Nifty]))/_xlfn.STDEV.P(Table2[1W Return vs Nifty])</f>
        <v>-0.14104916820314328</v>
      </c>
      <c r="O611">
        <v>1622.92</v>
      </c>
      <c r="P611">
        <v>1576.8388684444401</v>
      </c>
      <c r="Q611">
        <v>1506.5076924115201</v>
      </c>
      <c r="R611">
        <v>44.887193934359402</v>
      </c>
      <c r="S611" s="1">
        <f>(Table2[[#This Row],[Close Price]]-Table2[[#This Row],[20D EMA]])/Table2[[#This Row],[20D EMA]]</f>
        <v>-9.0392625637739834E-3</v>
      </c>
      <c r="T611" s="1">
        <f>(Table2[[#This Row],[Close Price]]-Table2[[#This Row],[50D EMA]])/Table2[[#This Row],[50D EMA]]</f>
        <v>1.9920317912094056E-2</v>
      </c>
      <c r="U611" s="1">
        <f>(Table2[[#This Row],[Close Price]]-Table2[[#This Row],[200D EMA]])/Table2[[#This Row],[200D EMA]]</f>
        <v>6.7535206159895125E-2</v>
      </c>
      <c r="V611">
        <v>0.74451663189782502</v>
      </c>
      <c r="W611">
        <v>1588.45</v>
      </c>
      <c r="X611">
        <v>1626.95</v>
      </c>
      <c r="Y611">
        <v>1545</v>
      </c>
      <c r="Z611">
        <v>1626.95</v>
      </c>
      <c r="AA611">
        <v>1545</v>
      </c>
      <c r="AB611">
        <v>1675.05</v>
      </c>
      <c r="AC611" s="1">
        <f>(Table2[[#This Row],[Close Price]]/Table2[[#This Row],[Day Low]])-1</f>
        <v>1.2464981585822654E-2</v>
      </c>
      <c r="AD611" s="1">
        <f>(Table2[[#This Row],[Day High]]/Table2[[#This Row],[Close Price]])-1</f>
        <v>1.162754546867717E-2</v>
      </c>
      <c r="AE611" s="1">
        <f>(Table2[[#This Row],[Close Price]]/Table2[[#This Row],[Current Week Low]])-1</f>
        <v>4.0938511326860771E-2</v>
      </c>
      <c r="AF611" s="1">
        <f>(Table2[[#This Row],[Current Week High]]/Table2[[#This Row],[Close Price]])-1</f>
        <v>1.162754546867717E-2</v>
      </c>
      <c r="AG611" s="1">
        <f>(Table2[[#This Row],[Close Price]]/Table2[[#This Row],[Current Month Low]])-1</f>
        <v>4.0938511326860771E-2</v>
      </c>
      <c r="AH611" s="1">
        <f>(Table2[[#This Row],[Current Month High]]/Table2[[#This Row],[Close Price]])-1</f>
        <v>4.1535830872065915E-2</v>
      </c>
      <c r="AI611">
        <v>13.813150940463199</v>
      </c>
      <c r="AJ611">
        <v>33.553396445773103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0.08</v>
      </c>
      <c r="AM611" t="s">
        <v>3173</v>
      </c>
      <c r="AN611">
        <v>-5.31</v>
      </c>
      <c r="AO611" t="s">
        <v>3172</v>
      </c>
      <c r="AP611">
        <v>-3.8321762531731002E-2</v>
      </c>
      <c r="AQ611">
        <f>(Table2[[#This Row],[Sharpe Ratio]]-AVERAGE(Table2[Sharpe Ratio]))/_xlfn.STDEV.P(Table2[Sharpe Ratio])</f>
        <v>-1.1622536652554027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-2.1910920752987844</v>
      </c>
      <c r="AS611">
        <f>_xlfn.RANK.AVG(Table2[[#This Row],[1Y Return vs Nifty Z-Score]],Table2[1Y Return vs Nifty Z-Score])</f>
        <v>654</v>
      </c>
      <c r="AT611">
        <f>_xlfn.RANK.AVG(Table2[[#This Row],[6M Return vs Nifty Z-Score]],Table2[6M Return vs Nifty Z-Score])</f>
        <v>371</v>
      </c>
      <c r="AU611">
        <f>_xlfn.RANK.AVG(Table2[[#This Row],[Sharpe Ratio Z-Score]],Table2[Sharpe Ratio Z-Score])</f>
        <v>642</v>
      </c>
      <c r="AV611">
        <f>(Table2[[#This Row],[Rank 1Y]]+Table2[[#This Row],[Rank 6M]]+Table2[[#This Row],[Rank Sharpe]])/3</f>
        <v>555.66666666666663</v>
      </c>
    </row>
    <row r="612" spans="1:48" x14ac:dyDescent="0.3">
      <c r="A612" t="s">
        <v>1644</v>
      </c>
      <c r="B612" t="s">
        <v>1645</v>
      </c>
      <c r="C612" t="s">
        <v>3139</v>
      </c>
      <c r="D612" t="s">
        <v>256</v>
      </c>
      <c r="E612">
        <v>5563.3245986000002</v>
      </c>
      <c r="F612">
        <v>701.5</v>
      </c>
      <c r="G612">
        <v>-21.5516326800747</v>
      </c>
      <c r="H612">
        <f>(Table2[[#This Row],[1Y Return vs Nifty]]-AVERAGE(Table2[1Y Return vs Nifty]))/_xlfn.STDEV.P(Table2[1Y Return vs Nifty])</f>
        <v>-0.80786916849265078</v>
      </c>
      <c r="I612">
        <v>-1.338315889045</v>
      </c>
      <c r="J612">
        <f>(Table2[[#This Row],[1M Return vs Nifty]]-AVERAGE(Table2[1M Return vs Nifty]))/_xlfn.STDEV.P(Table2[1M Return vs Nifty])</f>
        <v>-7.6887202809292829E-2</v>
      </c>
      <c r="K612">
        <v>-10.7200088818679</v>
      </c>
      <c r="L612">
        <f>(Table2[[#This Row],[6M Return vs Nifty]]-AVERAGE(Table2[6M Return vs Nifty]))/_xlfn.STDEV.P(Table2[6M Return vs Nifty])</f>
        <v>-0.65460700512118208</v>
      </c>
      <c r="M612">
        <v>0.85368067765023103</v>
      </c>
      <c r="N612">
        <f>(Table2[[#This Row],[1W Return vs Nifty]]-AVERAGE(Table2[1W Return vs Nifty]))/_xlfn.STDEV.P(Table2[1W Return vs Nifty])</f>
        <v>0.27409649655910351</v>
      </c>
      <c r="O612">
        <v>695.53</v>
      </c>
      <c r="P612">
        <v>715.99760896130601</v>
      </c>
      <c r="Q612">
        <v>702.24994289343203</v>
      </c>
      <c r="R612">
        <v>57.858284348337399</v>
      </c>
      <c r="S612" s="1">
        <f>(Table2[[#This Row],[Close Price]]-Table2[[#This Row],[20D EMA]])/Table2[[#This Row],[20D EMA]]</f>
        <v>8.5833824565439698E-3</v>
      </c>
      <c r="T612" s="1">
        <f>(Table2[[#This Row],[Close Price]]-Table2[[#This Row],[50D EMA]])/Table2[[#This Row],[50D EMA]]</f>
        <v>-2.0248124825916137E-2</v>
      </c>
      <c r="U612" s="1">
        <f>(Table2[[#This Row],[Close Price]]-Table2[[#This Row],[200D EMA]])/Table2[[#This Row],[200D EMA]]</f>
        <v>-1.0679144954317788E-3</v>
      </c>
      <c r="V612">
        <v>1.0742053831480201</v>
      </c>
      <c r="W612">
        <v>691.65</v>
      </c>
      <c r="X612">
        <v>714.7</v>
      </c>
      <c r="Y612">
        <v>669.5</v>
      </c>
      <c r="Z612">
        <v>714.7</v>
      </c>
      <c r="AA612">
        <v>669.5</v>
      </c>
      <c r="AB612">
        <v>715</v>
      </c>
      <c r="AC612" s="1">
        <f>(Table2[[#This Row],[Close Price]]/Table2[[#This Row],[Day Low]])-1</f>
        <v>1.4241307019446259E-2</v>
      </c>
      <c r="AD612" s="1">
        <f>(Table2[[#This Row],[Day High]]/Table2[[#This Row],[Close Price]])-1</f>
        <v>1.881682109764804E-2</v>
      </c>
      <c r="AE612" s="1">
        <f>(Table2[[#This Row],[Close Price]]/Table2[[#This Row],[Current Week Low]])-1</f>
        <v>4.7796863330843875E-2</v>
      </c>
      <c r="AF612" s="1">
        <f>(Table2[[#This Row],[Current Week High]]/Table2[[#This Row],[Close Price]])-1</f>
        <v>1.881682109764804E-2</v>
      </c>
      <c r="AG612" s="1">
        <f>(Table2[[#This Row],[Close Price]]/Table2[[#This Row],[Current Month Low]])-1</f>
        <v>4.7796863330843875E-2</v>
      </c>
      <c r="AH612" s="1">
        <f>(Table2[[#This Row],[Current Month High]]/Table2[[#This Row],[Close Price]])-1</f>
        <v>1.92444761225945E-2</v>
      </c>
      <c r="AI612">
        <v>25.987170349251599</v>
      </c>
      <c r="AJ612">
        <v>20.823286255597601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-7.0000000000000007E-2</v>
      </c>
      <c r="AM612" t="s">
        <v>3172</v>
      </c>
      <c r="AN612">
        <v>1.59</v>
      </c>
      <c r="AO612" t="s">
        <v>3173</v>
      </c>
      <c r="AQ612">
        <f>(Table2[[#This Row],[Sharpe Ratio]]-AVERAGE(Table2[Sharpe Ratio]))/_xlfn.STDEV.P(Table2[Sharpe Ratio])</f>
        <v>-0.71746242365139401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595</v>
      </c>
      <c r="AT612">
        <f>_xlfn.RANK.AVG(Table2[[#This Row],[6M Return vs Nifty Z-Score]],Table2[6M Return vs Nifty Z-Score])</f>
        <v>542</v>
      </c>
      <c r="AU612">
        <f>_xlfn.RANK.AVG(Table2[[#This Row],[Sharpe Ratio Z-Score]],Table2[Sharpe Ratio Z-Score])</f>
        <v>531</v>
      </c>
      <c r="AV612">
        <f>(Table2[[#This Row],[Rank 1Y]]+Table2[[#This Row],[Rank 6M]]+Table2[[#This Row],[Rank Sharpe]])/3</f>
        <v>556</v>
      </c>
    </row>
    <row r="613" spans="1:48" x14ac:dyDescent="0.3">
      <c r="A613" t="s">
        <v>652</v>
      </c>
      <c r="B613" t="s">
        <v>653</v>
      </c>
      <c r="C613" t="s">
        <v>3141</v>
      </c>
      <c r="D613" t="s">
        <v>167</v>
      </c>
      <c r="E613">
        <v>29327.542723359998</v>
      </c>
      <c r="F613">
        <v>1151.2</v>
      </c>
      <c r="G613">
        <v>-13.7431606155669</v>
      </c>
      <c r="H613">
        <f>(Table2[[#This Row],[1Y Return vs Nifty]]-AVERAGE(Table2[1Y Return vs Nifty]))/_xlfn.STDEV.P(Table2[1Y Return vs Nifty])</f>
        <v>-0.67501049367890986</v>
      </c>
      <c r="I613">
        <v>4.4486218807224098</v>
      </c>
      <c r="J613">
        <f>(Table2[[#This Row],[1M Return vs Nifty]]-AVERAGE(Table2[1M Return vs Nifty]))/_xlfn.STDEV.P(Table2[1M Return vs Nifty])</f>
        <v>0.54335160822073736</v>
      </c>
      <c r="K613">
        <v>-11.349691688254699</v>
      </c>
      <c r="L613">
        <f>(Table2[[#This Row],[6M Return vs Nifty]]-AVERAGE(Table2[6M Return vs Nifty]))/_xlfn.STDEV.P(Table2[6M Return vs Nifty])</f>
        <v>-0.6748708887919691</v>
      </c>
      <c r="M613">
        <v>-0.134855077957553</v>
      </c>
      <c r="N613">
        <f>(Table2[[#This Row],[1W Return vs Nifty]]-AVERAGE(Table2[1W Return vs Nifty]))/_xlfn.STDEV.P(Table2[1W Return vs Nifty])</f>
        <v>3.9082353126893024E-2</v>
      </c>
      <c r="O613">
        <v>1085.6300000000001</v>
      </c>
      <c r="P613">
        <v>1074.24837985817</v>
      </c>
      <c r="Q613">
        <v>1062.49328731229</v>
      </c>
      <c r="R613">
        <v>71.313364225524396</v>
      </c>
      <c r="S613" s="1">
        <f>(Table2[[#This Row],[Close Price]]-Table2[[#This Row],[20D EMA]])/Table2[[#This Row],[20D EMA]]</f>
        <v>6.039810985326486E-2</v>
      </c>
      <c r="T613" s="1">
        <f>(Table2[[#This Row],[Close Price]]-Table2[[#This Row],[50D EMA]])/Table2[[#This Row],[50D EMA]]</f>
        <v>7.1632986918714059E-2</v>
      </c>
      <c r="U613" s="1">
        <f>(Table2[[#This Row],[Close Price]]-Table2[[#This Row],[200D EMA]])/Table2[[#This Row],[200D EMA]]</f>
        <v>8.3489198234941109E-2</v>
      </c>
      <c r="V613">
        <v>2.55344699850657</v>
      </c>
      <c r="W613">
        <v>1132.6500000000001</v>
      </c>
      <c r="X613">
        <v>1204.45</v>
      </c>
      <c r="Y613">
        <v>1055.8499999999999</v>
      </c>
      <c r="Z613">
        <v>1204.45</v>
      </c>
      <c r="AA613">
        <v>1055.8499999999999</v>
      </c>
      <c r="AB613">
        <v>1204.45</v>
      </c>
      <c r="AC613" s="1">
        <f>(Table2[[#This Row],[Close Price]]/Table2[[#This Row],[Day Low]])-1</f>
        <v>1.6377521741049783E-2</v>
      </c>
      <c r="AD613" s="1">
        <f>(Table2[[#This Row],[Day High]]/Table2[[#This Row],[Close Price]])-1</f>
        <v>4.6256080611535744E-2</v>
      </c>
      <c r="AE613" s="1">
        <f>(Table2[[#This Row],[Close Price]]/Table2[[#This Row],[Current Week Low]])-1</f>
        <v>9.0306388218023503E-2</v>
      </c>
      <c r="AF613" s="1">
        <f>(Table2[[#This Row],[Current Week High]]/Table2[[#This Row],[Close Price]])-1</f>
        <v>4.6256080611535744E-2</v>
      </c>
      <c r="AG613" s="1">
        <f>(Table2[[#This Row],[Close Price]]/Table2[[#This Row],[Current Month Low]])-1</f>
        <v>9.0306388218023503E-2</v>
      </c>
      <c r="AH613" s="1">
        <f>(Table2[[#This Row],[Current Month High]]/Table2[[#This Row],[Close Price]])-1</f>
        <v>4.6256080611535744E-2</v>
      </c>
      <c r="AI613">
        <v>17.182070882557301</v>
      </c>
      <c r="AJ613">
        <v>23.386923901393299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0.08</v>
      </c>
      <c r="AM613" t="s">
        <v>3173</v>
      </c>
      <c r="AN613">
        <v>11.32</v>
      </c>
      <c r="AO613" t="s">
        <v>3173</v>
      </c>
      <c r="AP613">
        <v>-8.0009838471270002E-3</v>
      </c>
      <c r="AQ613">
        <f>(Table2[[#This Row],[Sharpe Ratio]]-AVERAGE(Table2[Sharpe Ratio]))/_xlfn.STDEV.P(Table2[Sharpe Ratio])</f>
        <v>-0.81032786887903785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-1.5777752900022863</v>
      </c>
      <c r="AS613">
        <f>_xlfn.RANK.AVG(Table2[[#This Row],[1Y Return vs Nifty Z-Score]],Table2[1Y Return vs Nifty Z-Score])</f>
        <v>541</v>
      </c>
      <c r="AT613">
        <f>_xlfn.RANK.AVG(Table2[[#This Row],[6M Return vs Nifty Z-Score]],Table2[6M Return vs Nifty Z-Score])</f>
        <v>552</v>
      </c>
      <c r="AU613">
        <f>_xlfn.RANK.AVG(Table2[[#This Row],[Sharpe Ratio Z-Score]],Table2[Sharpe Ratio Z-Score])</f>
        <v>583</v>
      </c>
      <c r="AV613">
        <f>(Table2[[#This Row],[Rank 1Y]]+Table2[[#This Row],[Rank 6M]]+Table2[[#This Row],[Rank Sharpe]])/3</f>
        <v>558.66666666666663</v>
      </c>
    </row>
    <row r="614" spans="1:48" x14ac:dyDescent="0.3">
      <c r="A614" t="s">
        <v>1414</v>
      </c>
      <c r="B614" t="s">
        <v>1415</v>
      </c>
      <c r="C614" t="s">
        <v>3140</v>
      </c>
      <c r="D614" t="s">
        <v>135</v>
      </c>
      <c r="E614">
        <v>7676.8304296799997</v>
      </c>
      <c r="F614">
        <v>494.6</v>
      </c>
      <c r="G614">
        <v>-32.7874511125219</v>
      </c>
      <c r="H614">
        <f>(Table2[[#This Row],[1Y Return vs Nifty]]-AVERAGE(Table2[1Y Return vs Nifty]))/_xlfn.STDEV.P(Table2[1Y Return vs Nifty])</f>
        <v>-0.99904305437589824</v>
      </c>
      <c r="I614">
        <v>-7.9940635677138596</v>
      </c>
      <c r="J614">
        <f>(Table2[[#This Row],[1M Return vs Nifty]]-AVERAGE(Table2[1M Return vs Nifty]))/_xlfn.STDEV.P(Table2[1M Return vs Nifty])</f>
        <v>-0.79024428231688471</v>
      </c>
      <c r="K614">
        <v>-29.968329853207301</v>
      </c>
      <c r="L614">
        <f>(Table2[[#This Row],[6M Return vs Nifty]]-AVERAGE(Table2[6M Return vs Nifty]))/_xlfn.STDEV.P(Table2[6M Return vs Nifty])</f>
        <v>-1.2740390954768397</v>
      </c>
      <c r="M614">
        <v>-4.3408455731482896</v>
      </c>
      <c r="N614">
        <f>(Table2[[#This Row],[1W Return vs Nifty]]-AVERAGE(Table2[1W Return vs Nifty]))/_xlfn.STDEV.P(Table2[1W Return vs Nifty])</f>
        <v>-0.96084835034425042</v>
      </c>
      <c r="O614">
        <v>529.29999999999995</v>
      </c>
      <c r="P614">
        <v>552.77336583818396</v>
      </c>
      <c r="Q614">
        <v>566.07978535642803</v>
      </c>
      <c r="R614">
        <v>29.3581934617523</v>
      </c>
      <c r="S614" s="1">
        <f>(Table2[[#This Row],[Close Price]]-Table2[[#This Row],[20D EMA]])/Table2[[#This Row],[20D EMA]]</f>
        <v>-6.5558284526733304E-2</v>
      </c>
      <c r="T614" s="1">
        <f>(Table2[[#This Row],[Close Price]]-Table2[[#This Row],[50D EMA]])/Table2[[#This Row],[50D EMA]]</f>
        <v>-0.10523908971260622</v>
      </c>
      <c r="U614" s="1">
        <f>(Table2[[#This Row],[Close Price]]-Table2[[#This Row],[200D EMA]])/Table2[[#This Row],[200D EMA]]</f>
        <v>-0.12627157373482481</v>
      </c>
      <c r="V614">
        <v>1.1128434537577601</v>
      </c>
      <c r="W614">
        <v>492.2</v>
      </c>
      <c r="X614">
        <v>509</v>
      </c>
      <c r="Y614">
        <v>485</v>
      </c>
      <c r="Z614">
        <v>514.85</v>
      </c>
      <c r="AA614">
        <v>485</v>
      </c>
      <c r="AB614">
        <v>540.95000000000005</v>
      </c>
      <c r="AC614" s="1">
        <f>(Table2[[#This Row],[Close Price]]/Table2[[#This Row],[Day Low]])-1</f>
        <v>4.8760666395775143E-3</v>
      </c>
      <c r="AD614" s="1">
        <f>(Table2[[#This Row],[Day High]]/Table2[[#This Row],[Close Price]])-1</f>
        <v>2.9114435907804159E-2</v>
      </c>
      <c r="AE614" s="1">
        <f>(Table2[[#This Row],[Close Price]]/Table2[[#This Row],[Current Week Low]])-1</f>
        <v>1.9793814432989665E-2</v>
      </c>
      <c r="AF614" s="1">
        <f>(Table2[[#This Row],[Current Week High]]/Table2[[#This Row],[Close Price]])-1</f>
        <v>4.0942175495349842E-2</v>
      </c>
      <c r="AG614" s="1">
        <f>(Table2[[#This Row],[Close Price]]/Table2[[#This Row],[Current Month Low]])-1</f>
        <v>1.9793814432989665E-2</v>
      </c>
      <c r="AH614" s="1">
        <f>(Table2[[#This Row],[Current Month High]]/Table2[[#This Row],[Close Price]])-1</f>
        <v>9.3712090578245144E-2</v>
      </c>
      <c r="AI614">
        <v>37.242215932066202</v>
      </c>
      <c r="AJ614">
        <v>4.1263157894736802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-0.17</v>
      </c>
      <c r="AM614" t="s">
        <v>3172</v>
      </c>
      <c r="AN614">
        <v>-9.2100000000000009</v>
      </c>
      <c r="AO614" t="s">
        <v>3172</v>
      </c>
      <c r="AP614">
        <v>6.7975403935084999E-2</v>
      </c>
      <c r="AQ614">
        <f>(Table2[[#This Row],[Sharpe Ratio]]-AVERAGE(Table2[Sharpe Ratio]))/_xlfn.STDEV.P(Table2[Sharpe Ratio])</f>
        <v>7.1511316525236956E-2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660</v>
      </c>
      <c r="AT614">
        <f>_xlfn.RANK.AVG(Table2[[#This Row],[6M Return vs Nifty Z-Score]],Table2[6M Return vs Nifty Z-Score])</f>
        <v>696</v>
      </c>
      <c r="AU614">
        <f>_xlfn.RANK.AVG(Table2[[#This Row],[Sharpe Ratio Z-Score]],Table2[Sharpe Ratio Z-Score])</f>
        <v>321</v>
      </c>
      <c r="AV614">
        <f>(Table2[[#This Row],[Rank 1Y]]+Table2[[#This Row],[Rank 6M]]+Table2[[#This Row],[Rank Sharpe]])/3</f>
        <v>559</v>
      </c>
    </row>
    <row r="615" spans="1:48" x14ac:dyDescent="0.3">
      <c r="A615" t="s">
        <v>267</v>
      </c>
      <c r="B615" t="s">
        <v>268</v>
      </c>
      <c r="C615" t="s">
        <v>3129</v>
      </c>
      <c r="D615" t="s">
        <v>195</v>
      </c>
      <c r="E615">
        <v>101323.041651769</v>
      </c>
      <c r="F615">
        <v>571.70000000000005</v>
      </c>
      <c r="G615">
        <v>-21.840201940323599</v>
      </c>
      <c r="H615">
        <f>(Table2[[#This Row],[1Y Return vs Nifty]]-AVERAGE(Table2[1Y Return vs Nifty]))/_xlfn.STDEV.P(Table2[1Y Return vs Nifty])</f>
        <v>-0.81277908290252798</v>
      </c>
      <c r="I615">
        <v>-15.0509853324016</v>
      </c>
      <c r="J615">
        <f>(Table2[[#This Row],[1M Return vs Nifty]]-AVERAGE(Table2[1M Return vs Nifty]))/_xlfn.STDEV.P(Table2[1M Return vs Nifty])</f>
        <v>-1.5465988413253511</v>
      </c>
      <c r="K615">
        <v>3.0634494262740901</v>
      </c>
      <c r="L615">
        <f>(Table2[[#This Row],[6M Return vs Nifty]]-AVERAGE(Table2[6M Return vs Nifty]))/_xlfn.STDEV.P(Table2[6M Return vs Nifty])</f>
        <v>-0.21104019195055071</v>
      </c>
      <c r="M615">
        <v>-1.88236650231388</v>
      </c>
      <c r="N615">
        <f>(Table2[[#This Row],[1W Return vs Nifty]]-AVERAGE(Table2[1W Return vs Nifty]))/_xlfn.STDEV.P(Table2[1W Return vs Nifty])</f>
        <v>-0.37637039929337607</v>
      </c>
      <c r="O615">
        <v>610.32000000000005</v>
      </c>
      <c r="P615">
        <v>622.73995064792996</v>
      </c>
      <c r="Q615">
        <v>590.83699054088402</v>
      </c>
      <c r="R615">
        <v>21.649471388821201</v>
      </c>
      <c r="S615" s="1">
        <f>(Table2[[#This Row],[Close Price]]-Table2[[#This Row],[20D EMA]])/Table2[[#This Row],[20D EMA]]</f>
        <v>-6.3278280246428106E-2</v>
      </c>
      <c r="T615" s="1">
        <f>(Table2[[#This Row],[Close Price]]-Table2[[#This Row],[50D EMA]])/Table2[[#This Row],[50D EMA]]</f>
        <v>-8.1960295938658473E-2</v>
      </c>
      <c r="U615" s="1">
        <f>(Table2[[#This Row],[Close Price]]-Table2[[#This Row],[200D EMA]])/Table2[[#This Row],[200D EMA]]</f>
        <v>-3.2389628353101149E-2</v>
      </c>
      <c r="V615">
        <v>1.6114554025827901</v>
      </c>
      <c r="W615">
        <v>564.20000000000005</v>
      </c>
      <c r="X615">
        <v>576.4</v>
      </c>
      <c r="Y615">
        <v>562</v>
      </c>
      <c r="Z615">
        <v>581.15</v>
      </c>
      <c r="AA615">
        <v>562</v>
      </c>
      <c r="AB615">
        <v>629.75</v>
      </c>
      <c r="AC615" s="1">
        <f>(Table2[[#This Row],[Close Price]]/Table2[[#This Row],[Day Low]])-1</f>
        <v>1.3293158454448673E-2</v>
      </c>
      <c r="AD615" s="1">
        <f>(Table2[[#This Row],[Day High]]/Table2[[#This Row],[Close Price]])-1</f>
        <v>8.2210949798844357E-3</v>
      </c>
      <c r="AE615" s="1">
        <f>(Table2[[#This Row],[Close Price]]/Table2[[#This Row],[Current Week Low]])-1</f>
        <v>1.7259786476868433E-2</v>
      </c>
      <c r="AF615" s="1">
        <f>(Table2[[#This Row],[Current Week High]]/Table2[[#This Row],[Close Price]])-1</f>
        <v>1.6529648417001885E-2</v>
      </c>
      <c r="AG615" s="1">
        <f>(Table2[[#This Row],[Close Price]]/Table2[[#This Row],[Current Month Low]])-1</f>
        <v>1.7259786476868433E-2</v>
      </c>
      <c r="AH615" s="1">
        <f>(Table2[[#This Row],[Current Month High]]/Table2[[#This Row],[Close Price]])-1</f>
        <v>0.10153926884729736</v>
      </c>
      <c r="AI615">
        <v>17.5441665209025</v>
      </c>
      <c r="AJ615">
        <v>16.864268192968101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-0.12</v>
      </c>
      <c r="AM615" t="s">
        <v>3172</v>
      </c>
      <c r="AN615">
        <v>-13.52</v>
      </c>
      <c r="AO615" t="s">
        <v>3172</v>
      </c>
      <c r="AP615">
        <v>-8.0861350646980995E-2</v>
      </c>
      <c r="AQ615">
        <f>(Table2[[#This Row],[Sharpe Ratio]]-AVERAGE(Table2[Sharpe Ratio]))/_xlfn.STDEV.P(Table2[Sharpe Ratio])</f>
        <v>-1.6560001676360832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596</v>
      </c>
      <c r="AT615">
        <f>_xlfn.RANK.AVG(Table2[[#This Row],[6M Return vs Nifty Z-Score]],Table2[6M Return vs Nifty Z-Score])</f>
        <v>388</v>
      </c>
      <c r="AU615">
        <f>_xlfn.RANK.AVG(Table2[[#This Row],[Sharpe Ratio Z-Score]],Table2[Sharpe Ratio Z-Score])</f>
        <v>694</v>
      </c>
      <c r="AV615">
        <f>(Table2[[#This Row],[Rank 1Y]]+Table2[[#This Row],[Rank 6M]]+Table2[[#This Row],[Rank Sharpe]])/3</f>
        <v>559.33333333333337</v>
      </c>
    </row>
    <row r="616" spans="1:48" x14ac:dyDescent="0.3">
      <c r="A616" t="s">
        <v>223</v>
      </c>
      <c r="B616" t="s">
        <v>224</v>
      </c>
      <c r="C616" t="s">
        <v>3132</v>
      </c>
      <c r="D616" t="s">
        <v>225</v>
      </c>
      <c r="E616">
        <v>118908.96231837</v>
      </c>
      <c r="F616">
        <v>989.85</v>
      </c>
      <c r="G616">
        <v>-1.02598474274934</v>
      </c>
      <c r="H616">
        <f>(Table2[[#This Row],[1Y Return vs Nifty]]-AVERAGE(Table2[1Y Return vs Nifty]))/_xlfn.STDEV.P(Table2[1Y Return vs Nifty])</f>
        <v>-0.45863178093233076</v>
      </c>
      <c r="I616">
        <v>-1.98888398616953</v>
      </c>
      <c r="J616">
        <f>(Table2[[#This Row],[1M Return vs Nifty]]-AVERAGE(Table2[1M Return vs Nifty]))/_xlfn.STDEV.P(Table2[1M Return vs Nifty])</f>
        <v>-0.14661450922040109</v>
      </c>
      <c r="K616">
        <v>-16.855784254199801</v>
      </c>
      <c r="L616">
        <f>(Table2[[#This Row],[6M Return vs Nifty]]-AVERAGE(Table2[6M Return vs Nifty]))/_xlfn.STDEV.P(Table2[6M Return vs Nifty])</f>
        <v>-0.85206298948966375</v>
      </c>
      <c r="M616">
        <v>-3.10908512667016</v>
      </c>
      <c r="N616">
        <f>(Table2[[#This Row],[1W Return vs Nifty]]-AVERAGE(Table2[1W Return vs Nifty]))/_xlfn.STDEV.P(Table2[1W Return vs Nifty])</f>
        <v>-0.66801005430836013</v>
      </c>
      <c r="O616">
        <v>1003.65</v>
      </c>
      <c r="P616">
        <v>1022.87353823153</v>
      </c>
      <c r="Q616">
        <v>1046.0981333093</v>
      </c>
      <c r="R616">
        <v>47.457044080158703</v>
      </c>
      <c r="S616" s="1">
        <f>(Table2[[#This Row],[Close Price]]-Table2[[#This Row],[20D EMA]])/Table2[[#This Row],[20D EMA]]</f>
        <v>-1.374981318188607E-2</v>
      </c>
      <c r="T616" s="1">
        <f>(Table2[[#This Row],[Close Price]]-Table2[[#This Row],[50D EMA]])/Table2[[#This Row],[50D EMA]]</f>
        <v>-3.2285064572718493E-2</v>
      </c>
      <c r="U616" s="1">
        <f>(Table2[[#This Row],[Close Price]]-Table2[[#This Row],[200D EMA]])/Table2[[#This Row],[200D EMA]]</f>
        <v>-5.376946150487881E-2</v>
      </c>
      <c r="V616">
        <v>0.81842298629257604</v>
      </c>
      <c r="W616">
        <v>963.6</v>
      </c>
      <c r="X616">
        <v>1001.6</v>
      </c>
      <c r="Y616">
        <v>915</v>
      </c>
      <c r="Z616">
        <v>1017.45</v>
      </c>
      <c r="AA616">
        <v>915</v>
      </c>
      <c r="AB616">
        <v>1053.45</v>
      </c>
      <c r="AC616" s="1">
        <f>(Table2[[#This Row],[Close Price]]/Table2[[#This Row],[Day Low]])-1</f>
        <v>2.7241594022415994E-2</v>
      </c>
      <c r="AD616" s="1">
        <f>(Table2[[#This Row],[Day High]]/Table2[[#This Row],[Close Price]])-1</f>
        <v>1.187048542708502E-2</v>
      </c>
      <c r="AE616" s="1">
        <f>(Table2[[#This Row],[Close Price]]/Table2[[#This Row],[Current Week Low]])-1</f>
        <v>8.180327868852455E-2</v>
      </c>
      <c r="AF616" s="1">
        <f>(Table2[[#This Row],[Current Week High]]/Table2[[#This Row],[Close Price]])-1</f>
        <v>2.7883012577663235E-2</v>
      </c>
      <c r="AG616" s="1">
        <f>(Table2[[#This Row],[Close Price]]/Table2[[#This Row],[Current Month Low]])-1</f>
        <v>8.180327868852455E-2</v>
      </c>
      <c r="AH616" s="1">
        <f>(Table2[[#This Row],[Current Month High]]/Table2[[#This Row],[Close Price]])-1</f>
        <v>6.4252159418093591E-2</v>
      </c>
      <c r="AI616">
        <v>36.182249835833701</v>
      </c>
      <c r="AJ616">
        <v>44.2930029154519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-0.03</v>
      </c>
      <c r="AM616" t="s">
        <v>3172</v>
      </c>
      <c r="AN616">
        <v>-3.52</v>
      </c>
      <c r="AO616" t="s">
        <v>3172</v>
      </c>
      <c r="AP616">
        <v>-2.5988916166757001E-2</v>
      </c>
      <c r="AQ616">
        <f>(Table2[[#This Row],[Sharpe Ratio]]-AVERAGE(Table2[Sharpe Ratio]))/_xlfn.STDEV.P(Table2[Sharpe Ratio])</f>
        <v>-1.0191093606935717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457</v>
      </c>
      <c r="AT616">
        <f>_xlfn.RANK.AVG(Table2[[#This Row],[6M Return vs Nifty Z-Score]],Table2[6M Return vs Nifty Z-Score])</f>
        <v>602</v>
      </c>
      <c r="AU616">
        <f>_xlfn.RANK.AVG(Table2[[#This Row],[Sharpe Ratio Z-Score]],Table2[Sharpe Ratio Z-Score])</f>
        <v>621</v>
      </c>
      <c r="AV616">
        <f>(Table2[[#This Row],[Rank 1Y]]+Table2[[#This Row],[Rank 6M]]+Table2[[#This Row],[Rank Sharpe]])/3</f>
        <v>560</v>
      </c>
    </row>
    <row r="617" spans="1:48" x14ac:dyDescent="0.3">
      <c r="A617" t="s">
        <v>463</v>
      </c>
      <c r="B617" t="s">
        <v>464</v>
      </c>
      <c r="C617" t="s">
        <v>3127</v>
      </c>
      <c r="D617" t="s">
        <v>34</v>
      </c>
      <c r="E617">
        <v>48016.987982701998</v>
      </c>
      <c r="F617">
        <v>105.47</v>
      </c>
      <c r="G617">
        <v>-28.666597848616401</v>
      </c>
      <c r="H617">
        <f>(Table2[[#This Row],[1Y Return vs Nifty]]-AVERAGE(Table2[1Y Return vs Nifty]))/_xlfn.STDEV.P(Table2[1Y Return vs Nifty])</f>
        <v>-0.92892804349779057</v>
      </c>
      <c r="I617">
        <v>-7.6014286495148102</v>
      </c>
      <c r="J617">
        <f>(Table2[[#This Row],[1M Return vs Nifty]]-AVERAGE(Table2[1M Return vs Nifty]))/_xlfn.STDEV.P(Table2[1M Return vs Nifty])</f>
        <v>-0.74816202318064395</v>
      </c>
      <c r="K617">
        <v>-36.850061592532803</v>
      </c>
      <c r="L617">
        <f>(Table2[[#This Row],[6M Return vs Nifty]]-AVERAGE(Table2[6M Return vs Nifty]))/_xlfn.STDEV.P(Table2[6M Return vs Nifty])</f>
        <v>-1.4955007742853186</v>
      </c>
      <c r="M617">
        <v>-2.6779589491299598</v>
      </c>
      <c r="N617">
        <f>(Table2[[#This Row],[1W Return vs Nifty]]-AVERAGE(Table2[1W Return vs Nifty]))/_xlfn.STDEV.P(Table2[1W Return vs Nifty])</f>
        <v>-0.56551426824190887</v>
      </c>
      <c r="O617">
        <v>109.78</v>
      </c>
      <c r="P617">
        <v>113.99259184632901</v>
      </c>
      <c r="Q617">
        <v>118.469206284847</v>
      </c>
      <c r="R617">
        <v>20.872285785825699</v>
      </c>
      <c r="S617" s="1">
        <f>(Table2[[#This Row],[Close Price]]-Table2[[#This Row],[20D EMA]])/Table2[[#This Row],[20D EMA]]</f>
        <v>-3.9260338859537273E-2</v>
      </c>
      <c r="T617" s="1">
        <f>(Table2[[#This Row],[Close Price]]-Table2[[#This Row],[50D EMA]])/Table2[[#This Row],[50D EMA]]</f>
        <v>-7.4764436076847282E-2</v>
      </c>
      <c r="U617" s="1">
        <f>(Table2[[#This Row],[Close Price]]-Table2[[#This Row],[200D EMA]])/Table2[[#This Row],[200D EMA]]</f>
        <v>-0.10972645713175247</v>
      </c>
      <c r="V617">
        <v>0.69021928992353698</v>
      </c>
      <c r="W617">
        <v>105.1</v>
      </c>
      <c r="X617">
        <v>106.5</v>
      </c>
      <c r="Y617">
        <v>101.07</v>
      </c>
      <c r="Z617">
        <v>109.46</v>
      </c>
      <c r="AA617">
        <v>101.07</v>
      </c>
      <c r="AB617">
        <v>111.69</v>
      </c>
      <c r="AC617" s="1">
        <f>(Table2[[#This Row],[Close Price]]/Table2[[#This Row],[Day Low]])-1</f>
        <v>3.520456707897246E-3</v>
      </c>
      <c r="AD617" s="1">
        <f>(Table2[[#This Row],[Day High]]/Table2[[#This Row],[Close Price]])-1</f>
        <v>9.7658101829904975E-3</v>
      </c>
      <c r="AE617" s="1">
        <f>(Table2[[#This Row],[Close Price]]/Table2[[#This Row],[Current Week Low]])-1</f>
        <v>4.3534184228752437E-2</v>
      </c>
      <c r="AF617" s="1">
        <f>(Table2[[#This Row],[Current Week High]]/Table2[[#This Row],[Close Price]])-1</f>
        <v>3.783066274770075E-2</v>
      </c>
      <c r="AG617" s="1">
        <f>(Table2[[#This Row],[Close Price]]/Table2[[#This Row],[Current Month Low]])-1</f>
        <v>4.3534184228752437E-2</v>
      </c>
      <c r="AH617" s="1">
        <f>(Table2[[#This Row],[Current Month High]]/Table2[[#This Row],[Close Price]])-1</f>
        <v>5.8974115862330478E-2</v>
      </c>
      <c r="AI617">
        <v>49.758225087702598</v>
      </c>
      <c r="AJ617">
        <v>22.071759259259199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-0.11</v>
      </c>
      <c r="AM617" t="s">
        <v>3172</v>
      </c>
      <c r="AN617">
        <v>-6.16</v>
      </c>
      <c r="AO617" t="s">
        <v>3172</v>
      </c>
      <c r="AP617">
        <v>6.3217734555159999E-2</v>
      </c>
      <c r="AQ617">
        <f>(Table2[[#This Row],[Sharpe Ratio]]-AVERAGE(Table2[Sharpe Ratio]))/_xlfn.STDEV.P(Table2[Sharpe Ratio])</f>
        <v>1.6290222013052268E-2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633</v>
      </c>
      <c r="AT617">
        <f>_xlfn.RANK.AVG(Table2[[#This Row],[6M Return vs Nifty Z-Score]],Table2[6M Return vs Nifty Z-Score])</f>
        <v>719</v>
      </c>
      <c r="AU617">
        <f>_xlfn.RANK.AVG(Table2[[#This Row],[Sharpe Ratio Z-Score]],Table2[Sharpe Ratio Z-Score])</f>
        <v>337</v>
      </c>
      <c r="AV617">
        <f>(Table2[[#This Row],[Rank 1Y]]+Table2[[#This Row],[Rank 6M]]+Table2[[#This Row],[Rank Sharpe]])/3</f>
        <v>563</v>
      </c>
    </row>
    <row r="618" spans="1:48" x14ac:dyDescent="0.3">
      <c r="A618" t="s">
        <v>1001</v>
      </c>
      <c r="B618" t="s">
        <v>1002</v>
      </c>
      <c r="C618" t="s">
        <v>3136</v>
      </c>
      <c r="D618" t="s">
        <v>1003</v>
      </c>
      <c r="E618">
        <v>14236.894162941</v>
      </c>
      <c r="F618">
        <v>182.11</v>
      </c>
      <c r="G618">
        <v>-8.2453234968920803</v>
      </c>
      <c r="H618">
        <f>(Table2[[#This Row],[1Y Return vs Nifty]]-AVERAGE(Table2[1Y Return vs Nifty]))/_xlfn.STDEV.P(Table2[1Y Return vs Nifty])</f>
        <v>-0.58146653938226667</v>
      </c>
      <c r="I618">
        <v>-5.05532103171105</v>
      </c>
      <c r="J618">
        <f>(Table2[[#This Row],[1M Return vs Nifty]]-AVERAGE(Table2[1M Return vs Nifty]))/_xlfn.STDEV.P(Table2[1M Return vs Nifty])</f>
        <v>-0.4752724873934675</v>
      </c>
      <c r="K618">
        <v>-27.312815082417099</v>
      </c>
      <c r="L618">
        <f>(Table2[[#This Row],[6M Return vs Nifty]]-AVERAGE(Table2[6M Return vs Nifty]))/_xlfn.STDEV.P(Table2[6M Return vs Nifty])</f>
        <v>-1.1885817162129464</v>
      </c>
      <c r="M618">
        <v>1.82041585925302</v>
      </c>
      <c r="N618">
        <f>(Table2[[#This Row],[1W Return vs Nifty]]-AVERAGE(Table2[1W Return vs Nifty]))/_xlfn.STDEV.P(Table2[1W Return vs Nifty])</f>
        <v>0.50392777918223342</v>
      </c>
      <c r="O618">
        <v>187.69</v>
      </c>
      <c r="P618">
        <v>194.05139772193601</v>
      </c>
      <c r="Q618">
        <v>196.231187903929</v>
      </c>
      <c r="R618">
        <v>29.214511750574498</v>
      </c>
      <c r="S618" s="1">
        <f>(Table2[[#This Row],[Close Price]]-Table2[[#This Row],[20D EMA]])/Table2[[#This Row],[20D EMA]]</f>
        <v>-2.9729873727955589E-2</v>
      </c>
      <c r="T618" s="1">
        <f>(Table2[[#This Row],[Close Price]]-Table2[[#This Row],[50D EMA]])/Table2[[#This Row],[50D EMA]]</f>
        <v>-6.1537293016808381E-2</v>
      </c>
      <c r="U618" s="1">
        <f>(Table2[[#This Row],[Close Price]]-Table2[[#This Row],[200D EMA]])/Table2[[#This Row],[200D EMA]]</f>
        <v>-7.1961995719265814E-2</v>
      </c>
      <c r="V618">
        <v>1.1471102230557799</v>
      </c>
      <c r="W618">
        <v>181.79</v>
      </c>
      <c r="X618">
        <v>186.83</v>
      </c>
      <c r="Y618">
        <v>180.45</v>
      </c>
      <c r="Z618">
        <v>187.69</v>
      </c>
      <c r="AA618">
        <v>179.95</v>
      </c>
      <c r="AB618">
        <v>192.65</v>
      </c>
      <c r="AC618" s="1">
        <f>(Table2[[#This Row],[Close Price]]/Table2[[#This Row],[Day Low]])-1</f>
        <v>1.7602728422907443E-3</v>
      </c>
      <c r="AD618" s="1">
        <f>(Table2[[#This Row],[Day High]]/Table2[[#This Row],[Close Price]])-1</f>
        <v>2.5918400966448818E-2</v>
      </c>
      <c r="AE618" s="1">
        <f>(Table2[[#This Row],[Close Price]]/Table2[[#This Row],[Current Week Low]])-1</f>
        <v>9.1992241618177317E-3</v>
      </c>
      <c r="AF618" s="1">
        <f>(Table2[[#This Row],[Current Week High]]/Table2[[#This Row],[Close Price]])-1</f>
        <v>3.064082148152214E-2</v>
      </c>
      <c r="AG618" s="1">
        <f>(Table2[[#This Row],[Close Price]]/Table2[[#This Row],[Current Month Low]])-1</f>
        <v>1.2003334259516718E-2</v>
      </c>
      <c r="AH618" s="1">
        <f>(Table2[[#This Row],[Current Month High]]/Table2[[#This Row],[Close Price]])-1</f>
        <v>5.7877107242875203E-2</v>
      </c>
      <c r="AI618">
        <v>30.443138762286502</v>
      </c>
      <c r="AJ618">
        <v>33.707782672540397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-0.13</v>
      </c>
      <c r="AM618" t="s">
        <v>3172</v>
      </c>
      <c r="AN618">
        <v>-4.2300000000000004</v>
      </c>
      <c r="AO618" t="s">
        <v>3172</v>
      </c>
      <c r="AP618">
        <v>3.5499911598829998E-3</v>
      </c>
      <c r="AQ618">
        <f>(Table2[[#This Row],[Sharpe Ratio]]-AVERAGE(Table2[Sharpe Ratio]))/_xlfn.STDEV.P(Table2[Sharpe Ratio])</f>
        <v>-0.67625855223811615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503</v>
      </c>
      <c r="AT618">
        <f>_xlfn.RANK.AVG(Table2[[#This Row],[6M Return vs Nifty Z-Score]],Table2[6M Return vs Nifty Z-Score])</f>
        <v>687</v>
      </c>
      <c r="AU618">
        <f>_xlfn.RANK.AVG(Table2[[#This Row],[Sharpe Ratio Z-Score]],Table2[Sharpe Ratio Z-Score])</f>
        <v>500</v>
      </c>
      <c r="AV618">
        <f>(Table2[[#This Row],[Rank 1Y]]+Table2[[#This Row],[Rank 6M]]+Table2[[#This Row],[Rank Sharpe]])/3</f>
        <v>563.33333333333337</v>
      </c>
    </row>
    <row r="619" spans="1:48" x14ac:dyDescent="0.3">
      <c r="A619" t="s">
        <v>1360</v>
      </c>
      <c r="B619" t="s">
        <v>1361</v>
      </c>
      <c r="C619" t="s">
        <v>3126</v>
      </c>
      <c r="D619" t="s">
        <v>21</v>
      </c>
      <c r="E619">
        <v>8339.0439047</v>
      </c>
      <c r="F619">
        <v>2701.1</v>
      </c>
      <c r="G619">
        <v>-14.6422436006838</v>
      </c>
      <c r="H619">
        <f>(Table2[[#This Row],[1Y Return vs Nifty]]-AVERAGE(Table2[1Y Return vs Nifty]))/_xlfn.STDEV.P(Table2[1Y Return vs Nifty])</f>
        <v>-0.69030810542207788</v>
      </c>
      <c r="I619">
        <v>-6.7832386670757597E-2</v>
      </c>
      <c r="J619">
        <f>(Table2[[#This Row],[1M Return vs Nifty]]-AVERAGE(Table2[1M Return vs Nifty]))/_xlfn.STDEV.P(Table2[1M Return vs Nifty])</f>
        <v>5.9282081931009513E-2</v>
      </c>
      <c r="K619">
        <v>-7.3155426475464003</v>
      </c>
      <c r="L619">
        <f>(Table2[[#This Row],[6M Return vs Nifty]]-AVERAGE(Table2[6M Return vs Nifty]))/_xlfn.STDEV.P(Table2[6M Return vs Nifty])</f>
        <v>-0.5450475459241404</v>
      </c>
      <c r="M619">
        <v>3.8889163173575798</v>
      </c>
      <c r="N619">
        <f>(Table2[[#This Row],[1W Return vs Nifty]]-AVERAGE(Table2[1W Return vs Nifty]))/_xlfn.STDEV.P(Table2[1W Return vs Nifty])</f>
        <v>0.99569235177646553</v>
      </c>
      <c r="O619">
        <v>2682.51</v>
      </c>
      <c r="P619">
        <v>2725.4980532885502</v>
      </c>
      <c r="Q619">
        <v>2654.2324817375702</v>
      </c>
      <c r="R619">
        <v>59.193612524570803</v>
      </c>
      <c r="S619" s="1">
        <f>(Table2[[#This Row],[Close Price]]-Table2[[#This Row],[20D EMA]])/Table2[[#This Row],[20D EMA]]</f>
        <v>6.9300766819134652E-3</v>
      </c>
      <c r="T619" s="1">
        <f>(Table2[[#This Row],[Close Price]]-Table2[[#This Row],[50D EMA]])/Table2[[#This Row],[50D EMA]]</f>
        <v>-8.9517779178421731E-3</v>
      </c>
      <c r="U619" s="1">
        <f>(Table2[[#This Row],[Close Price]]-Table2[[#This Row],[200D EMA]])/Table2[[#This Row],[200D EMA]]</f>
        <v>1.7657653798188882E-2</v>
      </c>
      <c r="V619">
        <v>0.67592000090222704</v>
      </c>
      <c r="W619">
        <v>2694</v>
      </c>
      <c r="X619">
        <v>2750</v>
      </c>
      <c r="Y619">
        <v>2583.9499999999998</v>
      </c>
      <c r="Z619">
        <v>2750</v>
      </c>
      <c r="AA619">
        <v>2583.9499999999998</v>
      </c>
      <c r="AB619">
        <v>2750</v>
      </c>
      <c r="AC619" s="1">
        <f>(Table2[[#This Row],[Close Price]]/Table2[[#This Row],[Day Low]])-1</f>
        <v>2.6354862657758105E-3</v>
      </c>
      <c r="AD619" s="1">
        <f>(Table2[[#This Row],[Day High]]/Table2[[#This Row],[Close Price]])-1</f>
        <v>1.8103735515160535E-2</v>
      </c>
      <c r="AE619" s="1">
        <f>(Table2[[#This Row],[Close Price]]/Table2[[#This Row],[Current Week Low]])-1</f>
        <v>4.533756458135807E-2</v>
      </c>
      <c r="AF619" s="1">
        <f>(Table2[[#This Row],[Current Week High]]/Table2[[#This Row],[Close Price]])-1</f>
        <v>1.8103735515160535E-2</v>
      </c>
      <c r="AG619" s="1">
        <f>(Table2[[#This Row],[Close Price]]/Table2[[#This Row],[Current Month Low]])-1</f>
        <v>4.533756458135807E-2</v>
      </c>
      <c r="AH619" s="1">
        <f>(Table2[[#This Row],[Current Month High]]/Table2[[#This Row],[Close Price]])-1</f>
        <v>1.8103735515160535E-2</v>
      </c>
      <c r="AI619">
        <v>16.4340453889156</v>
      </c>
      <c r="AJ619">
        <v>28.437269679750798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-0.04</v>
      </c>
      <c r="AM619" t="s">
        <v>3172</v>
      </c>
      <c r="AN619">
        <v>2.4900000000000002</v>
      </c>
      <c r="AO619" t="s">
        <v>3173</v>
      </c>
      <c r="AP619">
        <v>-3.4718412265369002E-2</v>
      </c>
      <c r="AQ619">
        <f>(Table2[[#This Row],[Sharpe Ratio]]-AVERAGE(Table2[Sharpe Ratio]))/_xlfn.STDEV.P(Table2[Sharpe Ratio])</f>
        <v>-1.1204304678598709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547</v>
      </c>
      <c r="AT619">
        <f>_xlfn.RANK.AVG(Table2[[#This Row],[6M Return vs Nifty Z-Score]],Table2[6M Return vs Nifty Z-Score])</f>
        <v>510</v>
      </c>
      <c r="AU619">
        <f>_xlfn.RANK.AVG(Table2[[#This Row],[Sharpe Ratio Z-Score]],Table2[Sharpe Ratio Z-Score])</f>
        <v>634</v>
      </c>
      <c r="AV619">
        <f>(Table2[[#This Row],[Rank 1Y]]+Table2[[#This Row],[Rank 6M]]+Table2[[#This Row],[Rank Sharpe]])/3</f>
        <v>563.66666666666663</v>
      </c>
    </row>
    <row r="620" spans="1:48" x14ac:dyDescent="0.3">
      <c r="A620" t="s">
        <v>1303</v>
      </c>
      <c r="B620" t="s">
        <v>1304</v>
      </c>
      <c r="C620" t="s">
        <v>3131</v>
      </c>
      <c r="D620" t="s">
        <v>51</v>
      </c>
      <c r="E620">
        <v>8801.0753333100001</v>
      </c>
      <c r="F620">
        <v>5302.05</v>
      </c>
      <c r="G620">
        <v>-23.085897209048301</v>
      </c>
      <c r="H620">
        <f>(Table2[[#This Row],[1Y Return vs Nifty]]-AVERAGE(Table2[1Y Return vs Nifty]))/_xlfn.STDEV.P(Table2[1Y Return vs Nifty])</f>
        <v>-0.83397419268293838</v>
      </c>
      <c r="I620">
        <v>-0.132197856502204</v>
      </c>
      <c r="J620">
        <f>(Table2[[#This Row],[1M Return vs Nifty]]-AVERAGE(Table2[1M Return vs Nifty]))/_xlfn.STDEV.P(Table2[1M Return vs Nifty])</f>
        <v>5.2383448479616769E-2</v>
      </c>
      <c r="K620">
        <v>0.43816662218071101</v>
      </c>
      <c r="L620">
        <f>(Table2[[#This Row],[6M Return vs Nifty]]-AVERAGE(Table2[6M Return vs Nifty]))/_xlfn.STDEV.P(Table2[6M Return vs Nifty])</f>
        <v>-0.29552467335210775</v>
      </c>
      <c r="M620">
        <v>-1.82571460602638</v>
      </c>
      <c r="N620">
        <f>(Table2[[#This Row],[1W Return vs Nifty]]-AVERAGE(Table2[1W Return vs Nifty]))/_xlfn.STDEV.P(Table2[1W Return vs Nifty])</f>
        <v>-0.36290199736224782</v>
      </c>
      <c r="O620">
        <v>5313.17</v>
      </c>
      <c r="P620">
        <v>5254.4090882657201</v>
      </c>
      <c r="Q620">
        <v>5097.0546716708404</v>
      </c>
      <c r="R620">
        <v>47.591561031659502</v>
      </c>
      <c r="S620" s="1">
        <f>(Table2[[#This Row],[Close Price]]-Table2[[#This Row],[20D EMA]])/Table2[[#This Row],[20D EMA]]</f>
        <v>-2.0929125173860222E-3</v>
      </c>
      <c r="T620" s="1">
        <f>(Table2[[#This Row],[Close Price]]-Table2[[#This Row],[50D EMA]])/Table2[[#This Row],[50D EMA]]</f>
        <v>9.0668448029052294E-3</v>
      </c>
      <c r="U620" s="1">
        <f>(Table2[[#This Row],[Close Price]]-Table2[[#This Row],[200D EMA]])/Table2[[#This Row],[200D EMA]]</f>
        <v>4.0218389154919786E-2</v>
      </c>
      <c r="V620">
        <v>1.0466271909979701</v>
      </c>
      <c r="W620">
        <v>5272.1</v>
      </c>
      <c r="X620">
        <v>5332.4</v>
      </c>
      <c r="Y620">
        <v>5194.1000000000004</v>
      </c>
      <c r="Z620">
        <v>5500</v>
      </c>
      <c r="AA620">
        <v>5194.1000000000004</v>
      </c>
      <c r="AB620">
        <v>5550</v>
      </c>
      <c r="AC620" s="1">
        <f>(Table2[[#This Row],[Close Price]]/Table2[[#This Row],[Day Low]])-1</f>
        <v>5.6808482388421844E-3</v>
      </c>
      <c r="AD620" s="1">
        <f>(Table2[[#This Row],[Day High]]/Table2[[#This Row],[Close Price]])-1</f>
        <v>5.7242010165878821E-3</v>
      </c>
      <c r="AE620" s="1">
        <f>(Table2[[#This Row],[Close Price]]/Table2[[#This Row],[Current Week Low]])-1</f>
        <v>2.0783196318900243E-2</v>
      </c>
      <c r="AF620" s="1">
        <f>(Table2[[#This Row],[Current Week High]]/Table2[[#This Row],[Close Price]])-1</f>
        <v>3.7334615856131181E-2</v>
      </c>
      <c r="AG620" s="1">
        <f>(Table2[[#This Row],[Close Price]]/Table2[[#This Row],[Current Month Low]])-1</f>
        <v>2.0783196318900243E-2</v>
      </c>
      <c r="AH620" s="1">
        <f>(Table2[[#This Row],[Current Month High]]/Table2[[#This Row],[Close Price]])-1</f>
        <v>4.6764930545732275E-2</v>
      </c>
      <c r="AI620">
        <v>6.4277024924321804</v>
      </c>
      <c r="AJ620">
        <v>14.3533446204613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-0.11</v>
      </c>
      <c r="AM620" t="s">
        <v>3172</v>
      </c>
      <c r="AN620">
        <v>1.46</v>
      </c>
      <c r="AO620" t="s">
        <v>3173</v>
      </c>
      <c r="AP620">
        <v>-5.5923364088214002E-2</v>
      </c>
      <c r="AQ620">
        <f>(Table2[[#This Row],[Sharpe Ratio]]-AVERAGE(Table2[Sharpe Ratio]))/_xlfn.STDEV.P(Table2[Sharpe Ratio])</f>
        <v>-1.3665511112312909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-2.8065685261489679</v>
      </c>
      <c r="AS620">
        <f>_xlfn.RANK.AVG(Table2[[#This Row],[1Y Return vs Nifty Z-Score]],Table2[1Y Return vs Nifty Z-Score])</f>
        <v>608</v>
      </c>
      <c r="AT620">
        <f>_xlfn.RANK.AVG(Table2[[#This Row],[6M Return vs Nifty Z-Score]],Table2[6M Return vs Nifty Z-Score])</f>
        <v>424</v>
      </c>
      <c r="AU620">
        <f>_xlfn.RANK.AVG(Table2[[#This Row],[Sharpe Ratio Z-Score]],Table2[Sharpe Ratio Z-Score])</f>
        <v>672</v>
      </c>
      <c r="AV620">
        <f>(Table2[[#This Row],[Rank 1Y]]+Table2[[#This Row],[Rank 6M]]+Table2[[#This Row],[Rank Sharpe]])/3</f>
        <v>568</v>
      </c>
    </row>
    <row r="621" spans="1:48" x14ac:dyDescent="0.3">
      <c r="A621" t="s">
        <v>925</v>
      </c>
      <c r="B621" t="s">
        <v>926</v>
      </c>
      <c r="C621" t="s">
        <v>3126</v>
      </c>
      <c r="D621" t="s">
        <v>21</v>
      </c>
      <c r="E621">
        <v>16151.59024446</v>
      </c>
      <c r="F621">
        <v>584.65</v>
      </c>
      <c r="G621">
        <v>-18.511831949218699</v>
      </c>
      <c r="H621">
        <f>(Table2[[#This Row],[1Y Return vs Nifty]]-AVERAGE(Table2[1Y Return vs Nifty]))/_xlfn.STDEV.P(Table2[1Y Return vs Nifty])</f>
        <v>-0.75614792348300663</v>
      </c>
      <c r="I621">
        <v>-6.4547589700624499</v>
      </c>
      <c r="J621">
        <f>(Table2[[#This Row],[1M Return vs Nifty]]-AVERAGE(Table2[1M Return vs Nifty]))/_xlfn.STDEV.P(Table2[1M Return vs Nifty])</f>
        <v>-0.62526299317149581</v>
      </c>
      <c r="K621">
        <v>-30.7298617155842</v>
      </c>
      <c r="L621">
        <f>(Table2[[#This Row],[6M Return vs Nifty]]-AVERAGE(Table2[6M Return vs Nifty]))/_xlfn.STDEV.P(Table2[6M Return vs Nifty])</f>
        <v>-1.2985460264495174</v>
      </c>
      <c r="M621">
        <v>2.07364484581618</v>
      </c>
      <c r="N621">
        <f>(Table2[[#This Row],[1W Return vs Nifty]]-AVERAGE(Table2[1W Return vs Nifty]))/_xlfn.STDEV.P(Table2[1W Return vs Nifty])</f>
        <v>0.56413034953110031</v>
      </c>
      <c r="O621">
        <v>605.29</v>
      </c>
      <c r="P621">
        <v>626.12272414360996</v>
      </c>
      <c r="Q621">
        <v>640.51613613564598</v>
      </c>
      <c r="R621">
        <v>39.262375726278002</v>
      </c>
      <c r="S621" s="1">
        <f>(Table2[[#This Row],[Close Price]]-Table2[[#This Row],[20D EMA]])/Table2[[#This Row],[20D EMA]]</f>
        <v>-3.4099357332848697E-2</v>
      </c>
      <c r="T621" s="1">
        <f>(Table2[[#This Row],[Close Price]]-Table2[[#This Row],[50D EMA]])/Table2[[#This Row],[50D EMA]]</f>
        <v>-6.6237372553974952E-2</v>
      </c>
      <c r="U621" s="1">
        <f>(Table2[[#This Row],[Close Price]]-Table2[[#This Row],[200D EMA]])/Table2[[#This Row],[200D EMA]]</f>
        <v>-8.72204976328885E-2</v>
      </c>
      <c r="V621">
        <v>0.69540272422698701</v>
      </c>
      <c r="W621">
        <v>583.20000000000005</v>
      </c>
      <c r="X621">
        <v>600</v>
      </c>
      <c r="Y621">
        <v>561.85</v>
      </c>
      <c r="Z621">
        <v>600</v>
      </c>
      <c r="AA621">
        <v>561.85</v>
      </c>
      <c r="AB621">
        <v>608.75</v>
      </c>
      <c r="AC621" s="1">
        <f>(Table2[[#This Row],[Close Price]]/Table2[[#This Row],[Day Low]])-1</f>
        <v>2.4862825788749543E-3</v>
      </c>
      <c r="AD621" s="1">
        <f>(Table2[[#This Row],[Day High]]/Table2[[#This Row],[Close Price]])-1</f>
        <v>2.6255024373556868E-2</v>
      </c>
      <c r="AE621" s="1">
        <f>(Table2[[#This Row],[Close Price]]/Table2[[#This Row],[Current Week Low]])-1</f>
        <v>4.0580226038978262E-2</v>
      </c>
      <c r="AF621" s="1">
        <f>(Table2[[#This Row],[Current Week High]]/Table2[[#This Row],[Close Price]])-1</f>
        <v>2.6255024373556868E-2</v>
      </c>
      <c r="AG621" s="1">
        <f>(Table2[[#This Row],[Close Price]]/Table2[[#This Row],[Current Month Low]])-1</f>
        <v>4.0580226038978262E-2</v>
      </c>
      <c r="AH621" s="1">
        <f>(Table2[[#This Row],[Current Month High]]/Table2[[#This Row],[Close Price]])-1</f>
        <v>4.1221243479004466E-2</v>
      </c>
      <c r="AI621">
        <v>47.412982126058303</v>
      </c>
      <c r="AJ621">
        <v>14.738494750269799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-0.23</v>
      </c>
      <c r="AM621" t="s">
        <v>3172</v>
      </c>
      <c r="AN621">
        <v>-7.26</v>
      </c>
      <c r="AO621" t="s">
        <v>3172</v>
      </c>
      <c r="AP621">
        <v>2.7955113834256001E-2</v>
      </c>
      <c r="AQ621">
        <f>(Table2[[#This Row],[Sharpe Ratio]]-AVERAGE(Table2[Sharpe Ratio]))/_xlfn.STDEV.P(Table2[Sharpe Ratio])</f>
        <v>-0.39299431545244484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571</v>
      </c>
      <c r="AT621">
        <f>_xlfn.RANK.AVG(Table2[[#This Row],[6M Return vs Nifty Z-Score]],Table2[6M Return vs Nifty Z-Score])</f>
        <v>700</v>
      </c>
      <c r="AU621">
        <f>_xlfn.RANK.AVG(Table2[[#This Row],[Sharpe Ratio Z-Score]],Table2[Sharpe Ratio Z-Score])</f>
        <v>434</v>
      </c>
      <c r="AV621">
        <f>(Table2[[#This Row],[Rank 1Y]]+Table2[[#This Row],[Rank 6M]]+Table2[[#This Row],[Rank Sharpe]])/3</f>
        <v>568.33333333333337</v>
      </c>
    </row>
    <row r="622" spans="1:48" x14ac:dyDescent="0.3">
      <c r="A622" t="s">
        <v>1949</v>
      </c>
      <c r="B622" t="s">
        <v>1950</v>
      </c>
      <c r="C622" t="s">
        <v>3127</v>
      </c>
      <c r="D622" t="s">
        <v>24</v>
      </c>
      <c r="E622">
        <v>3689.8059601199998</v>
      </c>
      <c r="F622">
        <v>117.67</v>
      </c>
      <c r="G622">
        <v>-30.628721023070401</v>
      </c>
      <c r="H622">
        <f>(Table2[[#This Row],[1Y Return vs Nifty]]-AVERAGE(Table2[1Y Return vs Nifty]))/_xlfn.STDEV.P(Table2[1Y Return vs Nifty])</f>
        <v>-0.96231294679586254</v>
      </c>
      <c r="I622">
        <v>-2.8652465900237098</v>
      </c>
      <c r="J622">
        <f>(Table2[[#This Row],[1M Return vs Nifty]]-AVERAGE(Table2[1M Return vs Nifty]))/_xlfn.STDEV.P(Table2[1M Return vs Nifty])</f>
        <v>-0.24054226878356372</v>
      </c>
      <c r="K622">
        <v>-16.029219957623301</v>
      </c>
      <c r="L622">
        <f>(Table2[[#This Row],[6M Return vs Nifty]]-AVERAGE(Table2[6M Return vs Nifty]))/_xlfn.STDEV.P(Table2[6M Return vs Nifty])</f>
        <v>-0.82546324342328736</v>
      </c>
      <c r="M622">
        <v>-2.0148702423152902</v>
      </c>
      <c r="N622">
        <f>(Table2[[#This Row],[1W Return vs Nifty]]-AVERAGE(Table2[1W Return vs Nifty]))/_xlfn.STDEV.P(Table2[1W Return vs Nifty])</f>
        <v>-0.40787179191508222</v>
      </c>
      <c r="O622">
        <v>119.89</v>
      </c>
      <c r="P622">
        <v>122.252278263454</v>
      </c>
      <c r="Q622">
        <v>125.88192672066999</v>
      </c>
      <c r="R622">
        <v>39.897750551823599</v>
      </c>
      <c r="S622" s="1">
        <f>(Table2[[#This Row],[Close Price]]-Table2[[#This Row],[20D EMA]])/Table2[[#This Row],[20D EMA]]</f>
        <v>-1.8516973892734996E-2</v>
      </c>
      <c r="T622" s="1">
        <f>(Table2[[#This Row],[Close Price]]-Table2[[#This Row],[50D EMA]])/Table2[[#This Row],[50D EMA]]</f>
        <v>-3.7482150259639156E-2</v>
      </c>
      <c r="U622" s="1">
        <f>(Table2[[#This Row],[Close Price]]-Table2[[#This Row],[200D EMA]])/Table2[[#This Row],[200D EMA]]</f>
        <v>-6.5235152770517474E-2</v>
      </c>
      <c r="V622">
        <v>0.74275527289356102</v>
      </c>
      <c r="W622">
        <v>116.46</v>
      </c>
      <c r="X622">
        <v>119.2</v>
      </c>
      <c r="Y622">
        <v>113.05</v>
      </c>
      <c r="Z622">
        <v>119.8</v>
      </c>
      <c r="AA622">
        <v>113.05</v>
      </c>
      <c r="AB622">
        <v>123.65</v>
      </c>
      <c r="AC622" s="1">
        <f>(Table2[[#This Row],[Close Price]]/Table2[[#This Row],[Day Low]])-1</f>
        <v>1.0389833419199856E-2</v>
      </c>
      <c r="AD622" s="1">
        <f>(Table2[[#This Row],[Day High]]/Table2[[#This Row],[Close Price]])-1</f>
        <v>1.3002464519418666E-2</v>
      </c>
      <c r="AE622" s="1">
        <f>(Table2[[#This Row],[Close Price]]/Table2[[#This Row],[Current Week Low]])-1</f>
        <v>4.0866873065015463E-2</v>
      </c>
      <c r="AF622" s="1">
        <f>(Table2[[#This Row],[Current Week High]]/Table2[[#This Row],[Close Price]])-1</f>
        <v>1.8101470213308435E-2</v>
      </c>
      <c r="AG622" s="1">
        <f>(Table2[[#This Row],[Close Price]]/Table2[[#This Row],[Current Month Low]])-1</f>
        <v>4.0866873065015463E-2</v>
      </c>
      <c r="AH622" s="1">
        <f>(Table2[[#This Row],[Current Month High]]/Table2[[#This Row],[Close Price]])-1</f>
        <v>5.0820090082434044E-2</v>
      </c>
      <c r="AI622">
        <v>38.905413444378297</v>
      </c>
      <c r="AJ622">
        <v>7.0700636942674997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</v>
      </c>
      <c r="AM622" t="s">
        <v>3172</v>
      </c>
      <c r="AN622">
        <v>-2.86</v>
      </c>
      <c r="AO622" t="s">
        <v>3172</v>
      </c>
      <c r="AP622">
        <v>1.8275760382395999E-2</v>
      </c>
      <c r="AQ622">
        <f>(Table2[[#This Row],[Sharpe Ratio]]-AVERAGE(Table2[Sharpe Ratio]))/_xlfn.STDEV.P(Table2[Sharpe Ratio])</f>
        <v>-0.50534018253546353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650</v>
      </c>
      <c r="AT622">
        <f>_xlfn.RANK.AVG(Table2[[#This Row],[6M Return vs Nifty Z-Score]],Table2[6M Return vs Nifty Z-Score])</f>
        <v>592</v>
      </c>
      <c r="AU622">
        <f>_xlfn.RANK.AVG(Table2[[#This Row],[Sharpe Ratio Z-Score]],Table2[Sharpe Ratio Z-Score])</f>
        <v>466</v>
      </c>
      <c r="AV622">
        <f>(Table2[[#This Row],[Rank 1Y]]+Table2[[#This Row],[Rank 6M]]+Table2[[#This Row],[Rank Sharpe]])/3</f>
        <v>569.33333333333337</v>
      </c>
    </row>
    <row r="623" spans="1:48" x14ac:dyDescent="0.3">
      <c r="A623" t="s">
        <v>22</v>
      </c>
      <c r="B623" t="s">
        <v>23</v>
      </c>
      <c r="C623" t="s">
        <v>3127</v>
      </c>
      <c r="D623" t="s">
        <v>24</v>
      </c>
      <c r="E623">
        <v>1268538.58372736</v>
      </c>
      <c r="F623">
        <v>1662.4</v>
      </c>
      <c r="G623">
        <v>-17.940539847280899</v>
      </c>
      <c r="H623">
        <f>(Table2[[#This Row],[1Y Return vs Nifty]]-AVERAGE(Table2[1Y Return vs Nifty]))/_xlfn.STDEV.P(Table2[1Y Return vs Nifty])</f>
        <v>-0.74642756962017998</v>
      </c>
      <c r="I623">
        <v>-0.97969665104778503</v>
      </c>
      <c r="J623">
        <f>(Table2[[#This Row],[1M Return vs Nifty]]-AVERAGE(Table2[1M Return vs Nifty]))/_xlfn.STDEV.P(Table2[1M Return vs Nifty])</f>
        <v>-3.8450713834083404E-2</v>
      </c>
      <c r="K623">
        <v>-1.6604349445309901</v>
      </c>
      <c r="L623">
        <f>(Table2[[#This Row],[6M Return vs Nifty]]-AVERAGE(Table2[6M Return vs Nifty]))/_xlfn.STDEV.P(Table2[6M Return vs Nifty])</f>
        <v>-0.36305997459877182</v>
      </c>
      <c r="M623">
        <v>-4.2071083844482304</v>
      </c>
      <c r="N623">
        <f>(Table2[[#This Row],[1W Return vs Nifty]]-AVERAGE(Table2[1W Return vs Nifty]))/_xlfn.STDEV.P(Table2[1W Return vs Nifty])</f>
        <v>-0.92905371806203019</v>
      </c>
      <c r="O623">
        <v>1682.94</v>
      </c>
      <c r="P623">
        <v>1665.6485371961001</v>
      </c>
      <c r="Q623">
        <v>1600.0074675466601</v>
      </c>
      <c r="R623">
        <v>43.8255473261963</v>
      </c>
      <c r="S623" s="1">
        <f>(Table2[[#This Row],[Close Price]]-Table2[[#This Row],[20D EMA]])/Table2[[#This Row],[20D EMA]]</f>
        <v>-1.2204832020155182E-2</v>
      </c>
      <c r="T623" s="1">
        <f>(Table2[[#This Row],[Close Price]]-Table2[[#This Row],[50D EMA]])/Table2[[#This Row],[50D EMA]]</f>
        <v>-1.9503137207855653E-3</v>
      </c>
      <c r="U623" s="1">
        <f>(Table2[[#This Row],[Close Price]]-Table2[[#This Row],[200D EMA]])/Table2[[#This Row],[200D EMA]]</f>
        <v>3.899515078451999E-2</v>
      </c>
      <c r="V623">
        <v>0.94868672270796195</v>
      </c>
      <c r="W623">
        <v>1632.5</v>
      </c>
      <c r="X623">
        <v>1665.45</v>
      </c>
      <c r="Y623">
        <v>1613</v>
      </c>
      <c r="Z623">
        <v>1665.45</v>
      </c>
      <c r="AA623">
        <v>1613</v>
      </c>
      <c r="AB623">
        <v>1742</v>
      </c>
      <c r="AC623" s="1">
        <f>(Table2[[#This Row],[Close Price]]/Table2[[#This Row],[Day Low]])-1</f>
        <v>1.8315467075038283E-2</v>
      </c>
      <c r="AD623" s="1">
        <f>(Table2[[#This Row],[Day High]]/Table2[[#This Row],[Close Price]])-1</f>
        <v>1.8346968238691641E-3</v>
      </c>
      <c r="AE623" s="1">
        <f>(Table2[[#This Row],[Close Price]]/Table2[[#This Row],[Current Week Low]])-1</f>
        <v>3.0626162430254178E-2</v>
      </c>
      <c r="AF623" s="1">
        <f>(Table2[[#This Row],[Current Week High]]/Table2[[#This Row],[Close Price]])-1</f>
        <v>1.8346968238691641E-3</v>
      </c>
      <c r="AG623" s="1">
        <f>(Table2[[#This Row],[Close Price]]/Table2[[#This Row],[Current Month Low]])-1</f>
        <v>3.0626162430254178E-2</v>
      </c>
      <c r="AH623" s="1">
        <f>(Table2[[#This Row],[Current Month High]]/Table2[[#This Row],[Close Price]])-1</f>
        <v>4.788257940327223E-2</v>
      </c>
      <c r="AI623">
        <v>7.9162656400384801</v>
      </c>
      <c r="AJ623">
        <v>21.917054746800599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0.03</v>
      </c>
      <c r="AM623" t="s">
        <v>3173</v>
      </c>
      <c r="AN623">
        <v>-5.53</v>
      </c>
      <c r="AO623" t="s">
        <v>3172</v>
      </c>
      <c r="AP623">
        <v>-8.5403587796578001E-2</v>
      </c>
      <c r="AQ623">
        <f>(Table2[[#This Row],[Sharpe Ratio]]-AVERAGE(Table2[Sharpe Ratio]))/_xlfn.STDEV.P(Table2[Sharpe Ratio])</f>
        <v>-1.7087207934099167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-3.7857127695249817</v>
      </c>
      <c r="AS623">
        <f>_xlfn.RANK.AVG(Table2[[#This Row],[1Y Return vs Nifty Z-Score]],Table2[1Y Return vs Nifty Z-Score])</f>
        <v>566</v>
      </c>
      <c r="AT623">
        <f>_xlfn.RANK.AVG(Table2[[#This Row],[6M Return vs Nifty Z-Score]],Table2[6M Return vs Nifty Z-Score])</f>
        <v>443</v>
      </c>
      <c r="AU623">
        <f>_xlfn.RANK.AVG(Table2[[#This Row],[Sharpe Ratio Z-Score]],Table2[Sharpe Ratio Z-Score])</f>
        <v>700</v>
      </c>
      <c r="AV623">
        <f>(Table2[[#This Row],[Rank 1Y]]+Table2[[#This Row],[Rank 6M]]+Table2[[#This Row],[Rank Sharpe]])/3</f>
        <v>569.66666666666663</v>
      </c>
    </row>
    <row r="624" spans="1:48" x14ac:dyDescent="0.3">
      <c r="A624" t="s">
        <v>1066</v>
      </c>
      <c r="B624" t="s">
        <v>1067</v>
      </c>
      <c r="C624" t="s">
        <v>3135</v>
      </c>
      <c r="D624" t="s">
        <v>80</v>
      </c>
      <c r="E624">
        <v>12795.119181225</v>
      </c>
      <c r="F624">
        <v>358.25</v>
      </c>
      <c r="G624">
        <v>-25.988720441605601</v>
      </c>
      <c r="H624">
        <f>(Table2[[#This Row],[1Y Return vs Nifty]]-AVERAGE(Table2[1Y Return vs Nifty]))/_xlfn.STDEV.P(Table2[1Y Return vs Nifty])</f>
        <v>-0.88336480901735348</v>
      </c>
      <c r="I624">
        <v>2.9941205990300999</v>
      </c>
      <c r="J624">
        <f>(Table2[[#This Row],[1M Return vs Nifty]]-AVERAGE(Table2[1M Return vs Nifty]))/_xlfn.STDEV.P(Table2[1M Return vs Nifty])</f>
        <v>0.38745946258345115</v>
      </c>
      <c r="K624">
        <v>2.5977760722838799</v>
      </c>
      <c r="L624">
        <f>(Table2[[#This Row],[6M Return vs Nifty]]-AVERAGE(Table2[6M Return vs Nifty]))/_xlfn.STDEV.P(Table2[6M Return vs Nifty])</f>
        <v>-0.22602607147295636</v>
      </c>
      <c r="M624">
        <v>1.1228923425805799</v>
      </c>
      <c r="N624">
        <f>(Table2[[#This Row],[1W Return vs Nifty]]-AVERAGE(Table2[1W Return vs Nifty]))/_xlfn.STDEV.P(Table2[1W Return vs Nifty])</f>
        <v>0.33809878325096493</v>
      </c>
      <c r="O624">
        <v>355.01</v>
      </c>
      <c r="P624">
        <v>350.60001836521798</v>
      </c>
      <c r="Q624">
        <v>345.03687180306298</v>
      </c>
      <c r="R624">
        <v>55.930040668197996</v>
      </c>
      <c r="S624" s="1">
        <f>(Table2[[#This Row],[Close Price]]-Table2[[#This Row],[20D EMA]])/Table2[[#This Row],[20D EMA]]</f>
        <v>9.1265034787752723E-3</v>
      </c>
      <c r="T624" s="1">
        <f>(Table2[[#This Row],[Close Price]]-Table2[[#This Row],[50D EMA]])/Table2[[#This Row],[50D EMA]]</f>
        <v>2.1819684067480801E-2</v>
      </c>
      <c r="U624" s="1">
        <f>(Table2[[#This Row],[Close Price]]-Table2[[#This Row],[200D EMA]])/Table2[[#This Row],[200D EMA]]</f>
        <v>3.829482955803834E-2</v>
      </c>
      <c r="V624">
        <v>0.41514471874629399</v>
      </c>
      <c r="W624">
        <v>355</v>
      </c>
      <c r="X624">
        <v>359</v>
      </c>
      <c r="Y624">
        <v>343.4</v>
      </c>
      <c r="Z624">
        <v>359</v>
      </c>
      <c r="AA624">
        <v>343.4</v>
      </c>
      <c r="AB624">
        <v>362.15</v>
      </c>
      <c r="AC624" s="1">
        <f>(Table2[[#This Row],[Close Price]]/Table2[[#This Row],[Day Low]])-1</f>
        <v>9.1549295774648876E-3</v>
      </c>
      <c r="AD624" s="1">
        <f>(Table2[[#This Row],[Day High]]/Table2[[#This Row],[Close Price]])-1</f>
        <v>2.0935101186323468E-3</v>
      </c>
      <c r="AE624" s="1">
        <f>(Table2[[#This Row],[Close Price]]/Table2[[#This Row],[Current Week Low]])-1</f>
        <v>4.3244030285381596E-2</v>
      </c>
      <c r="AF624" s="1">
        <f>(Table2[[#This Row],[Current Week High]]/Table2[[#This Row],[Close Price]])-1</f>
        <v>2.0935101186323468E-3</v>
      </c>
      <c r="AG624" s="1">
        <f>(Table2[[#This Row],[Close Price]]/Table2[[#This Row],[Current Month Low]])-1</f>
        <v>4.3244030285381596E-2</v>
      </c>
      <c r="AH624" s="1">
        <f>(Table2[[#This Row],[Current Month High]]/Table2[[#This Row],[Close Price]])-1</f>
        <v>1.0886252616887582E-2</v>
      </c>
      <c r="AI624">
        <v>11.0956036287508</v>
      </c>
      <c r="AJ624">
        <v>22.983178853415701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0.04</v>
      </c>
      <c r="AM624" t="s">
        <v>3173</v>
      </c>
      <c r="AN624">
        <v>0.55000000000000004</v>
      </c>
      <c r="AO624" t="s">
        <v>3173</v>
      </c>
      <c r="AP624">
        <v>-8.8945136891229001E-2</v>
      </c>
      <c r="AQ624">
        <f>(Table2[[#This Row],[Sharpe Ratio]]-AVERAGE(Table2[Sharpe Ratio]))/_xlfn.STDEV.P(Table2[Sharpe Ratio])</f>
        <v>-1.749826679855172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-2.1336593145110658</v>
      </c>
      <c r="AS624">
        <f>_xlfn.RANK.AVG(Table2[[#This Row],[1Y Return vs Nifty Z-Score]],Table2[1Y Return vs Nifty Z-Score])</f>
        <v>622</v>
      </c>
      <c r="AT624">
        <f>_xlfn.RANK.AVG(Table2[[#This Row],[6M Return vs Nifty Z-Score]],Table2[6M Return vs Nifty Z-Score])</f>
        <v>394</v>
      </c>
      <c r="AU624">
        <f>_xlfn.RANK.AVG(Table2[[#This Row],[Sharpe Ratio Z-Score]],Table2[Sharpe Ratio Z-Score])</f>
        <v>704</v>
      </c>
      <c r="AV624">
        <f>(Table2[[#This Row],[Rank 1Y]]+Table2[[#This Row],[Rank 6M]]+Table2[[#This Row],[Rank Sharpe]])/3</f>
        <v>573.33333333333337</v>
      </c>
    </row>
    <row r="625" spans="1:48" x14ac:dyDescent="0.3">
      <c r="A625" t="s">
        <v>492</v>
      </c>
      <c r="B625" t="s">
        <v>493</v>
      </c>
      <c r="C625" t="s">
        <v>3141</v>
      </c>
      <c r="D625" t="s">
        <v>395</v>
      </c>
      <c r="E625">
        <v>43865.510540039999</v>
      </c>
      <c r="F625">
        <v>584.4</v>
      </c>
      <c r="G625">
        <v>-32.975895000827897</v>
      </c>
      <c r="H625">
        <f>(Table2[[#This Row],[1Y Return vs Nifty]]-AVERAGE(Table2[1Y Return vs Nifty]))/_xlfn.STDEV.P(Table2[1Y Return vs Nifty])</f>
        <v>-1.0022493673485582</v>
      </c>
      <c r="I625">
        <v>-5.0012446095833996</v>
      </c>
      <c r="J625">
        <f>(Table2[[#This Row],[1M Return vs Nifty]]-AVERAGE(Table2[1M Return vs Nifty]))/_xlfn.STDEV.P(Table2[1M Return vs Nifty])</f>
        <v>-0.4694766248665822</v>
      </c>
      <c r="K625">
        <v>6.0184571010120704</v>
      </c>
      <c r="L625">
        <f>(Table2[[#This Row],[6M Return vs Nifty]]-AVERAGE(Table2[6M Return vs Nifty]))/_xlfn.STDEV.P(Table2[6M Return vs Nifty])</f>
        <v>-0.11594480239914781</v>
      </c>
      <c r="M625">
        <v>-4.9546851090504402</v>
      </c>
      <c r="N625">
        <f>(Table2[[#This Row],[1W Return vs Nifty]]-AVERAGE(Table2[1W Return vs Nifty]))/_xlfn.STDEV.P(Table2[1W Return vs Nifty])</f>
        <v>-1.1067823460712671</v>
      </c>
      <c r="O625">
        <v>595.08000000000004</v>
      </c>
      <c r="P625">
        <v>585.98730476910896</v>
      </c>
      <c r="Q625">
        <v>563.73308640976597</v>
      </c>
      <c r="R625">
        <v>39.616478210798498</v>
      </c>
      <c r="S625" s="1">
        <f>(Table2[[#This Row],[Close Price]]-Table2[[#This Row],[20D EMA]])/Table2[[#This Row],[20D EMA]]</f>
        <v>-1.7947166767493552E-2</v>
      </c>
      <c r="T625" s="1">
        <f>(Table2[[#This Row],[Close Price]]-Table2[[#This Row],[50D EMA]])/Table2[[#This Row],[50D EMA]]</f>
        <v>-2.70876989346111E-3</v>
      </c>
      <c r="U625" s="1">
        <f>(Table2[[#This Row],[Close Price]]-Table2[[#This Row],[200D EMA]])/Table2[[#This Row],[200D EMA]]</f>
        <v>3.6660813580864843E-2</v>
      </c>
      <c r="V625">
        <v>0.80764188391137703</v>
      </c>
      <c r="W625">
        <v>580</v>
      </c>
      <c r="X625">
        <v>593.65</v>
      </c>
      <c r="Y625">
        <v>573.35</v>
      </c>
      <c r="Z625">
        <v>605.5</v>
      </c>
      <c r="AA625">
        <v>573.35</v>
      </c>
      <c r="AB625">
        <v>625</v>
      </c>
      <c r="AC625" s="1">
        <f>(Table2[[#This Row],[Close Price]]/Table2[[#This Row],[Day Low]])-1</f>
        <v>7.5862068965517615E-3</v>
      </c>
      <c r="AD625" s="1">
        <f>(Table2[[#This Row],[Day High]]/Table2[[#This Row],[Close Price]])-1</f>
        <v>1.5828199863107351E-2</v>
      </c>
      <c r="AE625" s="1">
        <f>(Table2[[#This Row],[Close Price]]/Table2[[#This Row],[Current Week Low]])-1</f>
        <v>1.9272695561175501E-2</v>
      </c>
      <c r="AF625" s="1">
        <f>(Table2[[#This Row],[Current Week High]]/Table2[[#This Row],[Close Price]])-1</f>
        <v>3.6105407255304645E-2</v>
      </c>
      <c r="AG625" s="1">
        <f>(Table2[[#This Row],[Close Price]]/Table2[[#This Row],[Current Month Low]])-1</f>
        <v>1.9272695561175501E-2</v>
      </c>
      <c r="AH625" s="1">
        <f>(Table2[[#This Row],[Current Month High]]/Table2[[#This Row],[Close Price]])-1</f>
        <v>6.9472963723477221E-2</v>
      </c>
      <c r="AI625">
        <v>8.6413415468856893</v>
      </c>
      <c r="AJ625">
        <v>30.5046895935685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0.06</v>
      </c>
      <c r="AM625" t="s">
        <v>3173</v>
      </c>
      <c r="AN625">
        <v>-1.42</v>
      </c>
      <c r="AO625" t="s">
        <v>3172</v>
      </c>
      <c r="AP625">
        <v>-9.1396779904371006E-2</v>
      </c>
      <c r="AQ625">
        <f>(Table2[[#This Row],[Sharpe Ratio]]-AVERAGE(Table2[Sharpe Ratio]))/_xlfn.STDEV.P(Table2[Sharpe Ratio])</f>
        <v>-1.7782822953525619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-4.4727354360381177</v>
      </c>
      <c r="AS625">
        <f>_xlfn.RANK.AVG(Table2[[#This Row],[1Y Return vs Nifty Z-Score]],Table2[1Y Return vs Nifty Z-Score])</f>
        <v>661</v>
      </c>
      <c r="AT625">
        <f>_xlfn.RANK.AVG(Table2[[#This Row],[6M Return vs Nifty Z-Score]],Table2[6M Return vs Nifty Z-Score])</f>
        <v>354</v>
      </c>
      <c r="AU625">
        <f>_xlfn.RANK.AVG(Table2[[#This Row],[Sharpe Ratio Z-Score]],Table2[Sharpe Ratio Z-Score])</f>
        <v>706</v>
      </c>
      <c r="AV625">
        <f>(Table2[[#This Row],[Rank 1Y]]+Table2[[#This Row],[Rank 6M]]+Table2[[#This Row],[Rank Sharpe]])/3</f>
        <v>573.66666666666663</v>
      </c>
    </row>
    <row r="626" spans="1:48" x14ac:dyDescent="0.3">
      <c r="A626" t="s">
        <v>1403</v>
      </c>
      <c r="B626" t="s">
        <v>1404</v>
      </c>
      <c r="C626" t="s">
        <v>3141</v>
      </c>
      <c r="D626" t="s">
        <v>446</v>
      </c>
      <c r="E626">
        <v>7847.5035851250004</v>
      </c>
      <c r="F626">
        <v>283.75</v>
      </c>
      <c r="G626">
        <v>-22.333518125622099</v>
      </c>
      <c r="H626">
        <f>(Table2[[#This Row],[1Y Return vs Nifty]]-AVERAGE(Table2[1Y Return vs Nifty]))/_xlfn.STDEV.P(Table2[1Y Return vs Nifty])</f>
        <v>-0.8211727012828558</v>
      </c>
      <c r="I626">
        <v>-12.548908952191001</v>
      </c>
      <c r="J626">
        <f>(Table2[[#This Row],[1M Return vs Nifty]]-AVERAGE(Table2[1M Return vs Nifty]))/_xlfn.STDEV.P(Table2[1M Return vs Nifty])</f>
        <v>-1.2784285341767885</v>
      </c>
      <c r="K626">
        <v>1.56250380495409</v>
      </c>
      <c r="L626">
        <f>(Table2[[#This Row],[6M Return vs Nifty]]-AVERAGE(Table2[6M Return vs Nifty]))/_xlfn.STDEV.P(Table2[6M Return vs Nifty])</f>
        <v>-0.25934226905684926</v>
      </c>
      <c r="M626">
        <v>-2.5984837217274301</v>
      </c>
      <c r="N626">
        <f>(Table2[[#This Row],[1W Return vs Nifty]]-AVERAGE(Table2[1W Return vs Nifty]))/_xlfn.STDEV.P(Table2[1W Return vs Nifty])</f>
        <v>-0.54661985558548254</v>
      </c>
      <c r="O626">
        <v>286.48</v>
      </c>
      <c r="P626">
        <v>283.914637493339</v>
      </c>
      <c r="Q626">
        <v>270.47474040850898</v>
      </c>
      <c r="R626">
        <v>49.267191387083798</v>
      </c>
      <c r="S626" s="1">
        <f>(Table2[[#This Row],[Close Price]]-Table2[[#This Row],[20D EMA]])/Table2[[#This Row],[20D EMA]]</f>
        <v>-9.5294610444010674E-3</v>
      </c>
      <c r="T626" s="1">
        <f>(Table2[[#This Row],[Close Price]]-Table2[[#This Row],[50D EMA]])/Table2[[#This Row],[50D EMA]]</f>
        <v>-5.798837805354903E-4</v>
      </c>
      <c r="U626" s="1">
        <f>(Table2[[#This Row],[Close Price]]-Table2[[#This Row],[200D EMA]])/Table2[[#This Row],[200D EMA]]</f>
        <v>4.9081328524212126E-2</v>
      </c>
      <c r="V626">
        <v>0.45630447082669701</v>
      </c>
      <c r="W626">
        <v>276.55</v>
      </c>
      <c r="X626">
        <v>284.95</v>
      </c>
      <c r="Y626">
        <v>261.39999999999998</v>
      </c>
      <c r="Z626">
        <v>284.95</v>
      </c>
      <c r="AA626">
        <v>261.39999999999998</v>
      </c>
      <c r="AB626">
        <v>293.95</v>
      </c>
      <c r="AC626" s="1">
        <f>(Table2[[#This Row],[Close Price]]/Table2[[#This Row],[Day Low]])-1</f>
        <v>2.6035075031639821E-2</v>
      </c>
      <c r="AD626" s="1">
        <f>(Table2[[#This Row],[Day High]]/Table2[[#This Row],[Close Price]])-1</f>
        <v>4.2290748898679009E-3</v>
      </c>
      <c r="AE626" s="1">
        <f>(Table2[[#This Row],[Close Price]]/Table2[[#This Row],[Current Week Low]])-1</f>
        <v>8.5501147666411814E-2</v>
      </c>
      <c r="AF626" s="1">
        <f>(Table2[[#This Row],[Current Week High]]/Table2[[#This Row],[Close Price]])-1</f>
        <v>4.2290748898679009E-3</v>
      </c>
      <c r="AG626" s="1">
        <f>(Table2[[#This Row],[Close Price]]/Table2[[#This Row],[Current Month Low]])-1</f>
        <v>8.5501147666411814E-2</v>
      </c>
      <c r="AH626" s="1">
        <f>(Table2[[#This Row],[Current Month High]]/Table2[[#This Row],[Close Price]])-1</f>
        <v>3.5947136563876603E-2</v>
      </c>
      <c r="AI626">
        <v>14.7136563876651</v>
      </c>
      <c r="AJ626">
        <v>28.977272727272702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0.1</v>
      </c>
      <c r="AM626" t="s">
        <v>3173</v>
      </c>
      <c r="AN626">
        <v>-2.2400000000000002</v>
      </c>
      <c r="AO626" t="s">
        <v>3172</v>
      </c>
      <c r="AP626">
        <v>-0.106796187929211</v>
      </c>
      <c r="AQ626">
        <f>(Table2[[#This Row],[Sharpe Ratio]]-AVERAGE(Table2[Sharpe Ratio]))/_xlfn.STDEV.P(Table2[Sharpe Ratio])</f>
        <v>-1.9570194244098127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-4.8625827845117886</v>
      </c>
      <c r="AS626">
        <f>_xlfn.RANK.AVG(Table2[[#This Row],[1Y Return vs Nifty Z-Score]],Table2[1Y Return vs Nifty Z-Score])</f>
        <v>599</v>
      </c>
      <c r="AT626">
        <f>_xlfn.RANK.AVG(Table2[[#This Row],[6M Return vs Nifty Z-Score]],Table2[6M Return vs Nifty Z-Score])</f>
        <v>406</v>
      </c>
      <c r="AU626">
        <f>_xlfn.RANK.AVG(Table2[[#This Row],[Sharpe Ratio Z-Score]],Table2[Sharpe Ratio Z-Score])</f>
        <v>719</v>
      </c>
      <c r="AV626">
        <f>(Table2[[#This Row],[Rank 1Y]]+Table2[[#This Row],[Rank 6M]]+Table2[[#This Row],[Rank Sharpe]])/3</f>
        <v>574.66666666666663</v>
      </c>
    </row>
    <row r="627" spans="1:48" x14ac:dyDescent="0.3">
      <c r="A627" t="s">
        <v>93</v>
      </c>
      <c r="B627" t="s">
        <v>94</v>
      </c>
      <c r="C627" t="s">
        <v>3138</v>
      </c>
      <c r="D627" t="s">
        <v>95</v>
      </c>
      <c r="E627">
        <v>299825.26108099998</v>
      </c>
      <c r="F627">
        <v>4607.5</v>
      </c>
      <c r="G627">
        <v>-5.5129469981608397</v>
      </c>
      <c r="H627">
        <f>(Table2[[#This Row],[1Y Return vs Nifty]]-AVERAGE(Table2[1Y Return vs Nifty]))/_xlfn.STDEV.P(Table2[1Y Return vs Nifty])</f>
        <v>-0.53497602014692314</v>
      </c>
      <c r="I627">
        <v>-14.016697407333499</v>
      </c>
      <c r="J627">
        <f>(Table2[[#This Row],[1M Return vs Nifty]]-AVERAGE(Table2[1M Return vs Nifty]))/_xlfn.STDEV.P(Table2[1M Return vs Nifty])</f>
        <v>-1.4357447871728488</v>
      </c>
      <c r="K627">
        <v>-12.9465611171539</v>
      </c>
      <c r="L627">
        <f>(Table2[[#This Row],[6M Return vs Nifty]]-AVERAGE(Table2[6M Return vs Nifty]))/_xlfn.STDEV.P(Table2[6M Return vs Nifty])</f>
        <v>-0.72625989928493195</v>
      </c>
      <c r="M627">
        <v>-5.0116456992232497</v>
      </c>
      <c r="N627">
        <f>(Table2[[#This Row],[1W Return vs Nifty]]-AVERAGE(Table2[1W Return vs Nifty]))/_xlfn.STDEV.P(Table2[1W Return vs Nifty])</f>
        <v>-1.1203241367782968</v>
      </c>
      <c r="O627">
        <v>4935.37</v>
      </c>
      <c r="P627">
        <v>4998.0550901447396</v>
      </c>
      <c r="Q627">
        <v>4631.3172111372296</v>
      </c>
      <c r="R627">
        <v>29.311678903832501</v>
      </c>
      <c r="S627" s="1">
        <f>(Table2[[#This Row],[Close Price]]-Table2[[#This Row],[20D EMA]])/Table2[[#This Row],[20D EMA]]</f>
        <v>-6.643270919910764E-2</v>
      </c>
      <c r="T627" s="1">
        <f>(Table2[[#This Row],[Close Price]]-Table2[[#This Row],[50D EMA]])/Table2[[#This Row],[50D EMA]]</f>
        <v>-7.8141413630042525E-2</v>
      </c>
      <c r="U627" s="1">
        <f>(Table2[[#This Row],[Close Price]]-Table2[[#This Row],[200D EMA]])/Table2[[#This Row],[200D EMA]]</f>
        <v>-5.1426430217206475E-3</v>
      </c>
      <c r="V627">
        <v>1.76328291759529</v>
      </c>
      <c r="W627">
        <v>4572</v>
      </c>
      <c r="X627">
        <v>4698.8999999999996</v>
      </c>
      <c r="Y627">
        <v>4435</v>
      </c>
      <c r="Z627">
        <v>4752.8999999999996</v>
      </c>
      <c r="AA627">
        <v>4435</v>
      </c>
      <c r="AB627">
        <v>5138</v>
      </c>
      <c r="AC627" s="1">
        <f>(Table2[[#This Row],[Close Price]]/Table2[[#This Row],[Day Low]])-1</f>
        <v>7.7646544181977362E-3</v>
      </c>
      <c r="AD627" s="1">
        <f>(Table2[[#This Row],[Day High]]/Table2[[#This Row],[Close Price]])-1</f>
        <v>1.983722192078119E-2</v>
      </c>
      <c r="AE627" s="1">
        <f>(Table2[[#This Row],[Close Price]]/Table2[[#This Row],[Current Week Low]])-1</f>
        <v>3.8895152198421545E-2</v>
      </c>
      <c r="AF627" s="1">
        <f>(Table2[[#This Row],[Current Week High]]/Table2[[#This Row],[Close Price]])-1</f>
        <v>3.1557243624525055E-2</v>
      </c>
      <c r="AG627" s="1">
        <f>(Table2[[#This Row],[Close Price]]/Table2[[#This Row],[Current Month Low]])-1</f>
        <v>3.8895152198421545E-2</v>
      </c>
      <c r="AH627" s="1">
        <f>(Table2[[#This Row],[Current Month High]]/Table2[[#This Row],[Close Price]])-1</f>
        <v>0.1151383613673358</v>
      </c>
      <c r="AI627">
        <v>19.041779706999399</v>
      </c>
      <c r="AJ627">
        <v>27.279005524861802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-0.15</v>
      </c>
      <c r="AM627" t="s">
        <v>3172</v>
      </c>
      <c r="AN627">
        <v>-13.02</v>
      </c>
      <c r="AO627" t="s">
        <v>3172</v>
      </c>
      <c r="AP627">
        <v>-5.5153920163389998E-2</v>
      </c>
      <c r="AQ627">
        <f>(Table2[[#This Row],[Sharpe Ratio]]-AVERAGE(Table2[Sharpe Ratio]))/_xlfn.STDEV.P(Table2[Sharpe Ratio])</f>
        <v>-1.3576203654603012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489</v>
      </c>
      <c r="AT627">
        <f>_xlfn.RANK.AVG(Table2[[#This Row],[6M Return vs Nifty Z-Score]],Table2[6M Return vs Nifty Z-Score])</f>
        <v>568</v>
      </c>
      <c r="AU627">
        <f>_xlfn.RANK.AVG(Table2[[#This Row],[Sharpe Ratio Z-Score]],Table2[Sharpe Ratio Z-Score])</f>
        <v>671</v>
      </c>
      <c r="AV627">
        <f>(Table2[[#This Row],[Rank 1Y]]+Table2[[#This Row],[Rank 6M]]+Table2[[#This Row],[Rank Sharpe]])/3</f>
        <v>576</v>
      </c>
    </row>
    <row r="628" spans="1:48" x14ac:dyDescent="0.3">
      <c r="A628" t="s">
        <v>430</v>
      </c>
      <c r="B628" t="s">
        <v>431</v>
      </c>
      <c r="C628" t="s">
        <v>3129</v>
      </c>
      <c r="D628" t="s">
        <v>195</v>
      </c>
      <c r="E628">
        <v>54380.497198719997</v>
      </c>
      <c r="F628">
        <v>16752.7</v>
      </c>
      <c r="G628">
        <v>-32.682467782837797</v>
      </c>
      <c r="H628">
        <f>(Table2[[#This Row],[1Y Return vs Nifty]]-AVERAGE(Table2[1Y Return vs Nifty]))/_xlfn.STDEV.P(Table2[1Y Return vs Nifty])</f>
        <v>-0.9972567963289799</v>
      </c>
      <c r="I628">
        <v>2.5093913965242298</v>
      </c>
      <c r="J628">
        <f>(Table2[[#This Row],[1M Return vs Nifty]]-AVERAGE(Table2[1M Return vs Nifty]))/_xlfn.STDEV.P(Table2[1M Return vs Nifty])</f>
        <v>0.33550662047679425</v>
      </c>
      <c r="K628">
        <v>-4.5600033866918199</v>
      </c>
      <c r="L628">
        <f>(Table2[[#This Row],[6M Return vs Nifty]]-AVERAGE(Table2[6M Return vs Nifty]))/_xlfn.STDEV.P(Table2[6M Return vs Nifty])</f>
        <v>-0.45637126881146384</v>
      </c>
      <c r="M628">
        <v>2.0978273211083698</v>
      </c>
      <c r="N628">
        <f>(Table2[[#This Row],[1W Return vs Nifty]]-AVERAGE(Table2[1W Return vs Nifty]))/_xlfn.STDEV.P(Table2[1W Return vs Nifty])</f>
        <v>0.5698794827158381</v>
      </c>
      <c r="O628">
        <v>16643.11</v>
      </c>
      <c r="P628">
        <v>16648.803020529002</v>
      </c>
      <c r="Q628">
        <v>16497.947298878302</v>
      </c>
      <c r="R628">
        <v>56.593905487738503</v>
      </c>
      <c r="S628" s="1">
        <f>(Table2[[#This Row],[Close Price]]-Table2[[#This Row],[20D EMA]])/Table2[[#This Row],[20D EMA]]</f>
        <v>6.5847068246259344E-3</v>
      </c>
      <c r="T628" s="1">
        <f>(Table2[[#This Row],[Close Price]]-Table2[[#This Row],[50D EMA]])/Table2[[#This Row],[50D EMA]]</f>
        <v>6.2405074612804194E-3</v>
      </c>
      <c r="U628" s="1">
        <f>(Table2[[#This Row],[Close Price]]-Table2[[#This Row],[200D EMA]])/Table2[[#This Row],[200D EMA]]</f>
        <v>1.544147865831888E-2</v>
      </c>
      <c r="V628">
        <v>0.79962216069505598</v>
      </c>
      <c r="W628">
        <v>16637.849999999999</v>
      </c>
      <c r="X628">
        <v>17011</v>
      </c>
      <c r="Y628">
        <v>16425.599999999999</v>
      </c>
      <c r="Z628">
        <v>17011</v>
      </c>
      <c r="AA628">
        <v>16405</v>
      </c>
      <c r="AB628">
        <v>17011</v>
      </c>
      <c r="AC628" s="1">
        <f>(Table2[[#This Row],[Close Price]]/Table2[[#This Row],[Day Low]])-1</f>
        <v>6.9029351749174683E-3</v>
      </c>
      <c r="AD628" s="1">
        <f>(Table2[[#This Row],[Day High]]/Table2[[#This Row],[Close Price]])-1</f>
        <v>1.541841016671941E-2</v>
      </c>
      <c r="AE628" s="1">
        <f>(Table2[[#This Row],[Close Price]]/Table2[[#This Row],[Current Week Low]])-1</f>
        <v>1.9914036625755083E-2</v>
      </c>
      <c r="AF628" s="1">
        <f>(Table2[[#This Row],[Current Week High]]/Table2[[#This Row],[Close Price]])-1</f>
        <v>1.541841016671941E-2</v>
      </c>
      <c r="AG628" s="1">
        <f>(Table2[[#This Row],[Close Price]]/Table2[[#This Row],[Current Month Low]])-1</f>
        <v>2.1194757695824462E-2</v>
      </c>
      <c r="AH628" s="1">
        <f>(Table2[[#This Row],[Current Month High]]/Table2[[#This Row],[Close Price]])-1</f>
        <v>1.541841016671941E-2</v>
      </c>
      <c r="AI628">
        <v>14.906850835984599</v>
      </c>
      <c r="AJ628">
        <v>9.1708264365868608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0</v>
      </c>
      <c r="AM628" t="s">
        <v>3174</v>
      </c>
      <c r="AN628">
        <v>1.4</v>
      </c>
      <c r="AO628" t="s">
        <v>3173</v>
      </c>
      <c r="AP628">
        <v>-1.6910666633999E-2</v>
      </c>
      <c r="AQ628">
        <f>(Table2[[#This Row],[Sharpe Ratio]]-AVERAGE(Table2[Sharpe Ratio]))/_xlfn.STDEV.P(Table2[Sharpe Ratio])</f>
        <v>-0.91374035847393265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658</v>
      </c>
      <c r="AT628">
        <f>_xlfn.RANK.AVG(Table2[[#This Row],[6M Return vs Nifty Z-Score]],Table2[6M Return vs Nifty Z-Score])</f>
        <v>472</v>
      </c>
      <c r="AU628">
        <f>_xlfn.RANK.AVG(Table2[[#This Row],[Sharpe Ratio Z-Score]],Table2[Sharpe Ratio Z-Score])</f>
        <v>600</v>
      </c>
      <c r="AV628">
        <f>(Table2[[#This Row],[Rank 1Y]]+Table2[[#This Row],[Rank 6M]]+Table2[[#This Row],[Rank Sharpe]])/3</f>
        <v>576.66666666666663</v>
      </c>
    </row>
    <row r="629" spans="1:48" x14ac:dyDescent="0.3">
      <c r="A629" t="s">
        <v>1507</v>
      </c>
      <c r="B629" t="s">
        <v>1508</v>
      </c>
      <c r="C629" t="s">
        <v>3138</v>
      </c>
      <c r="D629" t="s">
        <v>458</v>
      </c>
      <c r="E629">
        <v>6782.9883005599904</v>
      </c>
      <c r="F629">
        <v>1255.9000000000001</v>
      </c>
      <c r="G629">
        <v>-29.984148549681802</v>
      </c>
      <c r="H629">
        <f>(Table2[[#This Row],[1Y Return vs Nifty]]-AVERAGE(Table2[1Y Return vs Nifty]))/_xlfn.STDEV.P(Table2[1Y Return vs Nifty])</f>
        <v>-0.95134575066218174</v>
      </c>
      <c r="I629">
        <v>12.139618239543999</v>
      </c>
      <c r="J629">
        <f>(Table2[[#This Row],[1M Return vs Nifty]]-AVERAGE(Table2[1M Return vs Nifty]))/_xlfn.STDEV.P(Table2[1M Return vs Nifty])</f>
        <v>1.3676657147509552</v>
      </c>
      <c r="K629">
        <v>-2.0901237011884302</v>
      </c>
      <c r="L629">
        <f>(Table2[[#This Row],[6M Return vs Nifty]]-AVERAGE(Table2[6M Return vs Nifty]))/_xlfn.STDEV.P(Table2[6M Return vs Nifty])</f>
        <v>-0.37688783029252065</v>
      </c>
      <c r="M629">
        <v>-5.1329481627819096</v>
      </c>
      <c r="N629">
        <f>(Table2[[#This Row],[1W Return vs Nifty]]-AVERAGE(Table2[1W Return vs Nifty]))/_xlfn.STDEV.P(Table2[1W Return vs Nifty])</f>
        <v>-1.1491625418716238</v>
      </c>
      <c r="O629">
        <v>1286.46</v>
      </c>
      <c r="P629">
        <v>1226.12335012885</v>
      </c>
      <c r="Q629">
        <v>1155.72505671112</v>
      </c>
      <c r="R629">
        <v>34.563153214220797</v>
      </c>
      <c r="S629" s="1">
        <f>(Table2[[#This Row],[Close Price]]-Table2[[#This Row],[20D EMA]])/Table2[[#This Row],[20D EMA]]</f>
        <v>-2.3755110924552604E-2</v>
      </c>
      <c r="T629" s="1">
        <f>(Table2[[#This Row],[Close Price]]-Table2[[#This Row],[50D EMA]])/Table2[[#This Row],[50D EMA]]</f>
        <v>2.4285199256682401E-2</v>
      </c>
      <c r="U629" s="1">
        <f>(Table2[[#This Row],[Close Price]]-Table2[[#This Row],[200D EMA]])/Table2[[#This Row],[200D EMA]]</f>
        <v>8.6677140646193807E-2</v>
      </c>
      <c r="V629">
        <v>1.20555945207048</v>
      </c>
      <c r="W629">
        <v>1250</v>
      </c>
      <c r="X629">
        <v>1297.25</v>
      </c>
      <c r="Y629">
        <v>1250</v>
      </c>
      <c r="Z629">
        <v>1324.9</v>
      </c>
      <c r="AA629">
        <v>1250</v>
      </c>
      <c r="AB629">
        <v>1400.05</v>
      </c>
      <c r="AC629" s="1">
        <f>(Table2[[#This Row],[Close Price]]/Table2[[#This Row],[Day Low]])-1</f>
        <v>4.7200000000000575E-3</v>
      </c>
      <c r="AD629" s="1">
        <f>(Table2[[#This Row],[Day High]]/Table2[[#This Row],[Close Price]])-1</f>
        <v>3.2924595907317444E-2</v>
      </c>
      <c r="AE629" s="1">
        <f>(Table2[[#This Row],[Close Price]]/Table2[[#This Row],[Current Week Low]])-1</f>
        <v>4.7200000000000575E-3</v>
      </c>
      <c r="AF629" s="1">
        <f>(Table2[[#This Row],[Current Week High]]/Table2[[#This Row],[Close Price]])-1</f>
        <v>5.4940679990445052E-2</v>
      </c>
      <c r="AG629" s="1">
        <f>(Table2[[#This Row],[Close Price]]/Table2[[#This Row],[Current Month Low]])-1</f>
        <v>4.7200000000000575E-3</v>
      </c>
      <c r="AH629" s="1">
        <f>(Table2[[#This Row],[Current Month High]]/Table2[[#This Row],[Close Price]])-1</f>
        <v>0.11477824667569059</v>
      </c>
      <c r="AI629">
        <v>12.0949120152878</v>
      </c>
      <c r="AJ629">
        <v>34.565520197149901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0.11</v>
      </c>
      <c r="AM629" t="s">
        <v>3173</v>
      </c>
      <c r="AN629">
        <v>-3.3</v>
      </c>
      <c r="AO629" t="s">
        <v>3172</v>
      </c>
      <c r="AP629">
        <v>-3.6315592816637002E-2</v>
      </c>
      <c r="AQ629">
        <f>(Table2[[#This Row],[Sharpe Ratio]]-AVERAGE(Table2[Sharpe Ratio]))/_xlfn.STDEV.P(Table2[Sharpe Ratio])</f>
        <v>-1.1389685484055148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-2.2486989564808857</v>
      </c>
      <c r="AS629">
        <f>_xlfn.RANK.AVG(Table2[[#This Row],[1Y Return vs Nifty Z-Score]],Table2[1Y Return vs Nifty Z-Score])</f>
        <v>646</v>
      </c>
      <c r="AT629">
        <f>_xlfn.RANK.AVG(Table2[[#This Row],[6M Return vs Nifty Z-Score]],Table2[6M Return vs Nifty Z-Score])</f>
        <v>448</v>
      </c>
      <c r="AU629">
        <f>_xlfn.RANK.AVG(Table2[[#This Row],[Sharpe Ratio Z-Score]],Table2[Sharpe Ratio Z-Score])</f>
        <v>638</v>
      </c>
      <c r="AV629">
        <f>(Table2[[#This Row],[Rank 1Y]]+Table2[[#This Row],[Rank 6M]]+Table2[[#This Row],[Rank Sharpe]])/3</f>
        <v>577.33333333333337</v>
      </c>
    </row>
    <row r="630" spans="1:48" x14ac:dyDescent="0.3">
      <c r="A630" t="s">
        <v>1711</v>
      </c>
      <c r="B630" t="s">
        <v>1712</v>
      </c>
      <c r="C630" t="s">
        <v>3137</v>
      </c>
      <c r="D630" t="s">
        <v>310</v>
      </c>
      <c r="E630">
        <v>4973.7724715889999</v>
      </c>
      <c r="F630">
        <v>233.11</v>
      </c>
      <c r="G630">
        <v>-22.474322016624399</v>
      </c>
      <c r="H630">
        <f>(Table2[[#This Row],[1Y Return vs Nifty]]-AVERAGE(Table2[1Y Return vs Nifty]))/_xlfn.STDEV.P(Table2[1Y Return vs Nifty])</f>
        <v>-0.82356843481595154</v>
      </c>
      <c r="I630">
        <v>-12.114226811419201</v>
      </c>
      <c r="J630">
        <f>(Table2[[#This Row],[1M Return vs Nifty]]-AVERAGE(Table2[1M Return vs Nifty]))/_xlfn.STDEV.P(Table2[1M Return vs Nifty])</f>
        <v>-1.231839691356188</v>
      </c>
      <c r="K630">
        <v>0.53524380333329002</v>
      </c>
      <c r="L630">
        <f>(Table2[[#This Row],[6M Return vs Nifty]]-AVERAGE(Table2[6M Return vs Nifty]))/_xlfn.STDEV.P(Table2[6M Return vs Nifty])</f>
        <v>-0.29240062313823645</v>
      </c>
      <c r="M630">
        <v>-0.82041810072987198</v>
      </c>
      <c r="N630">
        <f>(Table2[[#This Row],[1W Return vs Nifty]]-AVERAGE(Table2[1W Return vs Nifty]))/_xlfn.STDEV.P(Table2[1W Return vs Nifty])</f>
        <v>-0.1239031591842662</v>
      </c>
      <c r="O630">
        <v>243.74</v>
      </c>
      <c r="P630">
        <v>251.87962031358501</v>
      </c>
      <c r="Q630">
        <v>243.16702733495501</v>
      </c>
      <c r="R630">
        <v>31.335412329393801</v>
      </c>
      <c r="S630" s="1">
        <f>(Table2[[#This Row],[Close Price]]-Table2[[#This Row],[20D EMA]])/Table2[[#This Row],[20D EMA]]</f>
        <v>-4.3612045622384486E-2</v>
      </c>
      <c r="T630" s="1">
        <f>(Table2[[#This Row],[Close Price]]-Table2[[#This Row],[50D EMA]])/Table2[[#This Row],[50D EMA]]</f>
        <v>-7.4518217433459669E-2</v>
      </c>
      <c r="U630" s="1">
        <f>(Table2[[#This Row],[Close Price]]-Table2[[#This Row],[200D EMA]])/Table2[[#This Row],[200D EMA]]</f>
        <v>-4.1358515770732983E-2</v>
      </c>
      <c r="V630">
        <v>0.52391900169968697</v>
      </c>
      <c r="W630">
        <v>231.16</v>
      </c>
      <c r="X630">
        <v>237.25</v>
      </c>
      <c r="Y630">
        <v>228.83</v>
      </c>
      <c r="Z630">
        <v>241.1</v>
      </c>
      <c r="AA630">
        <v>228.83</v>
      </c>
      <c r="AB630">
        <v>244.7</v>
      </c>
      <c r="AC630" s="1">
        <f>(Table2[[#This Row],[Close Price]]/Table2[[#This Row],[Day Low]])-1</f>
        <v>8.4357155217167357E-3</v>
      </c>
      <c r="AD630" s="1">
        <f>(Table2[[#This Row],[Day High]]/Table2[[#This Row],[Close Price]])-1</f>
        <v>1.775985586203932E-2</v>
      </c>
      <c r="AE630" s="1">
        <f>(Table2[[#This Row],[Close Price]]/Table2[[#This Row],[Current Week Low]])-1</f>
        <v>1.8703841279552602E-2</v>
      </c>
      <c r="AF630" s="1">
        <f>(Table2[[#This Row],[Current Week High]]/Table2[[#This Row],[Close Price]])-1</f>
        <v>3.4275663849684612E-2</v>
      </c>
      <c r="AG630" s="1">
        <f>(Table2[[#This Row],[Close Price]]/Table2[[#This Row],[Current Month Low]])-1</f>
        <v>1.8703841279552602E-2</v>
      </c>
      <c r="AH630" s="1">
        <f>(Table2[[#This Row],[Current Month High]]/Table2[[#This Row],[Close Price]])-1</f>
        <v>4.9719016773197122E-2</v>
      </c>
      <c r="AI630">
        <v>27.450559821543401</v>
      </c>
      <c r="AJ630">
        <v>23.3386243386243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-0.19</v>
      </c>
      <c r="AM630" t="s">
        <v>3172</v>
      </c>
      <c r="AN630">
        <v>-8.0299999999999994</v>
      </c>
      <c r="AO630" t="s">
        <v>3172</v>
      </c>
      <c r="AP630">
        <v>-0.10037848064796601</v>
      </c>
      <c r="AQ630">
        <f>(Table2[[#This Row],[Sharpe Ratio]]-AVERAGE(Table2[Sharpe Ratio]))/_xlfn.STDEV.P(Table2[Sharpe Ratio])</f>
        <v>-1.8825306796003209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600</v>
      </c>
      <c r="AT630">
        <f>_xlfn.RANK.AVG(Table2[[#This Row],[6M Return vs Nifty Z-Score]],Table2[6M Return vs Nifty Z-Score])</f>
        <v>420</v>
      </c>
      <c r="AU630">
        <f>_xlfn.RANK.AVG(Table2[[#This Row],[Sharpe Ratio Z-Score]],Table2[Sharpe Ratio Z-Score])</f>
        <v>712</v>
      </c>
      <c r="AV630">
        <f>(Table2[[#This Row],[Rank 1Y]]+Table2[[#This Row],[Rank 6M]]+Table2[[#This Row],[Rank Sharpe]])/3</f>
        <v>577.33333333333337</v>
      </c>
    </row>
    <row r="631" spans="1:48" x14ac:dyDescent="0.3">
      <c r="A631" t="s">
        <v>707</v>
      </c>
      <c r="B631" t="s">
        <v>708</v>
      </c>
      <c r="C631" t="s">
        <v>3131</v>
      </c>
      <c r="D631" t="s">
        <v>51</v>
      </c>
      <c r="E631">
        <v>25084.387083850001</v>
      </c>
      <c r="F631">
        <v>465.25</v>
      </c>
      <c r="G631">
        <v>-10.6922000837521</v>
      </c>
      <c r="H631">
        <f>(Table2[[#This Row],[1Y Return vs Nifty]]-AVERAGE(Table2[1Y Return vs Nifty]))/_xlfn.STDEV.P(Table2[1Y Return vs Nifty])</f>
        <v>-0.62309936819657885</v>
      </c>
      <c r="I631">
        <v>-8.2529625643268592</v>
      </c>
      <c r="J631">
        <f>(Table2[[#This Row],[1M Return vs Nifty]]-AVERAGE(Table2[1M Return vs Nifty]))/_xlfn.STDEV.P(Table2[1M Return vs Nifty])</f>
        <v>-0.817992845067123</v>
      </c>
      <c r="K631">
        <v>-8.6135854613520202</v>
      </c>
      <c r="L631">
        <f>(Table2[[#This Row],[6M Return vs Nifty]]-AVERAGE(Table2[6M Return vs Nifty]))/_xlfn.STDEV.P(Table2[6M Return vs Nifty])</f>
        <v>-0.58681998803605118</v>
      </c>
      <c r="M631">
        <v>-1.1484602912276001</v>
      </c>
      <c r="N631">
        <f>(Table2[[#This Row],[1W Return vs Nifty]]-AVERAGE(Table2[1W Return vs Nifty]))/_xlfn.STDEV.P(Table2[1W Return vs Nifty])</f>
        <v>-0.20189179436726915</v>
      </c>
      <c r="O631">
        <v>462.46</v>
      </c>
      <c r="P631">
        <v>461.25275531183001</v>
      </c>
      <c r="Q631">
        <v>436.03772195222899</v>
      </c>
      <c r="R631">
        <v>54.689503510505901</v>
      </c>
      <c r="S631" s="1">
        <f>(Table2[[#This Row],[Close Price]]-Table2[[#This Row],[20D EMA]])/Table2[[#This Row],[20D EMA]]</f>
        <v>6.032954201444494E-3</v>
      </c>
      <c r="T631" s="1">
        <f>(Table2[[#This Row],[Close Price]]-Table2[[#This Row],[50D EMA]])/Table2[[#This Row],[50D EMA]]</f>
        <v>8.6660613777095972E-3</v>
      </c>
      <c r="U631" s="1">
        <f>(Table2[[#This Row],[Close Price]]-Table2[[#This Row],[200D EMA]])/Table2[[#This Row],[200D EMA]]</f>
        <v>6.6994841448537373E-2</v>
      </c>
      <c r="V631">
        <v>0.79929630420448805</v>
      </c>
      <c r="W631">
        <v>451.85</v>
      </c>
      <c r="X631">
        <v>466.95</v>
      </c>
      <c r="Y631">
        <v>427.05</v>
      </c>
      <c r="Z631">
        <v>466.95</v>
      </c>
      <c r="AA631">
        <v>427.05</v>
      </c>
      <c r="AB631">
        <v>472</v>
      </c>
      <c r="AC631" s="1">
        <f>(Table2[[#This Row],[Close Price]]/Table2[[#This Row],[Day Low]])-1</f>
        <v>2.9655859245324656E-2</v>
      </c>
      <c r="AD631" s="1">
        <f>(Table2[[#This Row],[Day High]]/Table2[[#This Row],[Close Price]])-1</f>
        <v>3.6539494895218017E-3</v>
      </c>
      <c r="AE631" s="1">
        <f>(Table2[[#This Row],[Close Price]]/Table2[[#This Row],[Current Week Low]])-1</f>
        <v>8.945088397143186E-2</v>
      </c>
      <c r="AF631" s="1">
        <f>(Table2[[#This Row],[Current Week High]]/Table2[[#This Row],[Close Price]])-1</f>
        <v>3.6539494895218017E-3</v>
      </c>
      <c r="AG631" s="1">
        <f>(Table2[[#This Row],[Close Price]]/Table2[[#This Row],[Current Month Low]])-1</f>
        <v>8.945088397143186E-2</v>
      </c>
      <c r="AH631" s="1">
        <f>(Table2[[#This Row],[Current Month High]]/Table2[[#This Row],[Close Price]])-1</f>
        <v>1.4508328855454167E-2</v>
      </c>
      <c r="AI631">
        <v>11.3379903277807</v>
      </c>
      <c r="AJ631">
        <v>33.156840297653098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-0.04</v>
      </c>
      <c r="AM631" t="s">
        <v>3172</v>
      </c>
      <c r="AN631">
        <v>-1.99</v>
      </c>
      <c r="AO631" t="s">
        <v>3172</v>
      </c>
      <c r="AP631">
        <v>-7.3040646730997E-2</v>
      </c>
      <c r="AQ631">
        <f>(Table2[[#This Row],[Sharpe Ratio]]-AVERAGE(Table2[Sharpe Ratio]))/_xlfn.STDEV.P(Table2[Sharpe Ratio])</f>
        <v>-1.5652271870841699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-3.7950311827511922</v>
      </c>
      <c r="AS631">
        <f>_xlfn.RANK.AVG(Table2[[#This Row],[1Y Return vs Nifty Z-Score]],Table2[1Y Return vs Nifty Z-Score])</f>
        <v>525</v>
      </c>
      <c r="AT631">
        <f>_xlfn.RANK.AVG(Table2[[#This Row],[6M Return vs Nifty Z-Score]],Table2[6M Return vs Nifty Z-Score])</f>
        <v>524</v>
      </c>
      <c r="AU631">
        <f>_xlfn.RANK.AVG(Table2[[#This Row],[Sharpe Ratio Z-Score]],Table2[Sharpe Ratio Z-Score])</f>
        <v>685</v>
      </c>
      <c r="AV631">
        <f>(Table2[[#This Row],[Rank 1Y]]+Table2[[#This Row],[Rank 6M]]+Table2[[#This Row],[Rank Sharpe]])/3</f>
        <v>578</v>
      </c>
    </row>
    <row r="632" spans="1:48" x14ac:dyDescent="0.3">
      <c r="A632" t="s">
        <v>1378</v>
      </c>
      <c r="B632" t="s">
        <v>1379</v>
      </c>
      <c r="C632" t="s">
        <v>3144</v>
      </c>
      <c r="D632" t="s">
        <v>1102</v>
      </c>
      <c r="E632">
        <v>7984.0294058939999</v>
      </c>
      <c r="F632">
        <v>76.260000000000005</v>
      </c>
      <c r="G632">
        <v>-20.527044815303</v>
      </c>
      <c r="H632">
        <f>(Table2[[#This Row],[1Y Return vs Nifty]]-AVERAGE(Table2[1Y Return vs Nifty]))/_xlfn.STDEV.P(Table2[1Y Return vs Nifty])</f>
        <v>-0.79043613104060617</v>
      </c>
      <c r="I632">
        <v>-13.966386619474299</v>
      </c>
      <c r="J632">
        <f>(Table2[[#This Row],[1M Return vs Nifty]]-AVERAGE(Table2[1M Return vs Nifty]))/_xlfn.STDEV.P(Table2[1M Return vs Nifty])</f>
        <v>-1.4303525219567277</v>
      </c>
      <c r="K632">
        <v>-24.179552377027299</v>
      </c>
      <c r="L632">
        <f>(Table2[[#This Row],[6M Return vs Nifty]]-AVERAGE(Table2[6M Return vs Nifty]))/_xlfn.STDEV.P(Table2[6M Return vs Nifty])</f>
        <v>-1.0877498841730024</v>
      </c>
      <c r="M632">
        <v>-3.2241896920246802</v>
      </c>
      <c r="N632">
        <f>(Table2[[#This Row],[1W Return vs Nifty]]-AVERAGE(Table2[1W Return vs Nifty]))/_xlfn.STDEV.P(Table2[1W Return vs Nifty])</f>
        <v>-0.69537497325891195</v>
      </c>
      <c r="O632">
        <v>81.98</v>
      </c>
      <c r="P632">
        <v>86.036942559143199</v>
      </c>
      <c r="Q632">
        <v>86.739059051466498</v>
      </c>
      <c r="R632">
        <v>30.611373906024799</v>
      </c>
      <c r="S632" s="1">
        <f>(Table2[[#This Row],[Close Price]]-Table2[[#This Row],[20D EMA]])/Table2[[#This Row],[20D EMA]]</f>
        <v>-6.9773115393998525E-2</v>
      </c>
      <c r="T632" s="1">
        <f>(Table2[[#This Row],[Close Price]]-Table2[[#This Row],[50D EMA]])/Table2[[#This Row],[50D EMA]]</f>
        <v>-0.11363656434469838</v>
      </c>
      <c r="U632" s="1">
        <f>(Table2[[#This Row],[Close Price]]-Table2[[#This Row],[200D EMA]])/Table2[[#This Row],[200D EMA]]</f>
        <v>-0.12081130653318199</v>
      </c>
      <c r="V632">
        <v>0.57167792701235298</v>
      </c>
      <c r="W632">
        <v>76</v>
      </c>
      <c r="X632">
        <v>78.459999999999994</v>
      </c>
      <c r="Y632">
        <v>72.510000000000005</v>
      </c>
      <c r="Z632">
        <v>80</v>
      </c>
      <c r="AA632">
        <v>72.510000000000005</v>
      </c>
      <c r="AB632">
        <v>82.7</v>
      </c>
      <c r="AC632" s="1">
        <f>(Table2[[#This Row],[Close Price]]/Table2[[#This Row],[Day Low]])-1</f>
        <v>3.4210526315789913E-3</v>
      </c>
      <c r="AD632" s="1">
        <f>(Table2[[#This Row],[Day High]]/Table2[[#This Row],[Close Price]])-1</f>
        <v>2.884867558352977E-2</v>
      </c>
      <c r="AE632" s="1">
        <f>(Table2[[#This Row],[Close Price]]/Table2[[#This Row],[Current Week Low]])-1</f>
        <v>5.1717004551096402E-2</v>
      </c>
      <c r="AF632" s="1">
        <f>(Table2[[#This Row],[Current Week High]]/Table2[[#This Row],[Close Price]])-1</f>
        <v>4.9042748492001076E-2</v>
      </c>
      <c r="AG632" s="1">
        <f>(Table2[[#This Row],[Close Price]]/Table2[[#This Row],[Current Month Low]])-1</f>
        <v>5.1717004551096402E-2</v>
      </c>
      <c r="AH632" s="1">
        <f>(Table2[[#This Row],[Current Month High]]/Table2[[#This Row],[Close Price]])-1</f>
        <v>8.4447941253606107E-2</v>
      </c>
      <c r="AI632">
        <v>77.943876212955601</v>
      </c>
      <c r="AJ632">
        <v>15.9847908745247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-0.15</v>
      </c>
      <c r="AM632" t="s">
        <v>3172</v>
      </c>
      <c r="AN632">
        <v>-8.52</v>
      </c>
      <c r="AO632" t="s">
        <v>3172</v>
      </c>
      <c r="AP632">
        <v>6.7938785338230003E-3</v>
      </c>
      <c r="AQ632">
        <f>(Table2[[#This Row],[Sharpe Ratio]]-AVERAGE(Table2[Sharpe Ratio]))/_xlfn.STDEV.P(Table2[Sharpe Ratio])</f>
        <v>-0.63860755193551688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584</v>
      </c>
      <c r="AT632">
        <f>_xlfn.RANK.AVG(Table2[[#This Row],[6M Return vs Nifty Z-Score]],Table2[6M Return vs Nifty Z-Score])</f>
        <v>668</v>
      </c>
      <c r="AU632">
        <f>_xlfn.RANK.AVG(Table2[[#This Row],[Sharpe Ratio Z-Score]],Table2[Sharpe Ratio Z-Score])</f>
        <v>493</v>
      </c>
      <c r="AV632">
        <f>(Table2[[#This Row],[Rank 1Y]]+Table2[[#This Row],[Rank 6M]]+Table2[[#This Row],[Rank Sharpe]])/3</f>
        <v>581.66666666666663</v>
      </c>
    </row>
    <row r="633" spans="1:48" x14ac:dyDescent="0.3">
      <c r="A633" t="s">
        <v>16</v>
      </c>
      <c r="B633" t="s">
        <v>17</v>
      </c>
      <c r="C633" t="s">
        <v>3125</v>
      </c>
      <c r="D633" t="s">
        <v>18</v>
      </c>
      <c r="E633">
        <v>1855395.07892893</v>
      </c>
      <c r="F633">
        <v>2742.1</v>
      </c>
      <c r="G633">
        <v>-8.1731942041124892</v>
      </c>
      <c r="H633">
        <f>(Table2[[#This Row],[1Y Return vs Nifty]]-AVERAGE(Table2[1Y Return vs Nifty]))/_xlfn.STDEV.P(Table2[1Y Return vs Nifty])</f>
        <v>-0.58023928234980482</v>
      </c>
      <c r="I633">
        <v>-5.8302954538082599</v>
      </c>
      <c r="J633">
        <f>(Table2[[#This Row],[1M Return vs Nifty]]-AVERAGE(Table2[1M Return vs Nifty]))/_xlfn.STDEV.P(Table2[1M Return vs Nifty])</f>
        <v>-0.55833355237526305</v>
      </c>
      <c r="K633">
        <v>-17.199822204739402</v>
      </c>
      <c r="L633">
        <f>(Table2[[#This Row],[6M Return vs Nifty]]-AVERAGE(Table2[6M Return vs Nifty]))/_xlfn.STDEV.P(Table2[6M Return vs Nifty])</f>
        <v>-0.86313450825650784</v>
      </c>
      <c r="M633">
        <v>-3.97891596918056</v>
      </c>
      <c r="N633">
        <f>(Table2[[#This Row],[1W Return vs Nifty]]-AVERAGE(Table2[1W Return vs Nifty]))/_xlfn.STDEV.P(Table2[1W Return vs Nifty])</f>
        <v>-0.87480333338182581</v>
      </c>
      <c r="O633">
        <v>2878.48</v>
      </c>
      <c r="P633">
        <v>2933.3710100696599</v>
      </c>
      <c r="Q633">
        <v>2861.1048793465702</v>
      </c>
      <c r="R633">
        <v>27.579933754280599</v>
      </c>
      <c r="S633" s="1">
        <f>(Table2[[#This Row],[Close Price]]-Table2[[#This Row],[20D EMA]])/Table2[[#This Row],[20D EMA]]</f>
        <v>-4.7379172340957766E-2</v>
      </c>
      <c r="T633" s="1">
        <f>(Table2[[#This Row],[Close Price]]-Table2[[#This Row],[50D EMA]])/Table2[[#This Row],[50D EMA]]</f>
        <v>-6.5205188642372847E-2</v>
      </c>
      <c r="U633" s="1">
        <f>(Table2[[#This Row],[Close Price]]-Table2[[#This Row],[200D EMA]])/Table2[[#This Row],[200D EMA]]</f>
        <v>-4.1594029008034508E-2</v>
      </c>
      <c r="V633">
        <v>1.6712277478978601</v>
      </c>
      <c r="W633">
        <v>2738.85</v>
      </c>
      <c r="X633">
        <v>2772</v>
      </c>
      <c r="Y633">
        <v>2722.75</v>
      </c>
      <c r="Z633">
        <v>2802</v>
      </c>
      <c r="AA633">
        <v>2722.75</v>
      </c>
      <c r="AB633">
        <v>2975.9</v>
      </c>
      <c r="AC633" s="1">
        <f>(Table2[[#This Row],[Close Price]]/Table2[[#This Row],[Day Low]])-1</f>
        <v>1.1866294247586673E-3</v>
      </c>
      <c r="AD633" s="1">
        <f>(Table2[[#This Row],[Day High]]/Table2[[#This Row],[Close Price]])-1</f>
        <v>1.0904051639254675E-2</v>
      </c>
      <c r="AE633" s="1">
        <f>(Table2[[#This Row],[Close Price]]/Table2[[#This Row],[Current Week Low]])-1</f>
        <v>7.1067854191533275E-3</v>
      </c>
      <c r="AF633" s="1">
        <f>(Table2[[#This Row],[Current Week High]]/Table2[[#This Row],[Close Price]])-1</f>
        <v>2.1844571678640401E-2</v>
      </c>
      <c r="AG633" s="1">
        <f>(Table2[[#This Row],[Close Price]]/Table2[[#This Row],[Current Month Low]])-1</f>
        <v>7.1067854191533275E-3</v>
      </c>
      <c r="AH633" s="1">
        <f>(Table2[[#This Row],[Current Month High]]/Table2[[#This Row],[Close Price]])-1</f>
        <v>8.5263119506947316E-2</v>
      </c>
      <c r="AI633">
        <v>17.340724262426601</v>
      </c>
      <c r="AJ633">
        <v>23.5013286492816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-7.0000000000000007E-2</v>
      </c>
      <c r="AM633" t="s">
        <v>3172</v>
      </c>
      <c r="AN633">
        <v>-8.19</v>
      </c>
      <c r="AO633" t="s">
        <v>3172</v>
      </c>
      <c r="AP633">
        <v>-3.6538868563947002E-2</v>
      </c>
      <c r="AQ633">
        <f>(Table2[[#This Row],[Sharpe Ratio]]-AVERAGE(Table2[Sharpe Ratio]))/_xlfn.STDEV.P(Table2[Sharpe Ratio])</f>
        <v>-1.1415600549100458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502</v>
      </c>
      <c r="AT633">
        <f>_xlfn.RANK.AVG(Table2[[#This Row],[6M Return vs Nifty Z-Score]],Table2[6M Return vs Nifty Z-Score])</f>
        <v>606</v>
      </c>
      <c r="AU633">
        <f>_xlfn.RANK.AVG(Table2[[#This Row],[Sharpe Ratio Z-Score]],Table2[Sharpe Ratio Z-Score])</f>
        <v>640</v>
      </c>
      <c r="AV633">
        <f>(Table2[[#This Row],[Rank 1Y]]+Table2[[#This Row],[Rank 6M]]+Table2[[#This Row],[Rank Sharpe]])/3</f>
        <v>582.66666666666663</v>
      </c>
    </row>
    <row r="634" spans="1:48" x14ac:dyDescent="0.3">
      <c r="A634" t="s">
        <v>2033</v>
      </c>
      <c r="B634" t="s">
        <v>2034</v>
      </c>
      <c r="C634" t="s">
        <v>3129</v>
      </c>
      <c r="D634" t="s">
        <v>195</v>
      </c>
      <c r="E634">
        <v>3327.6667851120001</v>
      </c>
      <c r="F634">
        <v>233.04</v>
      </c>
      <c r="G634">
        <v>-21.297984306643201</v>
      </c>
      <c r="H634">
        <f>(Table2[[#This Row],[1Y Return vs Nifty]]-AVERAGE(Table2[1Y Return vs Nifty]))/_xlfn.STDEV.P(Table2[1Y Return vs Nifty])</f>
        <v>-0.80355342189275636</v>
      </c>
      <c r="I634">
        <v>-12.0234335127092</v>
      </c>
      <c r="J634">
        <f>(Table2[[#This Row],[1M Return vs Nifty]]-AVERAGE(Table2[1M Return vs Nifty]))/_xlfn.STDEV.P(Table2[1M Return vs Nifty])</f>
        <v>-1.2221085468576964</v>
      </c>
      <c r="K634">
        <v>-6.8410729564092101</v>
      </c>
      <c r="L634">
        <f>(Table2[[#This Row],[6M Return vs Nifty]]-AVERAGE(Table2[6M Return vs Nifty]))/_xlfn.STDEV.P(Table2[6M Return vs Nifty])</f>
        <v>-0.52977859061998001</v>
      </c>
      <c r="M634">
        <v>-2.89676257058944</v>
      </c>
      <c r="N634">
        <f>(Table2[[#This Row],[1W Return vs Nifty]]-AVERAGE(Table2[1W Return vs Nifty]))/_xlfn.STDEV.P(Table2[1W Return vs Nifty])</f>
        <v>-0.61753256437885484</v>
      </c>
      <c r="O634">
        <v>246.73</v>
      </c>
      <c r="P634">
        <v>256.00072791006198</v>
      </c>
      <c r="Q634">
        <v>246.12593694300301</v>
      </c>
      <c r="R634">
        <v>29.640787888151301</v>
      </c>
      <c r="S634" s="1">
        <f>(Table2[[#This Row],[Close Price]]-Table2[[#This Row],[20D EMA]])/Table2[[#This Row],[20D EMA]]</f>
        <v>-5.5485753657844604E-2</v>
      </c>
      <c r="T634" s="1">
        <f>(Table2[[#This Row],[Close Price]]-Table2[[#This Row],[50D EMA]])/Table2[[#This Row],[50D EMA]]</f>
        <v>-8.969008837400079E-2</v>
      </c>
      <c r="U634" s="1">
        <f>(Table2[[#This Row],[Close Price]]-Table2[[#This Row],[200D EMA]])/Table2[[#This Row],[200D EMA]]</f>
        <v>-5.316764704092692E-2</v>
      </c>
      <c r="V634">
        <v>0.58624557639213304</v>
      </c>
      <c r="W634">
        <v>231.3</v>
      </c>
      <c r="X634">
        <v>236.45</v>
      </c>
      <c r="Y634">
        <v>227.28</v>
      </c>
      <c r="Z634">
        <v>241.3</v>
      </c>
      <c r="AA634">
        <v>227.28</v>
      </c>
      <c r="AB634">
        <v>250</v>
      </c>
      <c r="AC634" s="1">
        <f>(Table2[[#This Row],[Close Price]]/Table2[[#This Row],[Day Low]])-1</f>
        <v>7.5226977950713092E-3</v>
      </c>
      <c r="AD634" s="1">
        <f>(Table2[[#This Row],[Day High]]/Table2[[#This Row],[Close Price]])-1</f>
        <v>1.4632681084792321E-2</v>
      </c>
      <c r="AE634" s="1">
        <f>(Table2[[#This Row],[Close Price]]/Table2[[#This Row],[Current Week Low]])-1</f>
        <v>2.5343189017951406E-2</v>
      </c>
      <c r="AF634" s="1">
        <f>(Table2[[#This Row],[Current Week High]]/Table2[[#This Row],[Close Price]])-1</f>
        <v>3.5444558874013099E-2</v>
      </c>
      <c r="AG634" s="1">
        <f>(Table2[[#This Row],[Close Price]]/Table2[[#This Row],[Current Month Low]])-1</f>
        <v>2.5343189017951406E-2</v>
      </c>
      <c r="AH634" s="1">
        <f>(Table2[[#This Row],[Current Month High]]/Table2[[#This Row],[Close Price]])-1</f>
        <v>7.2777205629934727E-2</v>
      </c>
      <c r="AI634">
        <v>23.991589426707801</v>
      </c>
      <c r="AJ634">
        <v>16.6658322903629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-0.13</v>
      </c>
      <c r="AM634" t="s">
        <v>3172</v>
      </c>
      <c r="AN634">
        <v>-8.1300000000000008</v>
      </c>
      <c r="AO634" t="s">
        <v>3172</v>
      </c>
      <c r="AP634">
        <v>-4.9602843101044999E-2</v>
      </c>
      <c r="AQ634">
        <f>(Table2[[#This Row],[Sharpe Ratio]]-AVERAGE(Table2[Sharpe Ratio]))/_xlfn.STDEV.P(Table2[Sharpe Ratio])</f>
        <v>-1.2931903837558967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591</v>
      </c>
      <c r="AT634">
        <f>_xlfn.RANK.AVG(Table2[[#This Row],[6M Return vs Nifty Z-Score]],Table2[6M Return vs Nifty Z-Score])</f>
        <v>500</v>
      </c>
      <c r="AU634">
        <f>_xlfn.RANK.AVG(Table2[[#This Row],[Sharpe Ratio Z-Score]],Table2[Sharpe Ratio Z-Score])</f>
        <v>661</v>
      </c>
      <c r="AV634">
        <f>(Table2[[#This Row],[Rank 1Y]]+Table2[[#This Row],[Rank 6M]]+Table2[[#This Row],[Rank Sharpe]])/3</f>
        <v>584</v>
      </c>
    </row>
    <row r="635" spans="1:48" x14ac:dyDescent="0.3">
      <c r="A635" t="s">
        <v>1127</v>
      </c>
      <c r="B635" t="s">
        <v>1128</v>
      </c>
      <c r="C635" t="s">
        <v>3127</v>
      </c>
      <c r="D635" t="s">
        <v>24</v>
      </c>
      <c r="E635">
        <v>11405.606649695999</v>
      </c>
      <c r="F635">
        <v>153.99</v>
      </c>
      <c r="G635">
        <v>-12.6828061111301</v>
      </c>
      <c r="H635">
        <f>(Table2[[#This Row],[1Y Return vs Nifty]]-AVERAGE(Table2[1Y Return vs Nifty]))/_xlfn.STDEV.P(Table2[1Y Return vs Nifty])</f>
        <v>-0.65696889820050763</v>
      </c>
      <c r="I635">
        <v>-8.0415217198456901</v>
      </c>
      <c r="J635">
        <f>(Table2[[#This Row],[1M Return vs Nifty]]-AVERAGE(Table2[1M Return vs Nifty]))/_xlfn.STDEV.P(Table2[1M Return vs Nifty])</f>
        <v>-0.79533080458876881</v>
      </c>
      <c r="K635">
        <v>-13.2589230507617</v>
      </c>
      <c r="L635">
        <f>(Table2[[#This Row],[6M Return vs Nifty]]-AVERAGE(Table2[6M Return vs Nifty]))/_xlfn.STDEV.P(Table2[6M Return vs Nifty])</f>
        <v>-0.73631204906829828</v>
      </c>
      <c r="M635">
        <v>-3.8636675759783499</v>
      </c>
      <c r="N635">
        <f>(Table2[[#This Row],[1W Return vs Nifty]]-AVERAGE(Table2[1W Return vs Nifty]))/_xlfn.STDEV.P(Table2[1W Return vs Nifty])</f>
        <v>-0.8474042208492667</v>
      </c>
      <c r="O635">
        <v>161.94</v>
      </c>
      <c r="P635">
        <v>163.69801690737199</v>
      </c>
      <c r="Q635">
        <v>155.62807078357599</v>
      </c>
      <c r="R635">
        <v>27.137842006973099</v>
      </c>
      <c r="S635" s="1">
        <f>(Table2[[#This Row],[Close Price]]-Table2[[#This Row],[20D EMA]])/Table2[[#This Row],[20D EMA]]</f>
        <v>-4.9092256391255952E-2</v>
      </c>
      <c r="T635" s="1">
        <f>(Table2[[#This Row],[Close Price]]-Table2[[#This Row],[50D EMA]])/Table2[[#This Row],[50D EMA]]</f>
        <v>-5.9304425861586553E-2</v>
      </c>
      <c r="U635" s="1">
        <f>(Table2[[#This Row],[Close Price]]-Table2[[#This Row],[200D EMA]])/Table2[[#This Row],[200D EMA]]</f>
        <v>-1.0525548349525999E-2</v>
      </c>
      <c r="V635">
        <v>0.81485910573465103</v>
      </c>
      <c r="W635">
        <v>153.56</v>
      </c>
      <c r="X635">
        <v>156.87</v>
      </c>
      <c r="Y635">
        <v>152.44999999999999</v>
      </c>
      <c r="Z635">
        <v>160.51</v>
      </c>
      <c r="AA635">
        <v>152.44999999999999</v>
      </c>
      <c r="AB635">
        <v>165.57</v>
      </c>
      <c r="AC635" s="1">
        <f>(Table2[[#This Row],[Close Price]]/Table2[[#This Row],[Day Low]])-1</f>
        <v>2.8002083876010886E-3</v>
      </c>
      <c r="AD635" s="1">
        <f>(Table2[[#This Row],[Day High]]/Table2[[#This Row],[Close Price]])-1</f>
        <v>1.8702513150204547E-2</v>
      </c>
      <c r="AE635" s="1">
        <f>(Table2[[#This Row],[Close Price]]/Table2[[#This Row],[Current Week Low]])-1</f>
        <v>1.0101672679567297E-2</v>
      </c>
      <c r="AF635" s="1">
        <f>(Table2[[#This Row],[Current Week High]]/Table2[[#This Row],[Close Price]])-1</f>
        <v>4.2340411715046322E-2</v>
      </c>
      <c r="AG635" s="1">
        <f>(Table2[[#This Row],[Close Price]]/Table2[[#This Row],[Current Month Low]])-1</f>
        <v>1.0101672679567297E-2</v>
      </c>
      <c r="AH635" s="1">
        <f>(Table2[[#This Row],[Current Month High]]/Table2[[#This Row],[Close Price]])-1</f>
        <v>7.5199688291447409E-2</v>
      </c>
      <c r="AI635">
        <v>14.825638028443301</v>
      </c>
      <c r="AJ635">
        <v>22.799043062200901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-0.01</v>
      </c>
      <c r="AM635" t="s">
        <v>3172</v>
      </c>
      <c r="AN635">
        <v>-9.43</v>
      </c>
      <c r="AO635" t="s">
        <v>3172</v>
      </c>
      <c r="AP635">
        <v>-4.1568254401465998E-2</v>
      </c>
      <c r="AQ635">
        <f>(Table2[[#This Row],[Sharpe Ratio]]-AVERAGE(Table2[Sharpe Ratio]))/_xlfn.STDEV.P(Table2[Sharpe Ratio])</f>
        <v>-1.1999348952980211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537</v>
      </c>
      <c r="AT635">
        <f>_xlfn.RANK.AVG(Table2[[#This Row],[6M Return vs Nifty Z-Score]],Table2[6M Return vs Nifty Z-Score])</f>
        <v>574</v>
      </c>
      <c r="AU635">
        <f>_xlfn.RANK.AVG(Table2[[#This Row],[Sharpe Ratio Z-Score]],Table2[Sharpe Ratio Z-Score])</f>
        <v>647</v>
      </c>
      <c r="AV635">
        <f>(Table2[[#This Row],[Rank 1Y]]+Table2[[#This Row],[Rank 6M]]+Table2[[#This Row],[Rank Sharpe]])/3</f>
        <v>586</v>
      </c>
    </row>
    <row r="636" spans="1:48" x14ac:dyDescent="0.3">
      <c r="A636" t="s">
        <v>501</v>
      </c>
      <c r="B636" t="s">
        <v>502</v>
      </c>
      <c r="C636" t="s">
        <v>3135</v>
      </c>
      <c r="D636" t="s">
        <v>80</v>
      </c>
      <c r="E636">
        <v>43435.193931900001</v>
      </c>
      <c r="F636">
        <v>2313</v>
      </c>
      <c r="G636">
        <v>-10.5105013862766</v>
      </c>
      <c r="H636">
        <f>(Table2[[#This Row],[1Y Return vs Nifty]]-AVERAGE(Table2[1Y Return vs Nifty]))/_xlfn.STDEV.P(Table2[1Y Return vs Nifty])</f>
        <v>-0.62000782250587916</v>
      </c>
      <c r="I636">
        <v>-4.93381076266565</v>
      </c>
      <c r="J636">
        <f>(Table2[[#This Row],[1M Return vs Nifty]]-AVERAGE(Table2[1M Return vs Nifty]))/_xlfn.STDEV.P(Table2[1M Return vs Nifty])</f>
        <v>-0.46224912550518382</v>
      </c>
      <c r="K636">
        <v>-18.250100307296499</v>
      </c>
      <c r="L636">
        <f>(Table2[[#This Row],[6M Return vs Nifty]]-AVERAGE(Table2[6M Return vs Nifty]))/_xlfn.STDEV.P(Table2[6M Return vs Nifty])</f>
        <v>-0.89693361008416439</v>
      </c>
      <c r="M636">
        <v>-4.7003253246912502</v>
      </c>
      <c r="N636">
        <f>(Table2[[#This Row],[1W Return vs Nifty]]-AVERAGE(Table2[1W Return vs Nifty]))/_xlfn.STDEV.P(Table2[1W Return vs Nifty])</f>
        <v>-1.0463109402514308</v>
      </c>
      <c r="O636">
        <v>2421.2399999999998</v>
      </c>
      <c r="P636">
        <v>2442.5957783731801</v>
      </c>
      <c r="Q636">
        <v>2416.2955951735598</v>
      </c>
      <c r="R636">
        <v>26.645819306470699</v>
      </c>
      <c r="S636" s="1">
        <f>(Table2[[#This Row],[Close Price]]-Table2[[#This Row],[20D EMA]])/Table2[[#This Row],[20D EMA]]</f>
        <v>-4.470436635773397E-2</v>
      </c>
      <c r="T636" s="1">
        <f>(Table2[[#This Row],[Close Price]]-Table2[[#This Row],[50D EMA]])/Table2[[#This Row],[50D EMA]]</f>
        <v>-5.3056580020576963E-2</v>
      </c>
      <c r="U636" s="1">
        <f>(Table2[[#This Row],[Close Price]]-Table2[[#This Row],[200D EMA]])/Table2[[#This Row],[200D EMA]]</f>
        <v>-4.2749568959976614E-2</v>
      </c>
      <c r="V636">
        <v>0.86980354560505302</v>
      </c>
      <c r="W636">
        <v>2290</v>
      </c>
      <c r="X636">
        <v>2357.6999999999998</v>
      </c>
      <c r="Y636">
        <v>2290</v>
      </c>
      <c r="Z636">
        <v>2449.5</v>
      </c>
      <c r="AA636">
        <v>2290</v>
      </c>
      <c r="AB636">
        <v>2519.4</v>
      </c>
      <c r="AC636" s="1">
        <f>(Table2[[#This Row],[Close Price]]/Table2[[#This Row],[Day Low]])-1</f>
        <v>1.0043668122270644E-2</v>
      </c>
      <c r="AD636" s="1">
        <f>(Table2[[#This Row],[Day High]]/Table2[[#This Row],[Close Price]])-1</f>
        <v>1.932555123216595E-2</v>
      </c>
      <c r="AE636" s="1">
        <f>(Table2[[#This Row],[Close Price]]/Table2[[#This Row],[Current Week Low]])-1</f>
        <v>1.0043668122270644E-2</v>
      </c>
      <c r="AF636" s="1">
        <f>(Table2[[#This Row],[Current Week High]]/Table2[[#This Row],[Close Price]])-1</f>
        <v>5.9014267185473424E-2</v>
      </c>
      <c r="AG636" s="1">
        <f>(Table2[[#This Row],[Close Price]]/Table2[[#This Row],[Current Month Low]])-1</f>
        <v>1.0043668122270644E-2</v>
      </c>
      <c r="AH636" s="1">
        <f>(Table2[[#This Row],[Current Month High]]/Table2[[#This Row],[Close Price]])-1</f>
        <v>8.9234760051880802E-2</v>
      </c>
      <c r="AI636">
        <v>22.957198443579699</v>
      </c>
      <c r="AJ636">
        <v>28.286189683860201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-0.13</v>
      </c>
      <c r="AM636" t="s">
        <v>3172</v>
      </c>
      <c r="AN636">
        <v>-6.97</v>
      </c>
      <c r="AO636" t="s">
        <v>3172</v>
      </c>
      <c r="AP636">
        <v>-3.0469321808184999E-2</v>
      </c>
      <c r="AQ636">
        <f>(Table2[[#This Row],[Sharpe Ratio]]-AVERAGE(Table2[Sharpe Ratio]))/_xlfn.STDEV.P(Table2[Sharpe Ratio])</f>
        <v>-1.071112323409346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524</v>
      </c>
      <c r="AT636">
        <f>_xlfn.RANK.AVG(Table2[[#This Row],[6M Return vs Nifty Z-Score]],Table2[6M Return vs Nifty Z-Score])</f>
        <v>618</v>
      </c>
      <c r="AU636">
        <f>_xlfn.RANK.AVG(Table2[[#This Row],[Sharpe Ratio Z-Score]],Table2[Sharpe Ratio Z-Score])</f>
        <v>623</v>
      </c>
      <c r="AV636">
        <f>(Table2[[#This Row],[Rank 1Y]]+Table2[[#This Row],[Rank 6M]]+Table2[[#This Row],[Rank Sharpe]])/3</f>
        <v>588.33333333333337</v>
      </c>
    </row>
    <row r="637" spans="1:48" x14ac:dyDescent="0.3">
      <c r="A637" t="s">
        <v>1585</v>
      </c>
      <c r="B637" t="s">
        <v>1586</v>
      </c>
      <c r="C637" t="s">
        <v>3139</v>
      </c>
      <c r="D637" t="s">
        <v>1587</v>
      </c>
      <c r="E637">
        <v>6107.5850190749998</v>
      </c>
      <c r="F637">
        <v>467.85</v>
      </c>
      <c r="G637">
        <v>-15.6609921929203</v>
      </c>
      <c r="H637">
        <f>(Table2[[#This Row],[1Y Return vs Nifty]]-AVERAGE(Table2[1Y Return vs Nifty]))/_xlfn.STDEV.P(Table2[1Y Return vs Nifty])</f>
        <v>-0.70764178950453949</v>
      </c>
      <c r="I637">
        <v>-6.2611944267312696</v>
      </c>
      <c r="J637">
        <f>(Table2[[#This Row],[1M Return vs Nifty]]-AVERAGE(Table2[1M Return vs Nifty]))/_xlfn.STDEV.P(Table2[1M Return vs Nifty])</f>
        <v>-0.60451691865165047</v>
      </c>
      <c r="K637">
        <v>-22.170475157478599</v>
      </c>
      <c r="L637">
        <f>(Table2[[#This Row],[6M Return vs Nifty]]-AVERAGE(Table2[6M Return vs Nifty]))/_xlfn.STDEV.P(Table2[6M Return vs Nifty])</f>
        <v>-1.0230955746545767</v>
      </c>
      <c r="M637">
        <v>-3.0235743863518798</v>
      </c>
      <c r="N637">
        <f>(Table2[[#This Row],[1W Return vs Nifty]]-AVERAGE(Table2[1W Return vs Nifty]))/_xlfn.STDEV.P(Table2[1W Return vs Nifty])</f>
        <v>-0.64768076093060167</v>
      </c>
      <c r="O637">
        <v>484.29</v>
      </c>
      <c r="P637">
        <v>496.81483598463598</v>
      </c>
      <c r="Q637">
        <v>501.74670199636398</v>
      </c>
      <c r="R637">
        <v>37.090799266580397</v>
      </c>
      <c r="S637" s="1">
        <f>(Table2[[#This Row],[Close Price]]-Table2[[#This Row],[20D EMA]])/Table2[[#This Row],[20D EMA]]</f>
        <v>-3.3946602242458025E-2</v>
      </c>
      <c r="T637" s="1">
        <f>(Table2[[#This Row],[Close Price]]-Table2[[#This Row],[50D EMA]])/Table2[[#This Row],[50D EMA]]</f>
        <v>-5.8301068902724337E-2</v>
      </c>
      <c r="U637" s="1">
        <f>(Table2[[#This Row],[Close Price]]-Table2[[#This Row],[200D EMA]])/Table2[[#This Row],[200D EMA]]</f>
        <v>-6.7557398706348845E-2</v>
      </c>
      <c r="V637">
        <v>0.217486023974025</v>
      </c>
      <c r="W637">
        <v>465.55</v>
      </c>
      <c r="X637">
        <v>474.25</v>
      </c>
      <c r="Y637">
        <v>445.8</v>
      </c>
      <c r="Z637">
        <v>474.7</v>
      </c>
      <c r="AA637">
        <v>445.8</v>
      </c>
      <c r="AB637">
        <v>495.7</v>
      </c>
      <c r="AC637" s="1">
        <f>(Table2[[#This Row],[Close Price]]/Table2[[#This Row],[Day Low]])-1</f>
        <v>4.9403930834497345E-3</v>
      </c>
      <c r="AD637" s="1">
        <f>(Table2[[#This Row],[Day High]]/Table2[[#This Row],[Close Price]])-1</f>
        <v>1.3679598161803863E-2</v>
      </c>
      <c r="AE637" s="1">
        <f>(Table2[[#This Row],[Close Price]]/Table2[[#This Row],[Current Week Low]])-1</f>
        <v>4.946164199192471E-2</v>
      </c>
      <c r="AF637" s="1">
        <f>(Table2[[#This Row],[Current Week High]]/Table2[[#This Row],[Close Price]])-1</f>
        <v>1.4641444907555812E-2</v>
      </c>
      <c r="AG637" s="1">
        <f>(Table2[[#This Row],[Close Price]]/Table2[[#This Row],[Current Month Low]])-1</f>
        <v>4.946164199192471E-2</v>
      </c>
      <c r="AH637" s="1">
        <f>(Table2[[#This Row],[Current Month High]]/Table2[[#This Row],[Close Price]])-1</f>
        <v>5.9527626375975196E-2</v>
      </c>
      <c r="AI637">
        <v>43.0693598375547</v>
      </c>
      <c r="AJ637">
        <v>19.6394322976601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</v>
      </c>
      <c r="AM637" t="s">
        <v>3172</v>
      </c>
      <c r="AN637">
        <v>-5.84</v>
      </c>
      <c r="AO637" t="s">
        <v>3172</v>
      </c>
      <c r="AP637">
        <v>-2.5576555167579999E-3</v>
      </c>
      <c r="AQ637">
        <f>(Table2[[#This Row],[Sharpe Ratio]]-AVERAGE(Table2[Sharpe Ratio]))/_xlfn.STDEV.P(Table2[Sharpe Ratio])</f>
        <v>-0.74714850011909728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551</v>
      </c>
      <c r="AT637">
        <f>_xlfn.RANK.AVG(Table2[[#This Row],[6M Return vs Nifty Z-Score]],Table2[6M Return vs Nifty Z-Score])</f>
        <v>649</v>
      </c>
      <c r="AU637">
        <f>_xlfn.RANK.AVG(Table2[[#This Row],[Sharpe Ratio Z-Score]],Table2[Sharpe Ratio Z-Score])</f>
        <v>568</v>
      </c>
      <c r="AV637">
        <f>(Table2[[#This Row],[Rank 1Y]]+Table2[[#This Row],[Rank 6M]]+Table2[[#This Row],[Rank Sharpe]])/3</f>
        <v>589.33333333333337</v>
      </c>
    </row>
    <row r="638" spans="1:48" x14ac:dyDescent="0.3">
      <c r="A638" t="s">
        <v>1032</v>
      </c>
      <c r="B638" t="s">
        <v>1033</v>
      </c>
      <c r="C638" t="s">
        <v>3127</v>
      </c>
      <c r="D638" t="s">
        <v>589</v>
      </c>
      <c r="E638">
        <v>13624.222997000001</v>
      </c>
      <c r="F638">
        <v>1721.5</v>
      </c>
      <c r="G638">
        <v>-27.2709119112445</v>
      </c>
      <c r="H638">
        <f>(Table2[[#This Row],[1Y Return vs Nifty]]-AVERAGE(Table2[1Y Return vs Nifty]))/_xlfn.STDEV.P(Table2[1Y Return vs Nifty])</f>
        <v>-0.90518089007730984</v>
      </c>
      <c r="I638">
        <v>-7.3164546240780304</v>
      </c>
      <c r="J638">
        <f>(Table2[[#This Row],[1M Return vs Nifty]]-AVERAGE(Table2[1M Return vs Nifty]))/_xlfn.STDEV.P(Table2[1M Return vs Nifty])</f>
        <v>-0.71761876217743226</v>
      </c>
      <c r="K638">
        <v>-0.87475886748975995</v>
      </c>
      <c r="L638">
        <f>(Table2[[#This Row],[6M Return vs Nifty]]-AVERAGE(Table2[6M Return vs Nifty]))/_xlfn.STDEV.P(Table2[6M Return vs Nifty])</f>
        <v>-0.33777605630435359</v>
      </c>
      <c r="M638">
        <v>-3.7295870978413399</v>
      </c>
      <c r="N638">
        <f>(Table2[[#This Row],[1W Return vs Nifty]]-AVERAGE(Table2[1W Return vs Nifty]))/_xlfn.STDEV.P(Table2[1W Return vs Nifty])</f>
        <v>-0.81552797505684538</v>
      </c>
      <c r="O638">
        <v>1788.61</v>
      </c>
      <c r="P638">
        <v>1773.81277662292</v>
      </c>
      <c r="Q638">
        <v>1680.4531111747899</v>
      </c>
      <c r="R638">
        <v>29.9883353707847</v>
      </c>
      <c r="S638" s="1">
        <f>(Table2[[#This Row],[Close Price]]-Table2[[#This Row],[20D EMA]])/Table2[[#This Row],[20D EMA]]</f>
        <v>-3.752075634151654E-2</v>
      </c>
      <c r="T638" s="1">
        <f>(Table2[[#This Row],[Close Price]]-Table2[[#This Row],[50D EMA]])/Table2[[#This Row],[50D EMA]]</f>
        <v>-2.9491712604819451E-2</v>
      </c>
      <c r="U638" s="1">
        <f>(Table2[[#This Row],[Close Price]]-Table2[[#This Row],[200D EMA]])/Table2[[#This Row],[200D EMA]]</f>
        <v>2.4426083984285984E-2</v>
      </c>
      <c r="V638">
        <v>0.70521317246484705</v>
      </c>
      <c r="W638">
        <v>1711.85</v>
      </c>
      <c r="X638">
        <v>1744.45</v>
      </c>
      <c r="Y638">
        <v>1690</v>
      </c>
      <c r="Z638">
        <v>1796.7</v>
      </c>
      <c r="AA638">
        <v>1690</v>
      </c>
      <c r="AB638">
        <v>1869.4</v>
      </c>
      <c r="AC638" s="1">
        <f>(Table2[[#This Row],[Close Price]]/Table2[[#This Row],[Day Low]])-1</f>
        <v>5.6371761544529164E-3</v>
      </c>
      <c r="AD638" s="1">
        <f>(Table2[[#This Row],[Day High]]/Table2[[#This Row],[Close Price]])-1</f>
        <v>1.333139703746733E-2</v>
      </c>
      <c r="AE638" s="1">
        <f>(Table2[[#This Row],[Close Price]]/Table2[[#This Row],[Current Week Low]])-1</f>
        <v>1.8639053254437821E-2</v>
      </c>
      <c r="AF638" s="1">
        <f>(Table2[[#This Row],[Current Week High]]/Table2[[#This Row],[Close Price]])-1</f>
        <v>4.3682834737147846E-2</v>
      </c>
      <c r="AG638" s="1">
        <f>(Table2[[#This Row],[Close Price]]/Table2[[#This Row],[Current Month Low]])-1</f>
        <v>1.8639053254437821E-2</v>
      </c>
      <c r="AH638" s="1">
        <f>(Table2[[#This Row],[Current Month High]]/Table2[[#This Row],[Close Price]])-1</f>
        <v>8.5913447574789581E-2</v>
      </c>
      <c r="AI638">
        <v>14.954981121115299</v>
      </c>
      <c r="AJ638">
        <v>31.7138485080336</v>
      </c>
      <c r="AK638" t="str">
        <f>IF(AND(Table2[[#This Row],[20D EMA]]&gt;Table2[[#This Row],[50D EMA]],Table2[[#This Row],[50D EMA]]&gt;Table2[[#This Row],[200D EMA]]),"Uptrend","Downtrend/NoTrend")</f>
        <v>Uptrend</v>
      </c>
      <c r="AL638">
        <v>-0.05</v>
      </c>
      <c r="AM638" t="s">
        <v>3172</v>
      </c>
      <c r="AN638">
        <v>-9.34</v>
      </c>
      <c r="AO638" t="s">
        <v>3172</v>
      </c>
      <c r="AP638">
        <v>-9.5159653397189001E-2</v>
      </c>
      <c r="AQ638">
        <f>(Table2[[#This Row],[Sharpe Ratio]]-AVERAGE(Table2[Sharpe Ratio]))/_xlfn.STDEV.P(Table2[Sharpe Ratio])</f>
        <v>-1.8219570394743514</v>
      </c>
      <c r="AR6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-4.5980607230902919</v>
      </c>
      <c r="AS638">
        <f>_xlfn.RANK.AVG(Table2[[#This Row],[1Y Return vs Nifty Z-Score]],Table2[1Y Return vs Nifty Z-Score])</f>
        <v>626</v>
      </c>
      <c r="AT638">
        <f>_xlfn.RANK.AVG(Table2[[#This Row],[6M Return vs Nifty Z-Score]],Table2[6M Return vs Nifty Z-Score])</f>
        <v>434</v>
      </c>
      <c r="AU638">
        <f>_xlfn.RANK.AVG(Table2[[#This Row],[Sharpe Ratio Z-Score]],Table2[Sharpe Ratio Z-Score])</f>
        <v>709</v>
      </c>
      <c r="AV638">
        <f>(Table2[[#This Row],[Rank 1Y]]+Table2[[#This Row],[Rank 6M]]+Table2[[#This Row],[Rank Sharpe]])/3</f>
        <v>589.66666666666663</v>
      </c>
    </row>
    <row r="639" spans="1:48" x14ac:dyDescent="0.3">
      <c r="A639" t="s">
        <v>1407</v>
      </c>
      <c r="B639" t="s">
        <v>1408</v>
      </c>
      <c r="C639" t="s">
        <v>3127</v>
      </c>
      <c r="D639" t="s">
        <v>24</v>
      </c>
      <c r="E639">
        <v>7821.0295142589903</v>
      </c>
      <c r="F639">
        <v>40.43</v>
      </c>
      <c r="G639">
        <v>-57.6723246107478</v>
      </c>
      <c r="H639">
        <f>(Table2[[#This Row],[1Y Return vs Nifty]]-AVERAGE(Table2[1Y Return vs Nifty]))/_xlfn.STDEV.P(Table2[1Y Return vs Nifty])</f>
        <v>-1.4224512818202359</v>
      </c>
      <c r="I639">
        <v>-3.1996776657938701</v>
      </c>
      <c r="J639">
        <f>(Table2[[#This Row],[1M Return vs Nifty]]-AVERAGE(Table2[1M Return vs Nifty]))/_xlfn.STDEV.P(Table2[1M Return vs Nifty])</f>
        <v>-0.27638629217894839</v>
      </c>
      <c r="K639">
        <v>-35.476721164433101</v>
      </c>
      <c r="L639">
        <f>(Table2[[#This Row],[6M Return vs Nifty]]-AVERAGE(Table2[6M Return vs Nifty]))/_xlfn.STDEV.P(Table2[6M Return vs Nifty])</f>
        <v>-1.4513051723201182</v>
      </c>
      <c r="M639">
        <v>5.3169935364291101</v>
      </c>
      <c r="N639">
        <f>(Table2[[#This Row],[1W Return vs Nifty]]-AVERAGE(Table2[1W Return vs Nifty]))/_xlfn.STDEV.P(Table2[1W Return vs Nifty])</f>
        <v>1.3352029283957199</v>
      </c>
      <c r="O639">
        <v>41.31</v>
      </c>
      <c r="P639">
        <v>42.630503750681498</v>
      </c>
      <c r="Q639">
        <v>46.463821416445299</v>
      </c>
      <c r="R639">
        <v>42.441603437350103</v>
      </c>
      <c r="S639" s="1">
        <f>(Table2[[#This Row],[Close Price]]-Table2[[#This Row],[20D EMA]])/Table2[[#This Row],[20D EMA]]</f>
        <v>-2.1302348099733782E-2</v>
      </c>
      <c r="T639" s="1">
        <f>(Table2[[#This Row],[Close Price]]-Table2[[#This Row],[50D EMA]])/Table2[[#This Row],[50D EMA]]</f>
        <v>-5.1618056487224152E-2</v>
      </c>
      <c r="U639" s="1">
        <f>(Table2[[#This Row],[Close Price]]-Table2[[#This Row],[200D EMA]])/Table2[[#This Row],[200D EMA]]</f>
        <v>-0.1298606363511397</v>
      </c>
      <c r="V639">
        <v>0.99022420852575799</v>
      </c>
      <c r="W639">
        <v>40.32</v>
      </c>
      <c r="X639">
        <v>41.65</v>
      </c>
      <c r="Y639">
        <v>39.200000000000003</v>
      </c>
      <c r="Z639">
        <v>41.65</v>
      </c>
      <c r="AA639">
        <v>39</v>
      </c>
      <c r="AB639">
        <v>41.65</v>
      </c>
      <c r="AC639" s="1">
        <f>(Table2[[#This Row],[Close Price]]/Table2[[#This Row],[Day Low]])-1</f>
        <v>2.728174603174649E-3</v>
      </c>
      <c r="AD639" s="1">
        <f>(Table2[[#This Row],[Day High]]/Table2[[#This Row],[Close Price]])-1</f>
        <v>3.0175612169181187E-2</v>
      </c>
      <c r="AE639" s="1">
        <f>(Table2[[#This Row],[Close Price]]/Table2[[#This Row],[Current Week Low]])-1</f>
        <v>3.1377551020408179E-2</v>
      </c>
      <c r="AF639" s="1">
        <f>(Table2[[#This Row],[Current Week High]]/Table2[[#This Row],[Close Price]])-1</f>
        <v>3.0175612169181187E-2</v>
      </c>
      <c r="AG639" s="1">
        <f>(Table2[[#This Row],[Close Price]]/Table2[[#This Row],[Current Month Low]])-1</f>
        <v>3.6666666666666625E-2</v>
      </c>
      <c r="AH639" s="1">
        <f>(Table2[[#This Row],[Current Month High]]/Table2[[#This Row],[Close Price]])-1</f>
        <v>3.0175612169181187E-2</v>
      </c>
      <c r="AI639">
        <v>55.824882512985397</v>
      </c>
      <c r="AJ639">
        <v>3.6666666666666599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-0.08</v>
      </c>
      <c r="AM639" t="s">
        <v>3172</v>
      </c>
      <c r="AN639">
        <v>-3.83</v>
      </c>
      <c r="AO639" t="s">
        <v>3172</v>
      </c>
      <c r="AP639">
        <v>6.3817061261133998E-2</v>
      </c>
      <c r="AQ639">
        <f>(Table2[[#This Row],[Sharpe Ratio]]-AVERAGE(Table2[Sharpe Ratio]))/_xlfn.STDEV.P(Table2[Sharpe Ratio])</f>
        <v>2.324645920219218E-2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720</v>
      </c>
      <c r="AT639">
        <f>_xlfn.RANK.AVG(Table2[[#This Row],[6M Return vs Nifty Z-Score]],Table2[6M Return vs Nifty Z-Score])</f>
        <v>717</v>
      </c>
      <c r="AU639">
        <f>_xlfn.RANK.AVG(Table2[[#This Row],[Sharpe Ratio Z-Score]],Table2[Sharpe Ratio Z-Score])</f>
        <v>333</v>
      </c>
      <c r="AV639">
        <f>(Table2[[#This Row],[Rank 1Y]]+Table2[[#This Row],[Rank 6M]]+Table2[[#This Row],[Rank Sharpe]])/3</f>
        <v>590</v>
      </c>
    </row>
    <row r="640" spans="1:48" x14ac:dyDescent="0.3">
      <c r="A640" t="s">
        <v>426</v>
      </c>
      <c r="B640" t="s">
        <v>427</v>
      </c>
      <c r="C640" t="s">
        <v>3127</v>
      </c>
      <c r="D640" t="s">
        <v>24</v>
      </c>
      <c r="E640">
        <v>54728.701782174001</v>
      </c>
      <c r="F640">
        <v>73.14</v>
      </c>
      <c r="G640">
        <v>-45.919548000028698</v>
      </c>
      <c r="H640">
        <f>(Table2[[#This Row],[1Y Return vs Nifty]]-AVERAGE(Table2[1Y Return vs Nifty]))/_xlfn.STDEV.P(Table2[1Y Return vs Nifty])</f>
        <v>-1.2224815165470222</v>
      </c>
      <c r="I640">
        <v>-0.66529644442619296</v>
      </c>
      <c r="J640">
        <f>(Table2[[#This Row],[1M Return vs Nifty]]-AVERAGE(Table2[1M Return vs Nifty]))/_xlfn.STDEV.P(Table2[1M Return vs Nifty])</f>
        <v>-4.7535810670224403E-3</v>
      </c>
      <c r="K640">
        <v>-23.513115647260602</v>
      </c>
      <c r="L640">
        <f>(Table2[[#This Row],[6M Return vs Nifty]]-AVERAGE(Table2[6M Return vs Nifty]))/_xlfn.STDEV.P(Table2[6M Return vs Nifty])</f>
        <v>-1.0663032189171679</v>
      </c>
      <c r="M640">
        <v>0.90002469285673603</v>
      </c>
      <c r="N640">
        <f>(Table2[[#This Row],[1W Return vs Nifty]]-AVERAGE(Table2[1W Return vs Nifty]))/_xlfn.STDEV.P(Table2[1W Return vs Nifty])</f>
        <v>0.28511430646145725</v>
      </c>
      <c r="O640">
        <v>73.13</v>
      </c>
      <c r="P640">
        <v>73.962684591625504</v>
      </c>
      <c r="Q640">
        <v>77.269075983150699</v>
      </c>
      <c r="R640">
        <v>51.419168437364</v>
      </c>
      <c r="S640" s="1">
        <f>(Table2[[#This Row],[Close Price]]-Table2[[#This Row],[20D EMA]])/Table2[[#This Row],[20D EMA]]</f>
        <v>1.3674278681806532E-4</v>
      </c>
      <c r="T640" s="1">
        <f>(Table2[[#This Row],[Close Price]]-Table2[[#This Row],[50D EMA]])/Table2[[#This Row],[50D EMA]]</f>
        <v>-1.1122968239563498E-2</v>
      </c>
      <c r="U640" s="1">
        <f>(Table2[[#This Row],[Close Price]]-Table2[[#This Row],[200D EMA]])/Table2[[#This Row],[200D EMA]]</f>
        <v>-5.3437625992202697E-2</v>
      </c>
      <c r="V640">
        <v>1.34321993479808</v>
      </c>
      <c r="W640">
        <v>72.239999999999995</v>
      </c>
      <c r="X640">
        <v>73.66</v>
      </c>
      <c r="Y640">
        <v>70.41</v>
      </c>
      <c r="Z640">
        <v>73.739999999999995</v>
      </c>
      <c r="AA640">
        <v>70.41</v>
      </c>
      <c r="AB640">
        <v>75.099999999999994</v>
      </c>
      <c r="AC640" s="1">
        <f>(Table2[[#This Row],[Close Price]]/Table2[[#This Row],[Day Low]])-1</f>
        <v>1.2458471760797396E-2</v>
      </c>
      <c r="AD640" s="1">
        <f>(Table2[[#This Row],[Day High]]/Table2[[#This Row],[Close Price]])-1</f>
        <v>7.109652720809434E-3</v>
      </c>
      <c r="AE640" s="1">
        <f>(Table2[[#This Row],[Close Price]]/Table2[[#This Row],[Current Week Low]])-1</f>
        <v>3.8772901576480612E-2</v>
      </c>
      <c r="AF640" s="1">
        <f>(Table2[[#This Row],[Current Week High]]/Table2[[#This Row],[Close Price]])-1</f>
        <v>8.2034454470876206E-3</v>
      </c>
      <c r="AG640" s="1">
        <f>(Table2[[#This Row],[Close Price]]/Table2[[#This Row],[Current Month Low]])-1</f>
        <v>3.8772901576480612E-2</v>
      </c>
      <c r="AH640" s="1">
        <f>(Table2[[#This Row],[Current Month High]]/Table2[[#This Row],[Close Price]])-1</f>
        <v>2.6797921793819901E-2</v>
      </c>
      <c r="AI640">
        <v>27.6319387476073</v>
      </c>
      <c r="AJ640">
        <v>3.8772901576480598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-0.04</v>
      </c>
      <c r="AM640" t="s">
        <v>3172</v>
      </c>
      <c r="AN640">
        <v>-1.19</v>
      </c>
      <c r="AO640" t="s">
        <v>3172</v>
      </c>
      <c r="AP640">
        <v>3.9204395375646003E-2</v>
      </c>
      <c r="AQ640">
        <f>(Table2[[#This Row],[Sharpe Ratio]]-AVERAGE(Table2[Sharpe Ratio]))/_xlfn.STDEV.P(Table2[Sharpe Ratio])</f>
        <v>-0.26242668042248302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704</v>
      </c>
      <c r="AT640">
        <f>_xlfn.RANK.AVG(Table2[[#This Row],[6M Return vs Nifty Z-Score]],Table2[6M Return vs Nifty Z-Score])</f>
        <v>662</v>
      </c>
      <c r="AU640">
        <f>_xlfn.RANK.AVG(Table2[[#This Row],[Sharpe Ratio Z-Score]],Table2[Sharpe Ratio Z-Score])</f>
        <v>407</v>
      </c>
      <c r="AV640">
        <f>(Table2[[#This Row],[Rank 1Y]]+Table2[[#This Row],[Rank 6M]]+Table2[[#This Row],[Rank Sharpe]])/3</f>
        <v>591</v>
      </c>
    </row>
    <row r="641" spans="1:48" x14ac:dyDescent="0.3">
      <c r="A641" t="s">
        <v>2271</v>
      </c>
      <c r="B641" t="s">
        <v>2272</v>
      </c>
      <c r="C641" t="s">
        <v>3144</v>
      </c>
      <c r="D641" t="s">
        <v>1987</v>
      </c>
      <c r="E641">
        <v>2468.6939026919999</v>
      </c>
      <c r="F641">
        <v>51.78</v>
      </c>
      <c r="G641">
        <v>-24.426445781219599</v>
      </c>
      <c r="H641">
        <f>(Table2[[#This Row],[1Y Return vs Nifty]]-AVERAGE(Table2[1Y Return vs Nifty]))/_xlfn.STDEV.P(Table2[1Y Return vs Nifty])</f>
        <v>-0.85678320132775032</v>
      </c>
      <c r="I641">
        <v>2.76516961059991</v>
      </c>
      <c r="J641">
        <f>(Table2[[#This Row],[1M Return vs Nifty]]-AVERAGE(Table2[1M Return vs Nifty]))/_xlfn.STDEV.P(Table2[1M Return vs Nifty])</f>
        <v>0.36292070054768821</v>
      </c>
      <c r="K641">
        <v>-11.2363742068828</v>
      </c>
      <c r="L641">
        <f>(Table2[[#This Row],[6M Return vs Nifty]]-AVERAGE(Table2[6M Return vs Nifty]))/_xlfn.STDEV.P(Table2[6M Return vs Nifty])</f>
        <v>-0.67122420789629256</v>
      </c>
      <c r="M641">
        <v>-1.9959353394441299</v>
      </c>
      <c r="N641">
        <f>(Table2[[#This Row],[1W Return vs Nifty]]-AVERAGE(Table2[1W Return vs Nifty]))/_xlfn.STDEV.P(Table2[1W Return vs Nifty])</f>
        <v>-0.40337021475513229</v>
      </c>
      <c r="O641">
        <v>52.53</v>
      </c>
      <c r="P641">
        <v>52.7339416741534</v>
      </c>
      <c r="Q641">
        <v>52.046032329230599</v>
      </c>
      <c r="R641">
        <v>45.656190886721497</v>
      </c>
      <c r="S641" s="1">
        <f>(Table2[[#This Row],[Close Price]]-Table2[[#This Row],[20D EMA]])/Table2[[#This Row],[20D EMA]]</f>
        <v>-1.4277555682467162E-2</v>
      </c>
      <c r="T641" s="1">
        <f>(Table2[[#This Row],[Close Price]]-Table2[[#This Row],[50D EMA]])/Table2[[#This Row],[50D EMA]]</f>
        <v>-1.808970928150732E-2</v>
      </c>
      <c r="U641" s="1">
        <f>(Table2[[#This Row],[Close Price]]-Table2[[#This Row],[200D EMA]])/Table2[[#This Row],[200D EMA]]</f>
        <v>-5.111481458331759E-3</v>
      </c>
      <c r="V641">
        <v>0.63186192522609397</v>
      </c>
      <c r="W641">
        <v>51.55</v>
      </c>
      <c r="X641">
        <v>52.8</v>
      </c>
      <c r="Y641">
        <v>49.51</v>
      </c>
      <c r="Z641">
        <v>52.8</v>
      </c>
      <c r="AA641">
        <v>49.51</v>
      </c>
      <c r="AB641">
        <v>55.43</v>
      </c>
      <c r="AC641" s="1">
        <f>(Table2[[#This Row],[Close Price]]/Table2[[#This Row],[Day Low]])-1</f>
        <v>4.4616876818623918E-3</v>
      </c>
      <c r="AD641" s="1">
        <f>(Table2[[#This Row],[Day High]]/Table2[[#This Row],[Close Price]])-1</f>
        <v>1.9698725376593229E-2</v>
      </c>
      <c r="AE641" s="1">
        <f>(Table2[[#This Row],[Close Price]]/Table2[[#This Row],[Current Week Low]])-1</f>
        <v>4.5849323369016481E-2</v>
      </c>
      <c r="AF641" s="1">
        <f>(Table2[[#This Row],[Current Week High]]/Table2[[#This Row],[Close Price]])-1</f>
        <v>1.9698725376593229E-2</v>
      </c>
      <c r="AG641" s="1">
        <f>(Table2[[#This Row],[Close Price]]/Table2[[#This Row],[Current Month Low]])-1</f>
        <v>4.5849323369016481E-2</v>
      </c>
      <c r="AH641" s="1">
        <f>(Table2[[#This Row],[Current Month High]]/Table2[[#This Row],[Close Price]])-1</f>
        <v>7.0490536886828936E-2</v>
      </c>
      <c r="AI641">
        <v>34.028582464271899</v>
      </c>
      <c r="AJ641">
        <v>21.978798586572399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-0.05</v>
      </c>
      <c r="AM641" t="s">
        <v>3172</v>
      </c>
      <c r="AN641">
        <v>-4.8499999999999996</v>
      </c>
      <c r="AO641" t="s">
        <v>3172</v>
      </c>
      <c r="AP641">
        <v>-1.8987048882799999E-2</v>
      </c>
      <c r="AQ641">
        <f>(Table2[[#This Row],[Sharpe Ratio]]-AVERAGE(Table2[Sharpe Ratio]))/_xlfn.STDEV.P(Table2[Sharpe Ratio])</f>
        <v>-0.93784041487723613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614</v>
      </c>
      <c r="AT641">
        <f>_xlfn.RANK.AVG(Table2[[#This Row],[6M Return vs Nifty Z-Score]],Table2[6M Return vs Nifty Z-Score])</f>
        <v>550</v>
      </c>
      <c r="AU641">
        <f>_xlfn.RANK.AVG(Table2[[#This Row],[Sharpe Ratio Z-Score]],Table2[Sharpe Ratio Z-Score])</f>
        <v>609</v>
      </c>
      <c r="AV641">
        <f>(Table2[[#This Row],[Rank 1Y]]+Table2[[#This Row],[Rank 6M]]+Table2[[#This Row],[Rank Sharpe]])/3</f>
        <v>591</v>
      </c>
    </row>
    <row r="642" spans="1:48" x14ac:dyDescent="0.3">
      <c r="A642" t="s">
        <v>885</v>
      </c>
      <c r="B642" t="s">
        <v>886</v>
      </c>
      <c r="C642" t="s">
        <v>3127</v>
      </c>
      <c r="D642" t="s">
        <v>54</v>
      </c>
      <c r="E642">
        <v>17847.477361519999</v>
      </c>
      <c r="F642">
        <v>1119.2</v>
      </c>
      <c r="G642">
        <v>-44.146344723646301</v>
      </c>
      <c r="H642">
        <f>(Table2[[#This Row],[1Y Return vs Nifty]]-AVERAGE(Table2[1Y Return vs Nifty]))/_xlfn.STDEV.P(Table2[1Y Return vs Nifty])</f>
        <v>-1.1923110253767504</v>
      </c>
      <c r="I642">
        <v>-4.5490413825848899</v>
      </c>
      <c r="J642">
        <f>(Table2[[#This Row],[1M Return vs Nifty]]-AVERAGE(Table2[1M Return vs Nifty]))/_xlfn.STDEV.P(Table2[1M Return vs Nifty])</f>
        <v>-0.42100988770504344</v>
      </c>
      <c r="K642">
        <v>-31.508800432947901</v>
      </c>
      <c r="L642">
        <f>(Table2[[#This Row],[6M Return vs Nifty]]-AVERAGE(Table2[6M Return vs Nifty]))/_xlfn.STDEV.P(Table2[6M Return vs Nifty])</f>
        <v>-1.3236131291164976</v>
      </c>
      <c r="M642">
        <v>-1.8419547874569899</v>
      </c>
      <c r="N642">
        <f>(Table2[[#This Row],[1W Return vs Nifty]]-AVERAGE(Table2[1W Return vs Nifty]))/_xlfn.STDEV.P(Table2[1W Return vs Nifty])</f>
        <v>-0.36676293239312269</v>
      </c>
      <c r="O642">
        <v>1188.42</v>
      </c>
      <c r="P642">
        <v>1226.99508234121</v>
      </c>
      <c r="Q642">
        <v>1335.7425712991601</v>
      </c>
      <c r="R642">
        <v>18.7136897270607</v>
      </c>
      <c r="S642" s="1">
        <f>(Table2[[#This Row],[Close Price]]-Table2[[#This Row],[20D EMA]])/Table2[[#This Row],[20D EMA]]</f>
        <v>-5.8245401457397233E-2</v>
      </c>
      <c r="T642" s="1">
        <f>(Table2[[#This Row],[Close Price]]-Table2[[#This Row],[50D EMA]])/Table2[[#This Row],[50D EMA]]</f>
        <v>-8.7852904948508753E-2</v>
      </c>
      <c r="U642" s="1">
        <f>(Table2[[#This Row],[Close Price]]-Table2[[#This Row],[200D EMA]])/Table2[[#This Row],[200D EMA]]</f>
        <v>-0.16211400007154672</v>
      </c>
      <c r="V642">
        <v>0.80806724690479304</v>
      </c>
      <c r="W642">
        <v>1116.25</v>
      </c>
      <c r="X642">
        <v>1161.9000000000001</v>
      </c>
      <c r="Y642">
        <v>1116.25</v>
      </c>
      <c r="Z642">
        <v>1170</v>
      </c>
      <c r="AA642">
        <v>1116.25</v>
      </c>
      <c r="AB642">
        <v>1207.5</v>
      </c>
      <c r="AC642" s="1">
        <f>(Table2[[#This Row],[Close Price]]/Table2[[#This Row],[Day Low]])-1</f>
        <v>2.642777155655196E-3</v>
      </c>
      <c r="AD642" s="1">
        <f>(Table2[[#This Row],[Day High]]/Table2[[#This Row],[Close Price]])-1</f>
        <v>3.8152251608291721E-2</v>
      </c>
      <c r="AE642" s="1">
        <f>(Table2[[#This Row],[Close Price]]/Table2[[#This Row],[Current Week Low]])-1</f>
        <v>2.642777155655196E-3</v>
      </c>
      <c r="AF642" s="1">
        <f>(Table2[[#This Row],[Current Week High]]/Table2[[#This Row],[Close Price]])-1</f>
        <v>4.5389563974267189E-2</v>
      </c>
      <c r="AG642" s="1">
        <f>(Table2[[#This Row],[Close Price]]/Table2[[#This Row],[Current Month Low]])-1</f>
        <v>2.642777155655196E-3</v>
      </c>
      <c r="AH642" s="1">
        <f>(Table2[[#This Row],[Current Month High]]/Table2[[#This Row],[Close Price]])-1</f>
        <v>7.8895639742673218E-2</v>
      </c>
      <c r="AI642">
        <v>60.4717655468191</v>
      </c>
      <c r="AJ642">
        <v>0.26427771556551899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-0.16</v>
      </c>
      <c r="AM642" t="s">
        <v>3172</v>
      </c>
      <c r="AN642">
        <v>-9.99</v>
      </c>
      <c r="AO642" t="s">
        <v>3172</v>
      </c>
      <c r="AP642">
        <v>5.0183362314448997E-2</v>
      </c>
      <c r="AQ642">
        <f>(Table2[[#This Row],[Sharpe Ratio]]-AVERAGE(Table2[Sharpe Ratio]))/_xlfn.STDEV.P(Table2[Sharpe Ratio])</f>
        <v>-0.13499652028316111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697</v>
      </c>
      <c r="AT642">
        <f>_xlfn.RANK.AVG(Table2[[#This Row],[6M Return vs Nifty Z-Score]],Table2[6M Return vs Nifty Z-Score])</f>
        <v>705</v>
      </c>
      <c r="AU642">
        <f>_xlfn.RANK.AVG(Table2[[#This Row],[Sharpe Ratio Z-Score]],Table2[Sharpe Ratio Z-Score])</f>
        <v>374</v>
      </c>
      <c r="AV642">
        <f>(Table2[[#This Row],[Rank 1Y]]+Table2[[#This Row],[Rank 6M]]+Table2[[#This Row],[Rank Sharpe]])/3</f>
        <v>592</v>
      </c>
    </row>
    <row r="643" spans="1:48" x14ac:dyDescent="0.3">
      <c r="A643" t="s">
        <v>326</v>
      </c>
      <c r="B643" t="s">
        <v>327</v>
      </c>
      <c r="C643" t="s">
        <v>3125</v>
      </c>
      <c r="D643" t="s">
        <v>181</v>
      </c>
      <c r="E643">
        <v>83321.611888080006</v>
      </c>
      <c r="F643">
        <v>757.6</v>
      </c>
      <c r="G643">
        <v>-2.3148340277441402</v>
      </c>
      <c r="H643">
        <f>(Table2[[#This Row],[1Y Return vs Nifty]]-AVERAGE(Table2[1Y Return vs Nifty]))/_xlfn.STDEV.P(Table2[1Y Return vs Nifty])</f>
        <v>-0.48056114260826832</v>
      </c>
      <c r="I643">
        <v>-8.0038356060942792</v>
      </c>
      <c r="J643">
        <f>(Table2[[#This Row],[1M Return vs Nifty]]-AVERAGE(Table2[1M Return vs Nifty]))/_xlfn.STDEV.P(Table2[1M Return vs Nifty])</f>
        <v>-0.79129164064482038</v>
      </c>
      <c r="K643">
        <v>-31.0550007691274</v>
      </c>
      <c r="L643">
        <f>(Table2[[#This Row],[6M Return vs Nifty]]-AVERAGE(Table2[6M Return vs Nifty]))/_xlfn.STDEV.P(Table2[6M Return vs Nifty])</f>
        <v>-1.3090093579729478</v>
      </c>
      <c r="M643">
        <v>-1.6833188698003001</v>
      </c>
      <c r="N643">
        <f>(Table2[[#This Row],[1W Return vs Nifty]]-AVERAGE(Table2[1W Return vs Nifty]))/_xlfn.STDEV.P(Table2[1W Return vs Nifty])</f>
        <v>-0.32904888503147955</v>
      </c>
      <c r="O643">
        <v>785.05</v>
      </c>
      <c r="P643">
        <v>820.19225276153497</v>
      </c>
      <c r="Q643">
        <v>901.49513554130999</v>
      </c>
      <c r="R643">
        <v>35.937786486230898</v>
      </c>
      <c r="S643" s="1">
        <f>(Table2[[#This Row],[Close Price]]-Table2[[#This Row],[20D EMA]])/Table2[[#This Row],[20D EMA]]</f>
        <v>-3.4965925737214104E-2</v>
      </c>
      <c r="T643" s="1">
        <f>(Table2[[#This Row],[Close Price]]-Table2[[#This Row],[50D EMA]])/Table2[[#This Row],[50D EMA]]</f>
        <v>-7.6314123366553188E-2</v>
      </c>
      <c r="U643" s="1">
        <f>(Table2[[#This Row],[Close Price]]-Table2[[#This Row],[200D EMA]])/Table2[[#This Row],[200D EMA]]</f>
        <v>-0.15961831613756516</v>
      </c>
      <c r="V643">
        <v>0.24013086597445199</v>
      </c>
      <c r="W643">
        <v>753</v>
      </c>
      <c r="X643">
        <v>767.85</v>
      </c>
      <c r="Y643">
        <v>728.05</v>
      </c>
      <c r="Z643">
        <v>771.5</v>
      </c>
      <c r="AA643">
        <v>728.05</v>
      </c>
      <c r="AB643">
        <v>794.35</v>
      </c>
      <c r="AC643" s="1">
        <f>(Table2[[#This Row],[Close Price]]/Table2[[#This Row],[Day Low]])-1</f>
        <v>6.1088977423640056E-3</v>
      </c>
      <c r="AD643" s="1">
        <f>(Table2[[#This Row],[Day High]]/Table2[[#This Row],[Close Price]])-1</f>
        <v>1.3529567053854219E-2</v>
      </c>
      <c r="AE643" s="1">
        <f>(Table2[[#This Row],[Close Price]]/Table2[[#This Row],[Current Week Low]])-1</f>
        <v>4.0587871712107759E-2</v>
      </c>
      <c r="AF643" s="1">
        <f>(Table2[[#This Row],[Current Week High]]/Table2[[#This Row],[Close Price]])-1</f>
        <v>1.8347412882787628E-2</v>
      </c>
      <c r="AG643" s="1">
        <f>(Table2[[#This Row],[Close Price]]/Table2[[#This Row],[Current Month Low]])-1</f>
        <v>4.0587871712107759E-2</v>
      </c>
      <c r="AH643" s="1">
        <f>(Table2[[#This Row],[Current Month High]]/Table2[[#This Row],[Close Price]])-1</f>
        <v>4.8508447729672666E-2</v>
      </c>
      <c r="AI643">
        <v>66.235480464625098</v>
      </c>
      <c r="AJ643">
        <v>45.134099616858201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-0.13</v>
      </c>
      <c r="AM643" t="s">
        <v>3172</v>
      </c>
      <c r="AN643">
        <v>-9.31</v>
      </c>
      <c r="AO643" t="s">
        <v>3172</v>
      </c>
      <c r="AP643">
        <v>-1.7972050247664E-2</v>
      </c>
      <c r="AQ643">
        <f>(Table2[[#This Row],[Sharpe Ratio]]-AVERAGE(Table2[Sharpe Ratio]))/_xlfn.STDEV.P(Table2[Sharpe Ratio])</f>
        <v>-0.92605957617560553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473</v>
      </c>
      <c r="AT643">
        <f>_xlfn.RANK.AVG(Table2[[#This Row],[6M Return vs Nifty Z-Score]],Table2[6M Return vs Nifty Z-Score])</f>
        <v>702</v>
      </c>
      <c r="AU643">
        <f>_xlfn.RANK.AVG(Table2[[#This Row],[Sharpe Ratio Z-Score]],Table2[Sharpe Ratio Z-Score])</f>
        <v>602</v>
      </c>
      <c r="AV643">
        <f>(Table2[[#This Row],[Rank 1Y]]+Table2[[#This Row],[Rank 6M]]+Table2[[#This Row],[Rank Sharpe]])/3</f>
        <v>592.33333333333337</v>
      </c>
    </row>
    <row r="644" spans="1:48" x14ac:dyDescent="0.3">
      <c r="A644" t="s">
        <v>424</v>
      </c>
      <c r="B644" t="s">
        <v>425</v>
      </c>
      <c r="C644" t="s">
        <v>3126</v>
      </c>
      <c r="D644" t="s">
        <v>284</v>
      </c>
      <c r="E644">
        <v>54998.474023449999</v>
      </c>
      <c r="F644">
        <v>5196.5</v>
      </c>
      <c r="G644">
        <v>-18.3295247001993</v>
      </c>
      <c r="H644">
        <f>(Table2[[#This Row],[1Y Return vs Nifty]]-AVERAGE(Table2[1Y Return vs Nifty]))/_xlfn.STDEV.P(Table2[1Y Return vs Nifty])</f>
        <v>-0.75304602348086036</v>
      </c>
      <c r="I644">
        <v>-7.1341884794419599</v>
      </c>
      <c r="J644">
        <f>(Table2[[#This Row],[1M Return vs Nifty]]-AVERAGE(Table2[1M Return vs Nifty]))/_xlfn.STDEV.P(Table2[1M Return vs Nifty])</f>
        <v>-0.69808363991800493</v>
      </c>
      <c r="K644">
        <v>-17.8564822378782</v>
      </c>
      <c r="L644">
        <f>(Table2[[#This Row],[6M Return vs Nifty]]-AVERAGE(Table2[6M Return vs Nifty]))/_xlfn.STDEV.P(Table2[6M Return vs Nifty])</f>
        <v>-0.88426654868672705</v>
      </c>
      <c r="M644">
        <v>-0.54583766544980505</v>
      </c>
      <c r="N644">
        <f>(Table2[[#This Row],[1W Return vs Nifty]]-AVERAGE(Table2[1W Return vs Nifty]))/_xlfn.STDEV.P(Table2[1W Return vs Nifty])</f>
        <v>-5.8624502914606927E-2</v>
      </c>
      <c r="O644">
        <v>5335.17</v>
      </c>
      <c r="P644">
        <v>5334.4763541851898</v>
      </c>
      <c r="Q644">
        <v>5072.5477650582998</v>
      </c>
      <c r="R644">
        <v>36.810423263199503</v>
      </c>
      <c r="S644" s="1">
        <f>(Table2[[#This Row],[Close Price]]-Table2[[#This Row],[20D EMA]])/Table2[[#This Row],[20D EMA]]</f>
        <v>-2.5991674117225895E-2</v>
      </c>
      <c r="T644" s="1">
        <f>(Table2[[#This Row],[Close Price]]-Table2[[#This Row],[50D EMA]])/Table2[[#This Row],[50D EMA]]</f>
        <v>-2.5865023110832577E-2</v>
      </c>
      <c r="U644" s="1">
        <f>(Table2[[#This Row],[Close Price]]-Table2[[#This Row],[200D EMA]])/Table2[[#This Row],[200D EMA]]</f>
        <v>2.4435893101989473E-2</v>
      </c>
      <c r="V644">
        <v>1.1787188707580001</v>
      </c>
      <c r="W644">
        <v>5126</v>
      </c>
      <c r="X644">
        <v>5269.45</v>
      </c>
      <c r="Y644">
        <v>5007.8500000000004</v>
      </c>
      <c r="Z644">
        <v>5269.45</v>
      </c>
      <c r="AA644">
        <v>5007.8500000000004</v>
      </c>
      <c r="AB644">
        <v>5400</v>
      </c>
      <c r="AC644" s="1">
        <f>(Table2[[#This Row],[Close Price]]/Table2[[#This Row],[Day Low]])-1</f>
        <v>1.3753413968006223E-2</v>
      </c>
      <c r="AD644" s="1">
        <f>(Table2[[#This Row],[Day High]]/Table2[[#This Row],[Close Price]])-1</f>
        <v>1.4038295006254087E-2</v>
      </c>
      <c r="AE644" s="1">
        <f>(Table2[[#This Row],[Close Price]]/Table2[[#This Row],[Current Week Low]])-1</f>
        <v>3.7670856754894677E-2</v>
      </c>
      <c r="AF644" s="1">
        <f>(Table2[[#This Row],[Current Week High]]/Table2[[#This Row],[Close Price]])-1</f>
        <v>1.4038295006254087E-2</v>
      </c>
      <c r="AG644" s="1">
        <f>(Table2[[#This Row],[Close Price]]/Table2[[#This Row],[Current Month Low]])-1</f>
        <v>3.7670856754894677E-2</v>
      </c>
      <c r="AH644" s="1">
        <f>(Table2[[#This Row],[Current Month High]]/Table2[[#This Row],[Close Price]])-1</f>
        <v>3.9160973732319748E-2</v>
      </c>
      <c r="AI644">
        <v>15.4623304147021</v>
      </c>
      <c r="AJ644">
        <v>26.404767696424202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-0.03</v>
      </c>
      <c r="AM644" t="s">
        <v>3172</v>
      </c>
      <c r="AN644">
        <v>-5.36</v>
      </c>
      <c r="AO644" t="s">
        <v>3172</v>
      </c>
      <c r="AP644">
        <v>-1.6025180841706999E-2</v>
      </c>
      <c r="AQ644">
        <f>(Table2[[#This Row],[Sharpe Ratio]]-AVERAGE(Table2[Sharpe Ratio]))/_xlfn.STDEV.P(Table2[Sharpe Ratio])</f>
        <v>-0.90346274338119914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-3.2974834583813983</v>
      </c>
      <c r="AS644">
        <f>_xlfn.RANK.AVG(Table2[[#This Row],[1Y Return vs Nifty Z-Score]],Table2[1Y Return vs Nifty Z-Score])</f>
        <v>570</v>
      </c>
      <c r="AT644">
        <f>_xlfn.RANK.AVG(Table2[[#This Row],[6M Return vs Nifty Z-Score]],Table2[6M Return vs Nifty Z-Score])</f>
        <v>613</v>
      </c>
      <c r="AU644">
        <f>_xlfn.RANK.AVG(Table2[[#This Row],[Sharpe Ratio Z-Score]],Table2[Sharpe Ratio Z-Score])</f>
        <v>599</v>
      </c>
      <c r="AV644">
        <f>(Table2[[#This Row],[Rank 1Y]]+Table2[[#This Row],[Rank 6M]]+Table2[[#This Row],[Rank Sharpe]])/3</f>
        <v>594</v>
      </c>
    </row>
    <row r="645" spans="1:48" x14ac:dyDescent="0.3">
      <c r="A645" t="s">
        <v>957</v>
      </c>
      <c r="B645" t="s">
        <v>958</v>
      </c>
      <c r="C645" t="s">
        <v>3143</v>
      </c>
      <c r="D645" t="s">
        <v>167</v>
      </c>
      <c r="E645">
        <v>15682.694655744999</v>
      </c>
      <c r="F645">
        <v>1014.55</v>
      </c>
      <c r="G645">
        <v>-30.2912564642888</v>
      </c>
      <c r="H645">
        <f>(Table2[[#This Row],[1Y Return vs Nifty]]-AVERAGE(Table2[1Y Return vs Nifty]))/_xlfn.STDEV.P(Table2[1Y Return vs Nifty])</f>
        <v>-0.95657109439427457</v>
      </c>
      <c r="I645">
        <v>-10.2686569066807</v>
      </c>
      <c r="J645">
        <f>(Table2[[#This Row],[1M Return vs Nifty]]-AVERAGE(Table2[1M Return vs Nifty]))/_xlfn.STDEV.P(Table2[1M Return vs Nifty])</f>
        <v>-1.0340331606953579</v>
      </c>
      <c r="K645">
        <v>-5.7070481969244504</v>
      </c>
      <c r="L645">
        <f>(Table2[[#This Row],[6M Return vs Nifty]]-AVERAGE(Table2[6M Return vs Nifty]))/_xlfn.STDEV.P(Table2[6M Return vs Nifty])</f>
        <v>-0.49328442947581269</v>
      </c>
      <c r="M645">
        <v>-1.47072125471958</v>
      </c>
      <c r="N645">
        <f>(Table2[[#This Row],[1W Return vs Nifty]]-AVERAGE(Table2[1W Return vs Nifty]))/_xlfn.STDEV.P(Table2[1W Return vs Nifty])</f>
        <v>-0.27850600267189607</v>
      </c>
      <c r="O645" t="e">
        <v>#N/A</v>
      </c>
      <c r="P645">
        <v>1065.3971359478801</v>
      </c>
      <c r="Q645">
        <v>1019.1561160429</v>
      </c>
      <c r="R645">
        <v>40.214451594522302</v>
      </c>
      <c r="S645" s="1" t="e">
        <f>(Table2[[#This Row],[Close Price]]-Table2[[#This Row],[20D EMA]])/Table2[[#This Row],[20D EMA]]</f>
        <v>#N/A</v>
      </c>
      <c r="T645" s="1">
        <f>(Table2[[#This Row],[Close Price]]-Table2[[#This Row],[50D EMA]])/Table2[[#This Row],[50D EMA]]</f>
        <v>-4.7725992714108073E-2</v>
      </c>
      <c r="U645" s="1">
        <f>(Table2[[#This Row],[Close Price]]-Table2[[#This Row],[200D EMA]])/Table2[[#This Row],[200D EMA]]</f>
        <v>-4.5195392250446057E-3</v>
      </c>
      <c r="V645">
        <v>0.57796044528913004</v>
      </c>
      <c r="W645" t="e">
        <v>#N/A</v>
      </c>
      <c r="X645" t="e">
        <v>#N/A</v>
      </c>
      <c r="Y645" t="e">
        <v>#N/A</v>
      </c>
      <c r="Z645" t="e">
        <v>#N/A</v>
      </c>
      <c r="AA645" t="e">
        <v>#N/A</v>
      </c>
      <c r="AB645" t="e">
        <v>#N/A</v>
      </c>
      <c r="AC645" s="1" t="e">
        <f>(Table2[[#This Row],[Close Price]]/Table2[[#This Row],[Day Low]])-1</f>
        <v>#N/A</v>
      </c>
      <c r="AD645" s="1" t="e">
        <f>(Table2[[#This Row],[Day High]]/Table2[[#This Row],[Close Price]])-1</f>
        <v>#N/A</v>
      </c>
      <c r="AE645" s="1" t="e">
        <f>(Table2[[#This Row],[Close Price]]/Table2[[#This Row],[Current Week Low]])-1</f>
        <v>#N/A</v>
      </c>
      <c r="AF645" s="1" t="e">
        <f>(Table2[[#This Row],[Current Week High]]/Table2[[#This Row],[Close Price]])-1</f>
        <v>#N/A</v>
      </c>
      <c r="AG645" s="1" t="e">
        <f>(Table2[[#This Row],[Close Price]]/Table2[[#This Row],[Current Month Low]])-1</f>
        <v>#N/A</v>
      </c>
      <c r="AH645" s="1" t="e">
        <f>(Table2[[#This Row],[Current Month High]]/Table2[[#This Row],[Close Price]])-1</f>
        <v>#N/A</v>
      </c>
      <c r="AI645">
        <v>19.2646986348627</v>
      </c>
      <c r="AJ645">
        <v>21.882508409418499</v>
      </c>
      <c r="AK645" t="e">
        <f>IF(AND(Table2[[#This Row],[20D EMA]]&gt;Table2[[#This Row],[50D EMA]],Table2[[#This Row],[50D EMA]]&gt;Table2[[#This Row],[200D EMA]]),"Uptrend","Downtrend/NoTrend")</f>
        <v>#N/A</v>
      </c>
      <c r="AL645" t="e">
        <v>#N/A</v>
      </c>
      <c r="AM645" t="e">
        <v>#N/A</v>
      </c>
      <c r="AN645" t="e">
        <v>#N/A</v>
      </c>
      <c r="AO645" t="e">
        <v>#N/A</v>
      </c>
      <c r="AP645">
        <v>-4.3067713837285998E-2</v>
      </c>
      <c r="AQ645">
        <f>(Table2[[#This Row],[Sharpe Ratio]]-AVERAGE(Table2[Sharpe Ratio]))/_xlfn.STDEV.P(Table2[Sharpe Ratio])</f>
        <v>-1.217338750969873</v>
      </c>
      <c r="AR645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645">
        <f>_xlfn.RANK.AVG(Table2[[#This Row],[1Y Return vs Nifty Z-Score]],Table2[1Y Return vs Nifty Z-Score])</f>
        <v>648</v>
      </c>
      <c r="AT645">
        <f>_xlfn.RANK.AVG(Table2[[#This Row],[6M Return vs Nifty Z-Score]],Table2[6M Return vs Nifty Z-Score])</f>
        <v>483</v>
      </c>
      <c r="AU645">
        <f>_xlfn.RANK.AVG(Table2[[#This Row],[Sharpe Ratio Z-Score]],Table2[Sharpe Ratio Z-Score])</f>
        <v>651</v>
      </c>
      <c r="AV645">
        <f>(Table2[[#This Row],[Rank 1Y]]+Table2[[#This Row],[Rank 6M]]+Table2[[#This Row],[Rank Sharpe]])/3</f>
        <v>594</v>
      </c>
    </row>
    <row r="646" spans="1:48" x14ac:dyDescent="0.3">
      <c r="A646" t="s">
        <v>1484</v>
      </c>
      <c r="B646" t="s">
        <v>1485</v>
      </c>
      <c r="C646" t="s">
        <v>3137</v>
      </c>
      <c r="D646" t="s">
        <v>103</v>
      </c>
      <c r="E646">
        <v>6995.3948964849997</v>
      </c>
      <c r="F646">
        <v>1468.55</v>
      </c>
      <c r="G646">
        <v>-26.797405217987802</v>
      </c>
      <c r="H646">
        <f>(Table2[[#This Row],[1Y Return vs Nifty]]-AVERAGE(Table2[1Y Return vs Nifty]))/_xlfn.STDEV.P(Table2[1Y Return vs Nifty])</f>
        <v>-0.89712432391919206</v>
      </c>
      <c r="I646">
        <v>-1.3225686110261501</v>
      </c>
      <c r="J646">
        <f>(Table2[[#This Row],[1M Return vs Nifty]]-AVERAGE(Table2[1M Return vs Nifty]))/_xlfn.STDEV.P(Table2[1M Return vs Nifty])</f>
        <v>-7.5199423644568303E-2</v>
      </c>
      <c r="K646">
        <v>-0.169334057489788</v>
      </c>
      <c r="L646">
        <f>(Table2[[#This Row],[6M Return vs Nifty]]-AVERAGE(Table2[6M Return vs Nifty]))/_xlfn.STDEV.P(Table2[6M Return vs Nifty])</f>
        <v>-0.31507471184435321</v>
      </c>
      <c r="M646">
        <v>-0.15058491404275101</v>
      </c>
      <c r="N646">
        <f>(Table2[[#This Row],[1W Return vs Nifty]]-AVERAGE(Table2[1W Return vs Nifty]))/_xlfn.STDEV.P(Table2[1W Return vs Nifty])</f>
        <v>3.5342747419238055E-2</v>
      </c>
      <c r="O646">
        <v>1472.06</v>
      </c>
      <c r="P646">
        <v>1466.0550885873799</v>
      </c>
      <c r="Q646">
        <v>1435.29935805901</v>
      </c>
      <c r="R646">
        <v>49.130811919398703</v>
      </c>
      <c r="S646" s="1">
        <f>(Table2[[#This Row],[Close Price]]-Table2[[#This Row],[20D EMA]])/Table2[[#This Row],[20D EMA]]</f>
        <v>-2.3844136787902607E-3</v>
      </c>
      <c r="T646" s="1">
        <f>(Table2[[#This Row],[Close Price]]-Table2[[#This Row],[50D EMA]])/Table2[[#This Row],[50D EMA]]</f>
        <v>1.7017855823030425E-3</v>
      </c>
      <c r="U646" s="1">
        <f>(Table2[[#This Row],[Close Price]]-Table2[[#This Row],[200D EMA]])/Table2[[#This Row],[200D EMA]]</f>
        <v>2.3166346277723938E-2</v>
      </c>
      <c r="V646">
        <v>0.38108963184403299</v>
      </c>
      <c r="W646">
        <v>1455.05</v>
      </c>
      <c r="X646">
        <v>1487</v>
      </c>
      <c r="Y646">
        <v>1406.2</v>
      </c>
      <c r="Z646">
        <v>1487</v>
      </c>
      <c r="AA646">
        <v>1406.2</v>
      </c>
      <c r="AB646">
        <v>1545.55</v>
      </c>
      <c r="AC646" s="1">
        <f>(Table2[[#This Row],[Close Price]]/Table2[[#This Row],[Day Low]])-1</f>
        <v>9.2780316827600906E-3</v>
      </c>
      <c r="AD646" s="1">
        <f>(Table2[[#This Row],[Day High]]/Table2[[#This Row],[Close Price]])-1</f>
        <v>1.2563412890265857E-2</v>
      </c>
      <c r="AE646" s="1">
        <f>(Table2[[#This Row],[Close Price]]/Table2[[#This Row],[Current Week Low]])-1</f>
        <v>4.4339354288152499E-2</v>
      </c>
      <c r="AF646" s="1">
        <f>(Table2[[#This Row],[Current Week High]]/Table2[[#This Row],[Close Price]])-1</f>
        <v>1.2563412890265857E-2</v>
      </c>
      <c r="AG646" s="1">
        <f>(Table2[[#This Row],[Close Price]]/Table2[[#This Row],[Current Month Low]])-1</f>
        <v>4.4339354288152499E-2</v>
      </c>
      <c r="AH646" s="1">
        <f>(Table2[[#This Row],[Current Month High]]/Table2[[#This Row],[Close Price]])-1</f>
        <v>5.2432671682952625E-2</v>
      </c>
      <c r="AI646">
        <v>8.1338735487385492</v>
      </c>
      <c r="AJ646">
        <v>17.483999999999899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-0.04</v>
      </c>
      <c r="AM646" t="s">
        <v>3172</v>
      </c>
      <c r="AN646">
        <v>-0.91</v>
      </c>
      <c r="AO646" t="s">
        <v>3172</v>
      </c>
      <c r="AP646">
        <v>-0.121143110860941</v>
      </c>
      <c r="AQ646">
        <f>(Table2[[#This Row],[Sharpe Ratio]]-AVERAGE(Table2[Sharpe Ratio]))/_xlfn.STDEV.P(Table2[Sharpe Ratio])</f>
        <v>-2.1235406186977146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-3.3755963306865904</v>
      </c>
      <c r="AS646">
        <f>_xlfn.RANK.AVG(Table2[[#This Row],[1Y Return vs Nifty Z-Score]],Table2[1Y Return vs Nifty Z-Score])</f>
        <v>625</v>
      </c>
      <c r="AT646">
        <f>_xlfn.RANK.AVG(Table2[[#This Row],[6M Return vs Nifty Z-Score]],Table2[6M Return vs Nifty Z-Score])</f>
        <v>432</v>
      </c>
      <c r="AU646">
        <f>_xlfn.RANK.AVG(Table2[[#This Row],[Sharpe Ratio Z-Score]],Table2[Sharpe Ratio Z-Score])</f>
        <v>725</v>
      </c>
      <c r="AV646">
        <f>(Table2[[#This Row],[Rank 1Y]]+Table2[[#This Row],[Rank 6M]]+Table2[[#This Row],[Rank Sharpe]])/3</f>
        <v>594</v>
      </c>
    </row>
    <row r="647" spans="1:48" x14ac:dyDescent="0.3">
      <c r="A647" t="s">
        <v>2065</v>
      </c>
      <c r="B647" t="s">
        <v>2066</v>
      </c>
      <c r="C647" t="s">
        <v>3134</v>
      </c>
      <c r="D647" t="s">
        <v>119</v>
      </c>
      <c r="E647">
        <v>3158.0209439999999</v>
      </c>
      <c r="F647">
        <v>1084.8</v>
      </c>
      <c r="G647">
        <v>-19.304670923239499</v>
      </c>
      <c r="H647">
        <f>(Table2[[#This Row],[1Y Return vs Nifty]]-AVERAGE(Table2[1Y Return vs Nifty]))/_xlfn.STDEV.P(Table2[1Y Return vs Nifty])</f>
        <v>-0.76963782708500272</v>
      </c>
      <c r="I647">
        <v>-0.862785290977509</v>
      </c>
      <c r="J647">
        <f>(Table2[[#This Row],[1M Return vs Nifty]]-AVERAGE(Table2[1M Return vs Nifty]))/_xlfn.STDEV.P(Table2[1M Return vs Nifty])</f>
        <v>-2.5920258893869626E-2</v>
      </c>
      <c r="K647">
        <v>-17.682756648370599</v>
      </c>
      <c r="L647">
        <f>(Table2[[#This Row],[6M Return vs Nifty]]-AVERAGE(Table2[6M Return vs Nifty]))/_xlfn.STDEV.P(Table2[6M Return vs Nifty])</f>
        <v>-0.87867586858443703</v>
      </c>
      <c r="M647">
        <v>-7.9890978404762301</v>
      </c>
      <c r="N647">
        <f>(Table2[[#This Row],[1W Return vs Nifty]]-AVERAGE(Table2[1W Return vs Nifty]))/_xlfn.STDEV.P(Table2[1W Return vs Nifty])</f>
        <v>-1.8281825633627202</v>
      </c>
      <c r="O647">
        <v>1124.93</v>
      </c>
      <c r="P647">
        <v>1128.42755095711</v>
      </c>
      <c r="Q647">
        <v>1126.5452705729101</v>
      </c>
      <c r="R647">
        <v>33.598926099623299</v>
      </c>
      <c r="S647" s="1">
        <f>(Table2[[#This Row],[Close Price]]-Table2[[#This Row],[20D EMA]])/Table2[[#This Row],[20D EMA]]</f>
        <v>-3.567333078502672E-2</v>
      </c>
      <c r="T647" s="1">
        <f>(Table2[[#This Row],[Close Price]]-Table2[[#This Row],[50D EMA]])/Table2[[#This Row],[50D EMA]]</f>
        <v>-3.8662252547898228E-2</v>
      </c>
      <c r="U647" s="1">
        <f>(Table2[[#This Row],[Close Price]]-Table2[[#This Row],[200D EMA]])/Table2[[#This Row],[200D EMA]]</f>
        <v>-3.7056008012603343E-2</v>
      </c>
      <c r="V647">
        <v>0.77552946432310899</v>
      </c>
      <c r="W647">
        <v>1074.05</v>
      </c>
      <c r="X647">
        <v>1100.95</v>
      </c>
      <c r="Y647">
        <v>1065</v>
      </c>
      <c r="Z647">
        <v>1147.75</v>
      </c>
      <c r="AA647">
        <v>1065</v>
      </c>
      <c r="AB647">
        <v>1198</v>
      </c>
      <c r="AC647" s="1">
        <f>(Table2[[#This Row],[Close Price]]/Table2[[#This Row],[Day Low]])-1</f>
        <v>1.0008845025836877E-2</v>
      </c>
      <c r="AD647" s="1">
        <f>(Table2[[#This Row],[Day High]]/Table2[[#This Row],[Close Price]])-1</f>
        <v>1.4887536873156471E-2</v>
      </c>
      <c r="AE647" s="1">
        <f>(Table2[[#This Row],[Close Price]]/Table2[[#This Row],[Current Week Low]])-1</f>
        <v>1.8591549295774668E-2</v>
      </c>
      <c r="AF647" s="1">
        <f>(Table2[[#This Row],[Current Week High]]/Table2[[#This Row],[Close Price]])-1</f>
        <v>5.802912979351027E-2</v>
      </c>
      <c r="AG647" s="1">
        <f>(Table2[[#This Row],[Close Price]]/Table2[[#This Row],[Current Month Low]])-1</f>
        <v>1.8591549295774668E-2</v>
      </c>
      <c r="AH647" s="1">
        <f>(Table2[[#This Row],[Current Month High]]/Table2[[#This Row],[Close Price]])-1</f>
        <v>0.10435103244837762</v>
      </c>
      <c r="AI647">
        <v>25.2765486725663</v>
      </c>
      <c r="AJ647">
        <v>13.591623036649199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-0.1</v>
      </c>
      <c r="AM647" t="s">
        <v>3172</v>
      </c>
      <c r="AN647">
        <v>-10.07</v>
      </c>
      <c r="AO647" t="s">
        <v>3172</v>
      </c>
      <c r="AP647">
        <v>-1.5209709992889999E-2</v>
      </c>
      <c r="AQ647">
        <f>(Table2[[#This Row],[Sharpe Ratio]]-AVERAGE(Table2[Sharpe Ratio]))/_xlfn.STDEV.P(Table2[Sharpe Ratio])</f>
        <v>-0.89399777446081463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576</v>
      </c>
      <c r="AT647">
        <f>_xlfn.RANK.AVG(Table2[[#This Row],[6M Return vs Nifty Z-Score]],Table2[6M Return vs Nifty Z-Score])</f>
        <v>610</v>
      </c>
      <c r="AU647">
        <f>_xlfn.RANK.AVG(Table2[[#This Row],[Sharpe Ratio Z-Score]],Table2[Sharpe Ratio Z-Score])</f>
        <v>597</v>
      </c>
      <c r="AV647">
        <f>(Table2[[#This Row],[Rank 1Y]]+Table2[[#This Row],[Rank 6M]]+Table2[[#This Row],[Rank Sharpe]])/3</f>
        <v>594.33333333333337</v>
      </c>
    </row>
    <row r="648" spans="1:48" x14ac:dyDescent="0.3">
      <c r="A648" t="s">
        <v>2139</v>
      </c>
      <c r="B648" t="s">
        <v>2140</v>
      </c>
      <c r="C648" t="s">
        <v>3139</v>
      </c>
      <c r="D648" t="s">
        <v>98</v>
      </c>
      <c r="E648">
        <v>2911.9764762999998</v>
      </c>
      <c r="F648">
        <v>676.75</v>
      </c>
      <c r="G648">
        <v>-40.164895578488597</v>
      </c>
      <c r="H648">
        <f>(Table2[[#This Row],[1Y Return vs Nifty]]-AVERAGE(Table2[1Y Return vs Nifty]))/_xlfn.STDEV.P(Table2[1Y Return vs Nifty])</f>
        <v>-1.1245679313509285</v>
      </c>
      <c r="I648">
        <v>-1.70835489492703</v>
      </c>
      <c r="J648">
        <f>(Table2[[#This Row],[1M Return vs Nifty]]-AVERAGE(Table2[1M Return vs Nifty]))/_xlfn.STDEV.P(Table2[1M Return vs Nifty])</f>
        <v>-0.1165476522860511</v>
      </c>
      <c r="K648">
        <v>-13.165652929874501</v>
      </c>
      <c r="L648">
        <f>(Table2[[#This Row],[6M Return vs Nifty]]-AVERAGE(Table2[6M Return vs Nifty]))/_xlfn.STDEV.P(Table2[6M Return vs Nifty])</f>
        <v>-0.73331051423131632</v>
      </c>
      <c r="M648">
        <v>-0.244709775598899</v>
      </c>
      <c r="N648">
        <f>(Table2[[#This Row],[1W Return vs Nifty]]-AVERAGE(Table2[1W Return vs Nifty]))/_xlfn.STDEV.P(Table2[1W Return vs Nifty])</f>
        <v>1.2965535883077675E-2</v>
      </c>
      <c r="O648">
        <v>693.66</v>
      </c>
      <c r="P648">
        <v>709.09624316003703</v>
      </c>
      <c r="Q648">
        <v>764.77695630769404</v>
      </c>
      <c r="R648">
        <v>38.685555803535003</v>
      </c>
      <c r="S648" s="1">
        <f>(Table2[[#This Row],[Close Price]]-Table2[[#This Row],[20D EMA]])/Table2[[#This Row],[20D EMA]]</f>
        <v>-2.4377937317994362E-2</v>
      </c>
      <c r="T648" s="1">
        <f>(Table2[[#This Row],[Close Price]]-Table2[[#This Row],[50D EMA]])/Table2[[#This Row],[50D EMA]]</f>
        <v>-4.5616153620964481E-2</v>
      </c>
      <c r="U648" s="1">
        <f>(Table2[[#This Row],[Close Price]]-Table2[[#This Row],[200D EMA]])/Table2[[#This Row],[200D EMA]]</f>
        <v>-0.11510147577234009</v>
      </c>
      <c r="V648">
        <v>0.53672909080338504</v>
      </c>
      <c r="W648">
        <v>654</v>
      </c>
      <c r="X648">
        <v>707.4</v>
      </c>
      <c r="Y648">
        <v>654</v>
      </c>
      <c r="Z648">
        <v>711</v>
      </c>
      <c r="AA648">
        <v>654</v>
      </c>
      <c r="AB648">
        <v>711</v>
      </c>
      <c r="AC648" s="1">
        <f>(Table2[[#This Row],[Close Price]]/Table2[[#This Row],[Day Low]])-1</f>
        <v>3.4785932721712598E-2</v>
      </c>
      <c r="AD648" s="1">
        <f>(Table2[[#This Row],[Day High]]/Table2[[#This Row],[Close Price]])-1</f>
        <v>4.5289988917621038E-2</v>
      </c>
      <c r="AE648" s="1">
        <f>(Table2[[#This Row],[Close Price]]/Table2[[#This Row],[Current Week Low]])-1</f>
        <v>3.4785932721712598E-2</v>
      </c>
      <c r="AF648" s="1">
        <f>(Table2[[#This Row],[Current Week High]]/Table2[[#This Row],[Close Price]])-1</f>
        <v>5.0609530845954875E-2</v>
      </c>
      <c r="AG648" s="1">
        <f>(Table2[[#This Row],[Close Price]]/Table2[[#This Row],[Current Month Low]])-1</f>
        <v>3.4785932721712598E-2</v>
      </c>
      <c r="AH648" s="1">
        <f>(Table2[[#This Row],[Current Month High]]/Table2[[#This Row],[Close Price]])-1</f>
        <v>5.0609530845954875E-2</v>
      </c>
      <c r="AI648">
        <v>31.3335796084226</v>
      </c>
      <c r="AJ648">
        <v>9.3648998060762807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-0.15</v>
      </c>
      <c r="AM648" t="s">
        <v>3172</v>
      </c>
      <c r="AN648">
        <v>-4.51</v>
      </c>
      <c r="AO648" t="s">
        <v>3172</v>
      </c>
      <c r="AQ648">
        <f>(Table2[[#This Row],[Sharpe Ratio]]-AVERAGE(Table2[Sharpe Ratio]))/_xlfn.STDEV.P(Table2[Sharpe Ratio])</f>
        <v>-0.71746242365139401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681</v>
      </c>
      <c r="AT648">
        <f>_xlfn.RANK.AVG(Table2[[#This Row],[6M Return vs Nifty Z-Score]],Table2[6M Return vs Nifty Z-Score])</f>
        <v>571</v>
      </c>
      <c r="AU648">
        <f>_xlfn.RANK.AVG(Table2[[#This Row],[Sharpe Ratio Z-Score]],Table2[Sharpe Ratio Z-Score])</f>
        <v>531</v>
      </c>
      <c r="AV648">
        <f>(Table2[[#This Row],[Rank 1Y]]+Table2[[#This Row],[Rank 6M]]+Table2[[#This Row],[Rank Sharpe]])/3</f>
        <v>594.33333333333337</v>
      </c>
    </row>
    <row r="649" spans="1:48" x14ac:dyDescent="0.3">
      <c r="A649" t="s">
        <v>1386</v>
      </c>
      <c r="B649" t="s">
        <v>1387</v>
      </c>
      <c r="C649" t="s">
        <v>3141</v>
      </c>
      <c r="D649" t="s">
        <v>449</v>
      </c>
      <c r="E649">
        <v>7944.2155456299997</v>
      </c>
      <c r="F649">
        <v>502.45</v>
      </c>
      <c r="G649">
        <v>-22.685909872279499</v>
      </c>
      <c r="H649">
        <f>(Table2[[#This Row],[1Y Return vs Nifty]]-AVERAGE(Table2[1Y Return vs Nifty]))/_xlfn.STDEV.P(Table2[1Y Return vs Nifty])</f>
        <v>-0.82716853505025911</v>
      </c>
      <c r="I649">
        <v>-1.8494819862680401</v>
      </c>
      <c r="J649">
        <f>(Table2[[#This Row],[1M Return vs Nifty]]-AVERAGE(Table2[1M Return vs Nifty]))/_xlfn.STDEV.P(Table2[1M Return vs Nifty])</f>
        <v>-0.13167352763151774</v>
      </c>
      <c r="K649">
        <v>-7.3031983400879001</v>
      </c>
      <c r="L649">
        <f>(Table2[[#This Row],[6M Return vs Nifty]]-AVERAGE(Table2[6M Return vs Nifty]))/_xlfn.STDEV.P(Table2[6M Return vs Nifty])</f>
        <v>-0.54465029256451503</v>
      </c>
      <c r="M649">
        <v>-2.0787865422520801</v>
      </c>
      <c r="N649">
        <f>(Table2[[#This Row],[1W Return vs Nifty]]-AVERAGE(Table2[1W Return vs Nifty]))/_xlfn.STDEV.P(Table2[1W Return vs Nifty])</f>
        <v>-0.42306723061903218</v>
      </c>
      <c r="O649">
        <v>505.26</v>
      </c>
      <c r="P649">
        <v>509.25366510806998</v>
      </c>
      <c r="Q649">
        <v>498.28991397393003</v>
      </c>
      <c r="R649">
        <v>48.333518371695199</v>
      </c>
      <c r="S649" s="1">
        <f>(Table2[[#This Row],[Close Price]]-Table2[[#This Row],[20D EMA]])/Table2[[#This Row],[20D EMA]]</f>
        <v>-5.561493092665167E-3</v>
      </c>
      <c r="T649" s="1">
        <f>(Table2[[#This Row],[Close Price]]-Table2[[#This Row],[50D EMA]])/Table2[[#This Row],[50D EMA]]</f>
        <v>-1.3360070970969192E-2</v>
      </c>
      <c r="U649" s="1">
        <f>(Table2[[#This Row],[Close Price]]-Table2[[#This Row],[200D EMA]])/Table2[[#This Row],[200D EMA]]</f>
        <v>8.3487261319273118E-3</v>
      </c>
      <c r="V649">
        <v>0.453770918481465</v>
      </c>
      <c r="W649">
        <v>497.75</v>
      </c>
      <c r="X649">
        <v>521.4</v>
      </c>
      <c r="Y649">
        <v>479.6</v>
      </c>
      <c r="Z649">
        <v>521.4</v>
      </c>
      <c r="AA649">
        <v>479.6</v>
      </c>
      <c r="AB649">
        <v>529</v>
      </c>
      <c r="AC649" s="1">
        <f>(Table2[[#This Row],[Close Price]]/Table2[[#This Row],[Day Low]])-1</f>
        <v>9.442491210446935E-3</v>
      </c>
      <c r="AD649" s="1">
        <f>(Table2[[#This Row],[Day High]]/Table2[[#This Row],[Close Price]])-1</f>
        <v>3.7715195541844881E-2</v>
      </c>
      <c r="AE649" s="1">
        <f>(Table2[[#This Row],[Close Price]]/Table2[[#This Row],[Current Week Low]])-1</f>
        <v>4.7643869891576207E-2</v>
      </c>
      <c r="AF649" s="1">
        <f>(Table2[[#This Row],[Current Week High]]/Table2[[#This Row],[Close Price]])-1</f>
        <v>3.7715195541844881E-2</v>
      </c>
      <c r="AG649" s="1">
        <f>(Table2[[#This Row],[Close Price]]/Table2[[#This Row],[Current Month Low]])-1</f>
        <v>4.7643869891576207E-2</v>
      </c>
      <c r="AH649" s="1">
        <f>(Table2[[#This Row],[Current Month High]]/Table2[[#This Row],[Close Price]])-1</f>
        <v>5.2841078714299883E-2</v>
      </c>
      <c r="AI649">
        <v>26.161807144989499</v>
      </c>
      <c r="AJ649">
        <v>24.739324726911601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-0.06</v>
      </c>
      <c r="AM649" t="s">
        <v>3172</v>
      </c>
      <c r="AN649">
        <v>-3.32</v>
      </c>
      <c r="AO649" t="s">
        <v>3172</v>
      </c>
      <c r="AP649">
        <v>-5.9283350049302998E-2</v>
      </c>
      <c r="AQ649">
        <f>(Table2[[#This Row],[Sharpe Ratio]]-AVERAGE(Table2[Sharpe Ratio]))/_xlfn.STDEV.P(Table2[Sharpe Ratio])</f>
        <v>-1.4055496391869755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601</v>
      </c>
      <c r="AT649">
        <f>_xlfn.RANK.AVG(Table2[[#This Row],[6M Return vs Nifty Z-Score]],Table2[6M Return vs Nifty Z-Score])</f>
        <v>509</v>
      </c>
      <c r="AU649">
        <f>_xlfn.RANK.AVG(Table2[[#This Row],[Sharpe Ratio Z-Score]],Table2[Sharpe Ratio Z-Score])</f>
        <v>675</v>
      </c>
      <c r="AV649">
        <f>(Table2[[#This Row],[Rank 1Y]]+Table2[[#This Row],[Rank 6M]]+Table2[[#This Row],[Rank Sharpe]])/3</f>
        <v>595</v>
      </c>
    </row>
    <row r="650" spans="1:48" x14ac:dyDescent="0.3">
      <c r="A650" t="s">
        <v>63</v>
      </c>
      <c r="B650" t="s">
        <v>64</v>
      </c>
      <c r="C650" t="s">
        <v>3127</v>
      </c>
      <c r="D650" t="s">
        <v>24</v>
      </c>
      <c r="E650">
        <v>372999.47618150001</v>
      </c>
      <c r="F650">
        <v>1876.1</v>
      </c>
      <c r="G650">
        <v>-20.1277754039603</v>
      </c>
      <c r="H650">
        <f>(Table2[[#This Row],[1Y Return vs Nifty]]-AVERAGE(Table2[1Y Return vs Nifty]))/_xlfn.STDEV.P(Table2[1Y Return vs Nifty])</f>
        <v>-0.78364268868127851</v>
      </c>
      <c r="I650">
        <v>0.72030743076516401</v>
      </c>
      <c r="J650">
        <f>(Table2[[#This Row],[1M Return vs Nifty]]-AVERAGE(Table2[1M Return vs Nifty]))/_xlfn.STDEV.P(Table2[1M Return vs Nifty])</f>
        <v>0.14375420220257906</v>
      </c>
      <c r="K650">
        <v>-7.1184301229813496</v>
      </c>
      <c r="L650">
        <f>(Table2[[#This Row],[6M Return vs Nifty]]-AVERAGE(Table2[6M Return vs Nifty]))/_xlfn.STDEV.P(Table2[6M Return vs Nifty])</f>
        <v>-0.53870424858883448</v>
      </c>
      <c r="M650">
        <v>-2.2173872674507198</v>
      </c>
      <c r="N650">
        <f>(Table2[[#This Row],[1W Return vs Nifty]]-AVERAGE(Table2[1W Return vs Nifty]))/_xlfn.STDEV.P(Table2[1W Return vs Nifty])</f>
        <v>-0.45601811836068445</v>
      </c>
      <c r="O650">
        <v>1839.08</v>
      </c>
      <c r="P650">
        <v>1821.1248158081</v>
      </c>
      <c r="Q650">
        <v>1787.4619216866899</v>
      </c>
      <c r="R650">
        <v>60.5765774034044</v>
      </c>
      <c r="S650" s="1">
        <f>(Table2[[#This Row],[Close Price]]-Table2[[#This Row],[20D EMA]])/Table2[[#This Row],[20D EMA]]</f>
        <v>2.0129630032407499E-2</v>
      </c>
      <c r="T650" s="1">
        <f>(Table2[[#This Row],[Close Price]]-Table2[[#This Row],[50D EMA]])/Table2[[#This Row],[50D EMA]]</f>
        <v>3.0187488366910951E-2</v>
      </c>
      <c r="U650" s="1">
        <f>(Table2[[#This Row],[Close Price]]-Table2[[#This Row],[200D EMA]])/Table2[[#This Row],[200D EMA]]</f>
        <v>4.9588792487209488E-2</v>
      </c>
      <c r="V650">
        <v>1.13503149896566</v>
      </c>
      <c r="W650">
        <v>1805.3</v>
      </c>
      <c r="X650">
        <v>1884</v>
      </c>
      <c r="Y650">
        <v>1769.4</v>
      </c>
      <c r="Z650">
        <v>1884</v>
      </c>
      <c r="AA650">
        <v>1769.4</v>
      </c>
      <c r="AB650">
        <v>1884.75</v>
      </c>
      <c r="AC650" s="1">
        <f>(Table2[[#This Row],[Close Price]]/Table2[[#This Row],[Day Low]])-1</f>
        <v>3.921785852766857E-2</v>
      </c>
      <c r="AD650" s="1">
        <f>(Table2[[#This Row],[Day High]]/Table2[[#This Row],[Close Price]])-1</f>
        <v>4.210862960396522E-3</v>
      </c>
      <c r="AE650" s="1">
        <f>(Table2[[#This Row],[Close Price]]/Table2[[#This Row],[Current Week Low]])-1</f>
        <v>6.0302927546060703E-2</v>
      </c>
      <c r="AF650" s="1">
        <f>(Table2[[#This Row],[Current Week High]]/Table2[[#This Row],[Close Price]])-1</f>
        <v>4.210862960396522E-3</v>
      </c>
      <c r="AG650" s="1">
        <f>(Table2[[#This Row],[Close Price]]/Table2[[#This Row],[Current Month Low]])-1</f>
        <v>6.0302927546060703E-2</v>
      </c>
      <c r="AH650" s="1">
        <f>(Table2[[#This Row],[Current Month High]]/Table2[[#This Row],[Close Price]])-1</f>
        <v>4.6106284313203183E-3</v>
      </c>
      <c r="AI650">
        <v>3.51260593784981</v>
      </c>
      <c r="AJ650">
        <v>21.520873141820701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7.0000000000000007E-2</v>
      </c>
      <c r="AM650" t="s">
        <v>3173</v>
      </c>
      <c r="AN650">
        <v>-3.03</v>
      </c>
      <c r="AO650" t="s">
        <v>3172</v>
      </c>
      <c r="AP650">
        <v>-8.6865825934163005E-2</v>
      </c>
      <c r="AQ650">
        <f>(Table2[[#This Row],[Sharpe Ratio]]-AVERAGE(Table2[Sharpe Ratio]))/_xlfn.STDEV.P(Table2[Sharpe Ratio])</f>
        <v>-1.7256926306577112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-3.3603034840859296</v>
      </c>
      <c r="AS650">
        <f>_xlfn.RANK.AVG(Table2[[#This Row],[1Y Return vs Nifty Z-Score]],Table2[1Y Return vs Nifty Z-Score])</f>
        <v>579</v>
      </c>
      <c r="AT650">
        <f>_xlfn.RANK.AVG(Table2[[#This Row],[6M Return vs Nifty Z-Score]],Table2[6M Return vs Nifty Z-Score])</f>
        <v>506</v>
      </c>
      <c r="AU650">
        <f>_xlfn.RANK.AVG(Table2[[#This Row],[Sharpe Ratio Z-Score]],Table2[Sharpe Ratio Z-Score])</f>
        <v>702</v>
      </c>
      <c r="AV650">
        <f>(Table2[[#This Row],[Rank 1Y]]+Table2[[#This Row],[Rank 6M]]+Table2[[#This Row],[Rank Sharpe]])/3</f>
        <v>595.66666666666663</v>
      </c>
    </row>
    <row r="651" spans="1:48" x14ac:dyDescent="0.3">
      <c r="A651" t="s">
        <v>1547</v>
      </c>
      <c r="B651" t="s">
        <v>1548</v>
      </c>
      <c r="C651" t="s">
        <v>3129</v>
      </c>
      <c r="D651" t="s">
        <v>985</v>
      </c>
      <c r="E651">
        <v>6424.5999346199997</v>
      </c>
      <c r="F651">
        <v>140.07</v>
      </c>
      <c r="G651">
        <v>-50.566226053219999</v>
      </c>
      <c r="H651">
        <f>(Table2[[#This Row],[1Y Return vs Nifty]]-AVERAGE(Table2[1Y Return vs Nifty]))/_xlfn.STDEV.P(Table2[1Y Return vs Nifty])</f>
        <v>-1.3015432693884221</v>
      </c>
      <c r="I651">
        <v>0.57839710643261699</v>
      </c>
      <c r="J651">
        <f>(Table2[[#This Row],[1M Return vs Nifty]]-AVERAGE(Table2[1M Return vs Nifty]))/_xlfn.STDEV.P(Table2[1M Return vs Nifty])</f>
        <v>0.12854438064604926</v>
      </c>
      <c r="K651">
        <v>-28.4052189707261</v>
      </c>
      <c r="L651">
        <f>(Table2[[#This Row],[6M Return vs Nifty]]-AVERAGE(Table2[6M Return vs Nifty]))/_xlfn.STDEV.P(Table2[6M Return vs Nifty])</f>
        <v>-1.2237364720514141</v>
      </c>
      <c r="M651">
        <v>14.7188386572694</v>
      </c>
      <c r="N651">
        <f>(Table2[[#This Row],[1W Return vs Nifty]]-AVERAGE(Table2[1W Return vs Nifty]))/_xlfn.STDEV.P(Table2[1W Return vs Nifty])</f>
        <v>3.5703942861408677</v>
      </c>
      <c r="O651">
        <v>132.03</v>
      </c>
      <c r="P651">
        <v>134.79038075753499</v>
      </c>
      <c r="Q651">
        <v>147.62478300161999</v>
      </c>
      <c r="R651">
        <v>65.879354112434598</v>
      </c>
      <c r="S651" s="1">
        <f>(Table2[[#This Row],[Close Price]]-Table2[[#This Row],[20D EMA]])/Table2[[#This Row],[20D EMA]]</f>
        <v>6.0895251079300099E-2</v>
      </c>
      <c r="T651" s="1">
        <f>(Table2[[#This Row],[Close Price]]-Table2[[#This Row],[50D EMA]])/Table2[[#This Row],[50D EMA]]</f>
        <v>3.916910993791272E-2</v>
      </c>
      <c r="U651" s="1">
        <f>(Table2[[#This Row],[Close Price]]-Table2[[#This Row],[200D EMA]])/Table2[[#This Row],[200D EMA]]</f>
        <v>-5.1175573965362521E-2</v>
      </c>
      <c r="V651">
        <v>1.7135896299860001</v>
      </c>
      <c r="W651">
        <v>138.76</v>
      </c>
      <c r="X651">
        <v>144.1</v>
      </c>
      <c r="Y651">
        <v>120.03</v>
      </c>
      <c r="Z651">
        <v>144.1</v>
      </c>
      <c r="AA651">
        <v>120.03</v>
      </c>
      <c r="AB651">
        <v>144.1</v>
      </c>
      <c r="AC651" s="1">
        <f>(Table2[[#This Row],[Close Price]]/Table2[[#This Row],[Day Low]])-1</f>
        <v>9.4407610262323693E-3</v>
      </c>
      <c r="AD651" s="1">
        <f>(Table2[[#This Row],[Day High]]/Table2[[#This Row],[Close Price]])-1</f>
        <v>2.8771328621403525E-2</v>
      </c>
      <c r="AE651" s="1">
        <f>(Table2[[#This Row],[Close Price]]/Table2[[#This Row],[Current Week Low]])-1</f>
        <v>0.16695826043489115</v>
      </c>
      <c r="AF651" s="1">
        <f>(Table2[[#This Row],[Current Week High]]/Table2[[#This Row],[Close Price]])-1</f>
        <v>2.8771328621403525E-2</v>
      </c>
      <c r="AG651" s="1">
        <f>(Table2[[#This Row],[Close Price]]/Table2[[#This Row],[Current Month Low]])-1</f>
        <v>0.16695826043489115</v>
      </c>
      <c r="AH651" s="1">
        <f>(Table2[[#This Row],[Current Month High]]/Table2[[#This Row],[Close Price]])-1</f>
        <v>2.8771328621403525E-2</v>
      </c>
      <c r="AI651">
        <v>50.353394731205803</v>
      </c>
      <c r="AJ651">
        <v>16.695826043489099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0.05</v>
      </c>
      <c r="AM651" t="s">
        <v>3173</v>
      </c>
      <c r="AN651">
        <v>10.73</v>
      </c>
      <c r="AO651" t="s">
        <v>3173</v>
      </c>
      <c r="AP651">
        <v>4.6753490008330997E-2</v>
      </c>
      <c r="AQ651">
        <f>(Table2[[#This Row],[Sharpe Ratio]]-AVERAGE(Table2[Sharpe Ratio]))/_xlfn.STDEV.P(Table2[Sharpe Ratio])</f>
        <v>-0.17480620180076431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710</v>
      </c>
      <c r="AT651">
        <f>_xlfn.RANK.AVG(Table2[[#This Row],[6M Return vs Nifty Z-Score]],Table2[6M Return vs Nifty Z-Score])</f>
        <v>690</v>
      </c>
      <c r="AU651">
        <f>_xlfn.RANK.AVG(Table2[[#This Row],[Sharpe Ratio Z-Score]],Table2[Sharpe Ratio Z-Score])</f>
        <v>389</v>
      </c>
      <c r="AV651">
        <f>(Table2[[#This Row],[Rank 1Y]]+Table2[[#This Row],[Rank 6M]]+Table2[[#This Row],[Rank Sharpe]])/3</f>
        <v>596.33333333333337</v>
      </c>
    </row>
    <row r="652" spans="1:48" x14ac:dyDescent="0.3">
      <c r="A652" t="s">
        <v>1131</v>
      </c>
      <c r="B652" t="s">
        <v>1132</v>
      </c>
      <c r="C652" t="s">
        <v>3139</v>
      </c>
      <c r="D652" t="s">
        <v>217</v>
      </c>
      <c r="E652">
        <v>11312.2468926</v>
      </c>
      <c r="F652">
        <v>579</v>
      </c>
      <c r="G652">
        <v>-8.9303174710080899</v>
      </c>
      <c r="H652">
        <f>(Table2[[#This Row],[1Y Return vs Nifty]]-AVERAGE(Table2[1Y Return vs Nifty]))/_xlfn.STDEV.P(Table2[1Y Return vs Nifty])</f>
        <v>-0.59312149452645058</v>
      </c>
      <c r="I652">
        <v>14.931276169228701</v>
      </c>
      <c r="J652">
        <f>(Table2[[#This Row],[1M Return vs Nifty]]-AVERAGE(Table2[1M Return vs Nifty]))/_xlfn.STDEV.P(Table2[1M Return vs Nifty])</f>
        <v>1.6668731132054555</v>
      </c>
      <c r="K652">
        <v>-24.874119947380901</v>
      </c>
      <c r="L652">
        <f>(Table2[[#This Row],[6M Return vs Nifty]]-AVERAGE(Table2[6M Return vs Nifty]))/_xlfn.STDEV.P(Table2[6M Return vs Nifty])</f>
        <v>-1.1101018307473558</v>
      </c>
      <c r="M652">
        <v>-1.8532859666499999</v>
      </c>
      <c r="N652">
        <f>(Table2[[#This Row],[1W Return vs Nifty]]-AVERAGE(Table2[1W Return vs Nifty]))/_xlfn.STDEV.P(Table2[1W Return vs Nifty])</f>
        <v>-0.36945680295573563</v>
      </c>
      <c r="O652">
        <v>566.4</v>
      </c>
      <c r="P652">
        <v>554.51807754450601</v>
      </c>
      <c r="Q652">
        <v>548.51718889982499</v>
      </c>
      <c r="R652">
        <v>54.567481611797</v>
      </c>
      <c r="S652" s="1">
        <f>(Table2[[#This Row],[Close Price]]-Table2[[#This Row],[20D EMA]])/Table2[[#This Row],[20D EMA]]</f>
        <v>2.2245762711864448E-2</v>
      </c>
      <c r="T652" s="1">
        <f>(Table2[[#This Row],[Close Price]]-Table2[[#This Row],[50D EMA]])/Table2[[#This Row],[50D EMA]]</f>
        <v>4.4149908626791433E-2</v>
      </c>
      <c r="U652" s="1">
        <f>(Table2[[#This Row],[Close Price]]-Table2[[#This Row],[200D EMA]])/Table2[[#This Row],[200D EMA]]</f>
        <v>5.5573119160249415E-2</v>
      </c>
      <c r="V652">
        <v>0.75584155201447301</v>
      </c>
      <c r="W652">
        <v>574.04999999999995</v>
      </c>
      <c r="X652">
        <v>596.79999999999995</v>
      </c>
      <c r="Y652">
        <v>529.6</v>
      </c>
      <c r="Z652">
        <v>596.79999999999995</v>
      </c>
      <c r="AA652">
        <v>529.6</v>
      </c>
      <c r="AB652">
        <v>608.6</v>
      </c>
      <c r="AC652" s="1">
        <f>(Table2[[#This Row],[Close Price]]/Table2[[#This Row],[Day Low]])-1</f>
        <v>8.6229422524171095E-3</v>
      </c>
      <c r="AD652" s="1">
        <f>(Table2[[#This Row],[Day High]]/Table2[[#This Row],[Close Price]])-1</f>
        <v>3.0742659758203672E-2</v>
      </c>
      <c r="AE652" s="1">
        <f>(Table2[[#This Row],[Close Price]]/Table2[[#This Row],[Current Week Low]])-1</f>
        <v>9.3277945619335334E-2</v>
      </c>
      <c r="AF652" s="1">
        <f>(Table2[[#This Row],[Current Week High]]/Table2[[#This Row],[Close Price]])-1</f>
        <v>3.0742659758203672E-2</v>
      </c>
      <c r="AG652" s="1">
        <f>(Table2[[#This Row],[Close Price]]/Table2[[#This Row],[Current Month Low]])-1</f>
        <v>9.3277945619335334E-2</v>
      </c>
      <c r="AH652" s="1">
        <f>(Table2[[#This Row],[Current Month High]]/Table2[[#This Row],[Close Price]])-1</f>
        <v>5.1122625215889395E-2</v>
      </c>
      <c r="AI652">
        <v>22.521588946459399</v>
      </c>
      <c r="AJ652">
        <v>33.348687240902798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0.12</v>
      </c>
      <c r="AM652" t="s">
        <v>3173</v>
      </c>
      <c r="AN652">
        <v>-1.23</v>
      </c>
      <c r="AO652" t="s">
        <v>3172</v>
      </c>
      <c r="AP652">
        <v>-1.9856285527032998E-2</v>
      </c>
      <c r="AQ652">
        <f>(Table2[[#This Row],[Sharpe Ratio]]-AVERAGE(Table2[Sharpe Ratio]))/_xlfn.STDEV.P(Table2[Sharpe Ratio])</f>
        <v>-0.94792943011801378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-1.3537364451421003</v>
      </c>
      <c r="AS652">
        <f>_xlfn.RANK.AVG(Table2[[#This Row],[1Y Return vs Nifty Z-Score]],Table2[1Y Return vs Nifty Z-Score])</f>
        <v>509</v>
      </c>
      <c r="AT652">
        <f>_xlfn.RANK.AVG(Table2[[#This Row],[6M Return vs Nifty Z-Score]],Table2[6M Return vs Nifty Z-Score])</f>
        <v>670</v>
      </c>
      <c r="AU652">
        <f>_xlfn.RANK.AVG(Table2[[#This Row],[Sharpe Ratio Z-Score]],Table2[Sharpe Ratio Z-Score])</f>
        <v>613</v>
      </c>
      <c r="AV652">
        <f>(Table2[[#This Row],[Rank 1Y]]+Table2[[#This Row],[Rank 6M]]+Table2[[#This Row],[Rank Sharpe]])/3</f>
        <v>597.33333333333337</v>
      </c>
    </row>
    <row r="653" spans="1:48" x14ac:dyDescent="0.3">
      <c r="A653" t="s">
        <v>101</v>
      </c>
      <c r="B653" t="s">
        <v>102</v>
      </c>
      <c r="C653" t="s">
        <v>3137</v>
      </c>
      <c r="D653" t="s">
        <v>103</v>
      </c>
      <c r="E653">
        <v>293266.31112009002</v>
      </c>
      <c r="F653">
        <v>3059.1</v>
      </c>
      <c r="G653">
        <v>-29.893036419341001</v>
      </c>
      <c r="H653">
        <f>(Table2[[#This Row],[1Y Return vs Nifty]]-AVERAGE(Table2[1Y Return vs Nifty]))/_xlfn.STDEV.P(Table2[1Y Return vs Nifty])</f>
        <v>-0.94979550667122759</v>
      </c>
      <c r="I653">
        <v>-6.2248520843869404</v>
      </c>
      <c r="J653">
        <f>(Table2[[#This Row],[1M Return vs Nifty]]-AVERAGE(Table2[1M Return vs Nifty]))/_xlfn.STDEV.P(Table2[1M Return vs Nifty])</f>
        <v>-0.60062177892447854</v>
      </c>
      <c r="K653">
        <v>-4.2603888045230898</v>
      </c>
      <c r="L653">
        <f>(Table2[[#This Row],[6M Return vs Nifty]]-AVERAGE(Table2[6M Return vs Nifty]))/_xlfn.STDEV.P(Table2[6M Return vs Nifty])</f>
        <v>-0.44672934278528437</v>
      </c>
      <c r="M653">
        <v>-2.7817904727593201</v>
      </c>
      <c r="N653">
        <f>(Table2[[#This Row],[1W Return vs Nifty]]-AVERAGE(Table2[1W Return vs Nifty]))/_xlfn.STDEV.P(Table2[1W Return vs Nifty])</f>
        <v>-0.59019913821104042</v>
      </c>
      <c r="O653">
        <v>3184.42</v>
      </c>
      <c r="P653">
        <v>3159.4890062996701</v>
      </c>
      <c r="Q653">
        <v>3060.33857036788</v>
      </c>
      <c r="R653">
        <v>25.113402908271901</v>
      </c>
      <c r="S653" s="1">
        <f>(Table2[[#This Row],[Close Price]]-Table2[[#This Row],[20D EMA]])/Table2[[#This Row],[20D EMA]]</f>
        <v>-3.9354105300180305E-2</v>
      </c>
      <c r="T653" s="1">
        <f>(Table2[[#This Row],[Close Price]]-Table2[[#This Row],[50D EMA]])/Table2[[#This Row],[50D EMA]]</f>
        <v>-3.1773810923065623E-2</v>
      </c>
      <c r="U653" s="1">
        <f>(Table2[[#This Row],[Close Price]]-Table2[[#This Row],[200D EMA]])/Table2[[#This Row],[200D EMA]]</f>
        <v>-4.0471677868349123E-4</v>
      </c>
      <c r="V653">
        <v>0.846118849878158</v>
      </c>
      <c r="W653">
        <v>3043</v>
      </c>
      <c r="X653">
        <v>3095</v>
      </c>
      <c r="Y653">
        <v>3038</v>
      </c>
      <c r="Z653">
        <v>3146.7</v>
      </c>
      <c r="AA653">
        <v>3038</v>
      </c>
      <c r="AB653">
        <v>3328.95</v>
      </c>
      <c r="AC653" s="1">
        <f>(Table2[[#This Row],[Close Price]]/Table2[[#This Row],[Day Low]])-1</f>
        <v>5.2908314163653269E-3</v>
      </c>
      <c r="AD653" s="1">
        <f>(Table2[[#This Row],[Day High]]/Table2[[#This Row],[Close Price]])-1</f>
        <v>1.1735477754895252E-2</v>
      </c>
      <c r="AE653" s="1">
        <f>(Table2[[#This Row],[Close Price]]/Table2[[#This Row],[Current Week Low]])-1</f>
        <v>6.9453587886767476E-3</v>
      </c>
      <c r="AF653" s="1">
        <f>(Table2[[#This Row],[Current Week High]]/Table2[[#This Row],[Close Price]])-1</f>
        <v>2.8635873296067427E-2</v>
      </c>
      <c r="AG653" s="1">
        <f>(Table2[[#This Row],[Close Price]]/Table2[[#This Row],[Current Month Low]])-1</f>
        <v>6.9453587886767476E-3</v>
      </c>
      <c r="AH653" s="1">
        <f>(Table2[[#This Row],[Current Month High]]/Table2[[#This Row],[Close Price]])-1</f>
        <v>8.8212219280180415E-2</v>
      </c>
      <c r="AI653">
        <v>11.894021117322</v>
      </c>
      <c r="AJ653">
        <v>14.568742743717401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0.04</v>
      </c>
      <c r="AM653" t="s">
        <v>3173</v>
      </c>
      <c r="AN653">
        <v>-6.66</v>
      </c>
      <c r="AO653" t="s">
        <v>3172</v>
      </c>
      <c r="AP653">
        <v>-6.5161851386970004E-2</v>
      </c>
      <c r="AQ653">
        <f>(Table2[[#This Row],[Sharpe Ratio]]-AVERAGE(Table2[Sharpe Ratio]))/_xlfn.STDEV.P(Table2[Sharpe Ratio])</f>
        <v>-1.473779953661335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-4.0611257202533659</v>
      </c>
      <c r="AS653">
        <f>_xlfn.RANK.AVG(Table2[[#This Row],[1Y Return vs Nifty Z-Score]],Table2[1Y Return vs Nifty Z-Score])</f>
        <v>645</v>
      </c>
      <c r="AT653">
        <f>_xlfn.RANK.AVG(Table2[[#This Row],[6M Return vs Nifty Z-Score]],Table2[6M Return vs Nifty Z-Score])</f>
        <v>471</v>
      </c>
      <c r="AU653">
        <f>_xlfn.RANK.AVG(Table2[[#This Row],[Sharpe Ratio Z-Score]],Table2[Sharpe Ratio Z-Score])</f>
        <v>680</v>
      </c>
      <c r="AV653">
        <f>(Table2[[#This Row],[Rank 1Y]]+Table2[[#This Row],[Rank 6M]]+Table2[[#This Row],[Rank Sharpe]])/3</f>
        <v>598.66666666666663</v>
      </c>
    </row>
    <row r="654" spans="1:48" x14ac:dyDescent="0.3">
      <c r="A654" t="s">
        <v>1098</v>
      </c>
      <c r="B654" t="s">
        <v>1099</v>
      </c>
      <c r="C654" t="s">
        <v>3141</v>
      </c>
      <c r="D654" t="s">
        <v>446</v>
      </c>
      <c r="E654">
        <v>11762.567140949999</v>
      </c>
      <c r="F654">
        <v>2300.25</v>
      </c>
      <c r="G654">
        <v>-26.256241859791999</v>
      </c>
      <c r="H654">
        <f>(Table2[[#This Row],[1Y Return vs Nifty]]-AVERAGE(Table2[1Y Return vs Nifty]))/_xlfn.STDEV.P(Table2[1Y Return vs Nifty])</f>
        <v>-0.88791660107230497</v>
      </c>
      <c r="I654">
        <v>-0.41881990513649803</v>
      </c>
      <c r="J654">
        <f>(Table2[[#This Row],[1M Return vs Nifty]]-AVERAGE(Table2[1M Return vs Nifty]))/_xlfn.STDEV.P(Table2[1M Return vs Nifty])</f>
        <v>2.166355382502622E-2</v>
      </c>
      <c r="K654">
        <v>-2.4117761114668101</v>
      </c>
      <c r="L654">
        <f>(Table2[[#This Row],[6M Return vs Nifty]]-AVERAGE(Table2[6M Return vs Nifty]))/_xlfn.STDEV.P(Table2[6M Return vs Nifty])</f>
        <v>-0.38723895780973855</v>
      </c>
      <c r="M654">
        <v>-1.7474794547279899</v>
      </c>
      <c r="N654">
        <f>(Table2[[#This Row],[1W Return vs Nifty]]-AVERAGE(Table2[1W Return vs Nifty]))/_xlfn.STDEV.P(Table2[1W Return vs Nifty])</f>
        <v>-0.3443023999633899</v>
      </c>
      <c r="O654">
        <v>2287.73</v>
      </c>
      <c r="P654">
        <v>2219.99968483473</v>
      </c>
      <c r="Q654">
        <v>2176.5609953262901</v>
      </c>
      <c r="R654">
        <v>50.570632120357402</v>
      </c>
      <c r="S654" s="1">
        <f>(Table2[[#This Row],[Close Price]]-Table2[[#This Row],[20D EMA]])/Table2[[#This Row],[20D EMA]]</f>
        <v>5.4726737858051353E-3</v>
      </c>
      <c r="T654" s="1">
        <f>(Table2[[#This Row],[Close Price]]-Table2[[#This Row],[50D EMA]])/Table2[[#This Row],[50D EMA]]</f>
        <v>3.6148795746898624E-2</v>
      </c>
      <c r="U654" s="1">
        <f>(Table2[[#This Row],[Close Price]]-Table2[[#This Row],[200D EMA]])/Table2[[#This Row],[200D EMA]]</f>
        <v>5.6827722696173526E-2</v>
      </c>
      <c r="V654">
        <v>0.82814759286454798</v>
      </c>
      <c r="W654">
        <v>2281.5500000000002</v>
      </c>
      <c r="X654">
        <v>2349</v>
      </c>
      <c r="Y654">
        <v>2178.6</v>
      </c>
      <c r="Z654">
        <v>2349</v>
      </c>
      <c r="AA654">
        <v>2178.6</v>
      </c>
      <c r="AB654">
        <v>2443.15</v>
      </c>
      <c r="AC654" s="1">
        <f>(Table2[[#This Row],[Close Price]]/Table2[[#This Row],[Day Low]])-1</f>
        <v>8.1961824198459876E-3</v>
      </c>
      <c r="AD654" s="1">
        <f>(Table2[[#This Row],[Day High]]/Table2[[#This Row],[Close Price]])-1</f>
        <v>2.1193348549070734E-2</v>
      </c>
      <c r="AE654" s="1">
        <f>(Table2[[#This Row],[Close Price]]/Table2[[#This Row],[Current Week Low]])-1</f>
        <v>5.5838611952630179E-2</v>
      </c>
      <c r="AF654" s="1">
        <f>(Table2[[#This Row],[Current Week High]]/Table2[[#This Row],[Close Price]])-1</f>
        <v>2.1193348549070734E-2</v>
      </c>
      <c r="AG654" s="1">
        <f>(Table2[[#This Row],[Close Price]]/Table2[[#This Row],[Current Month Low]])-1</f>
        <v>5.5838611952630179E-2</v>
      </c>
      <c r="AH654" s="1">
        <f>(Table2[[#This Row],[Current Month High]]/Table2[[#This Row],[Close Price]])-1</f>
        <v>6.2123682208455655E-2</v>
      </c>
      <c r="AI654">
        <v>18.900119552222499</v>
      </c>
      <c r="AJ654">
        <v>27.226216814159201</v>
      </c>
      <c r="AK654" t="str">
        <f>IF(AND(Table2[[#This Row],[20D EMA]]&gt;Table2[[#This Row],[50D EMA]],Table2[[#This Row],[50D EMA]]&gt;Table2[[#This Row],[200D EMA]]),"Uptrend","Downtrend/NoTrend")</f>
        <v>Uptrend</v>
      </c>
      <c r="AL654">
        <v>0.12</v>
      </c>
      <c r="AM654" t="s">
        <v>3173</v>
      </c>
      <c r="AN654">
        <v>-3.98</v>
      </c>
      <c r="AO654" t="s">
        <v>3172</v>
      </c>
      <c r="AP654">
        <v>-0.119978217190768</v>
      </c>
      <c r="AQ654">
        <f>(Table2[[#This Row],[Sharpe Ratio]]-AVERAGE(Table2[Sharpe Ratio]))/_xlfn.STDEV.P(Table2[Sharpe Ratio])</f>
        <v>-2.1100199853118187</v>
      </c>
      <c r="AR6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-3.707814390332226</v>
      </c>
      <c r="AS654">
        <f>_xlfn.RANK.AVG(Table2[[#This Row],[1Y Return vs Nifty Z-Score]],Table2[1Y Return vs Nifty Z-Score])</f>
        <v>623</v>
      </c>
      <c r="AT654">
        <f>_xlfn.RANK.AVG(Table2[[#This Row],[6M Return vs Nifty Z-Score]],Table2[6M Return vs Nifty Z-Score])</f>
        <v>449</v>
      </c>
      <c r="AU654">
        <f>_xlfn.RANK.AVG(Table2[[#This Row],[Sharpe Ratio Z-Score]],Table2[Sharpe Ratio Z-Score])</f>
        <v>724</v>
      </c>
      <c r="AV654">
        <f>(Table2[[#This Row],[Rank 1Y]]+Table2[[#This Row],[Rank 6M]]+Table2[[#This Row],[Rank Sharpe]])/3</f>
        <v>598.66666666666663</v>
      </c>
    </row>
    <row r="655" spans="1:48" x14ac:dyDescent="0.3">
      <c r="A655" t="s">
        <v>447</v>
      </c>
      <c r="B655" t="s">
        <v>448</v>
      </c>
      <c r="C655" t="s">
        <v>3139</v>
      </c>
      <c r="D655" t="s">
        <v>449</v>
      </c>
      <c r="E655">
        <v>51024.357224505002</v>
      </c>
      <c r="F655">
        <v>1899.45</v>
      </c>
      <c r="G655">
        <v>-27.5940934136033</v>
      </c>
      <c r="H655">
        <f>(Table2[[#This Row],[1Y Return vs Nifty]]-AVERAGE(Table2[1Y Return vs Nifty]))/_xlfn.STDEV.P(Table2[1Y Return vs Nifty])</f>
        <v>-0.91067972080539428</v>
      </c>
      <c r="I655">
        <v>-0.97841821331071399</v>
      </c>
      <c r="J655">
        <f>(Table2[[#This Row],[1M Return vs Nifty]]-AVERAGE(Table2[1M Return vs Nifty]))/_xlfn.STDEV.P(Table2[1M Return vs Nifty])</f>
        <v>-3.8313692021587097E-2</v>
      </c>
      <c r="K655">
        <v>-14.666348968369901</v>
      </c>
      <c r="L655">
        <f>(Table2[[#This Row],[6M Return vs Nifty]]-AVERAGE(Table2[6M Return vs Nifty]))/_xlfn.STDEV.P(Table2[6M Return vs Nifty])</f>
        <v>-0.78160455948844798</v>
      </c>
      <c r="M655">
        <v>-1.8439455512632099</v>
      </c>
      <c r="N655">
        <f>(Table2[[#This Row],[1W Return vs Nifty]]-AVERAGE(Table2[1W Return vs Nifty]))/_xlfn.STDEV.P(Table2[1W Return vs Nifty])</f>
        <v>-0.36723621588139366</v>
      </c>
      <c r="O655">
        <v>1935.91</v>
      </c>
      <c r="P655">
        <v>1983.49808179366</v>
      </c>
      <c r="Q655">
        <v>2015.98408085814</v>
      </c>
      <c r="R655">
        <v>35.129906152687703</v>
      </c>
      <c r="S655" s="1">
        <f>(Table2[[#This Row],[Close Price]]-Table2[[#This Row],[20D EMA]])/Table2[[#This Row],[20D EMA]]</f>
        <v>-1.8833520153312931E-2</v>
      </c>
      <c r="T655" s="1">
        <f>(Table2[[#This Row],[Close Price]]-Table2[[#This Row],[50D EMA]])/Table2[[#This Row],[50D EMA]]</f>
        <v>-4.2373664267754699E-2</v>
      </c>
      <c r="U655" s="1">
        <f>(Table2[[#This Row],[Close Price]]-Table2[[#This Row],[200D EMA]])/Table2[[#This Row],[200D EMA]]</f>
        <v>-5.7805060052128564E-2</v>
      </c>
      <c r="V655">
        <v>0.89653438403232699</v>
      </c>
      <c r="W655">
        <v>1890.95</v>
      </c>
      <c r="X655">
        <v>1915</v>
      </c>
      <c r="Y655">
        <v>1849.1</v>
      </c>
      <c r="Z655">
        <v>1922.45</v>
      </c>
      <c r="AA655">
        <v>1849.1</v>
      </c>
      <c r="AB655">
        <v>2001.7</v>
      </c>
      <c r="AC655" s="1">
        <f>(Table2[[#This Row],[Close Price]]/Table2[[#This Row],[Day Low]])-1</f>
        <v>4.4950950580395777E-3</v>
      </c>
      <c r="AD655" s="1">
        <f>(Table2[[#This Row],[Day High]]/Table2[[#This Row],[Close Price]])-1</f>
        <v>8.1865803258838188E-3</v>
      </c>
      <c r="AE655" s="1">
        <f>(Table2[[#This Row],[Close Price]]/Table2[[#This Row],[Current Week Low]])-1</f>
        <v>2.7229462981991359E-2</v>
      </c>
      <c r="AF655" s="1">
        <f>(Table2[[#This Row],[Current Week High]]/Table2[[#This Row],[Close Price]])-1</f>
        <v>1.2108768327673713E-2</v>
      </c>
      <c r="AG655" s="1">
        <f>(Table2[[#This Row],[Close Price]]/Table2[[#This Row],[Current Month Low]])-1</f>
        <v>2.7229462981991359E-2</v>
      </c>
      <c r="AH655" s="1">
        <f>(Table2[[#This Row],[Current Month High]]/Table2[[#This Row],[Close Price]])-1</f>
        <v>5.3831372239332431E-2</v>
      </c>
      <c r="AI655">
        <v>29.195293374397799</v>
      </c>
      <c r="AJ655">
        <v>9.1637931034482794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-0.21</v>
      </c>
      <c r="AM655" t="s">
        <v>3172</v>
      </c>
      <c r="AN655">
        <v>-3.7</v>
      </c>
      <c r="AO655" t="s">
        <v>3172</v>
      </c>
      <c r="AP655">
        <v>-1.2778559412682E-2</v>
      </c>
      <c r="AQ655">
        <f>(Table2[[#This Row],[Sharpe Ratio]]-AVERAGE(Table2[Sharpe Ratio]))/_xlfn.STDEV.P(Table2[Sharpe Ratio])</f>
        <v>-0.8657800095758712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629</v>
      </c>
      <c r="AT655">
        <f>_xlfn.RANK.AVG(Table2[[#This Row],[6M Return vs Nifty Z-Score]],Table2[6M Return vs Nifty Z-Score])</f>
        <v>581</v>
      </c>
      <c r="AU655">
        <f>_xlfn.RANK.AVG(Table2[[#This Row],[Sharpe Ratio Z-Score]],Table2[Sharpe Ratio Z-Score])</f>
        <v>591</v>
      </c>
      <c r="AV655">
        <f>(Table2[[#This Row],[Rank 1Y]]+Table2[[#This Row],[Rank 6M]]+Table2[[#This Row],[Rank Sharpe]])/3</f>
        <v>600.33333333333337</v>
      </c>
    </row>
    <row r="656" spans="1:48" x14ac:dyDescent="0.3">
      <c r="A656" t="s">
        <v>1384</v>
      </c>
      <c r="B656" t="s">
        <v>1385</v>
      </c>
      <c r="C656" t="s">
        <v>3137</v>
      </c>
      <c r="D656" t="s">
        <v>458</v>
      </c>
      <c r="E656">
        <v>7948.3375462249996</v>
      </c>
      <c r="F656">
        <v>559.75</v>
      </c>
      <c r="G656">
        <v>-43.422557346707897</v>
      </c>
      <c r="H656">
        <f>(Table2[[#This Row],[1Y Return vs Nifty]]-AVERAGE(Table2[1Y Return vs Nifty]))/_xlfn.STDEV.P(Table2[1Y Return vs Nifty])</f>
        <v>-1.1799960127913769</v>
      </c>
      <c r="I656">
        <v>9.4994501288920308</v>
      </c>
      <c r="J656">
        <f>(Table2[[#This Row],[1M Return vs Nifty]]-AVERAGE(Table2[1M Return vs Nifty]))/_xlfn.STDEV.P(Table2[1M Return vs Nifty])</f>
        <v>1.0846948595215935</v>
      </c>
      <c r="K656">
        <v>-6.03448746442852</v>
      </c>
      <c r="L656">
        <f>(Table2[[#This Row],[6M Return vs Nifty]]-AVERAGE(Table2[6M Return vs Nifty]))/_xlfn.STDEV.P(Table2[6M Return vs Nifty])</f>
        <v>-0.50382178440856651</v>
      </c>
      <c r="M656">
        <v>4.91048739422056</v>
      </c>
      <c r="N656">
        <f>(Table2[[#This Row],[1W Return vs Nifty]]-AVERAGE(Table2[1W Return vs Nifty]))/_xlfn.STDEV.P(Table2[1W Return vs Nifty])</f>
        <v>1.2385603008841466</v>
      </c>
      <c r="O656">
        <v>533.11</v>
      </c>
      <c r="P656">
        <v>509.69895242261498</v>
      </c>
      <c r="Q656">
        <v>522.10915252970096</v>
      </c>
      <c r="R656">
        <v>59.243509613554998</v>
      </c>
      <c r="S656" s="1">
        <f>(Table2[[#This Row],[Close Price]]-Table2[[#This Row],[20D EMA]])/Table2[[#This Row],[20D EMA]]</f>
        <v>4.9970925324979806E-2</v>
      </c>
      <c r="T656" s="1">
        <f>(Table2[[#This Row],[Close Price]]-Table2[[#This Row],[50D EMA]])/Table2[[#This Row],[50D EMA]]</f>
        <v>9.8197273781887986E-2</v>
      </c>
      <c r="U656" s="1">
        <f>(Table2[[#This Row],[Close Price]]-Table2[[#This Row],[200D EMA]])/Table2[[#This Row],[200D EMA]]</f>
        <v>7.2093828058602705E-2</v>
      </c>
      <c r="V656">
        <v>1.7079808032680801</v>
      </c>
      <c r="W656">
        <v>546.54999999999995</v>
      </c>
      <c r="X656">
        <v>564</v>
      </c>
      <c r="Y656">
        <v>518.04999999999995</v>
      </c>
      <c r="Z656">
        <v>566.95000000000005</v>
      </c>
      <c r="AA656">
        <v>516.35</v>
      </c>
      <c r="AB656">
        <v>568</v>
      </c>
      <c r="AC656" s="1">
        <f>(Table2[[#This Row],[Close Price]]/Table2[[#This Row],[Day Low]])-1</f>
        <v>2.4151495746043361E-2</v>
      </c>
      <c r="AD656" s="1">
        <f>(Table2[[#This Row],[Day High]]/Table2[[#This Row],[Close Price]])-1</f>
        <v>7.5926753014738946E-3</v>
      </c>
      <c r="AE656" s="1">
        <f>(Table2[[#This Row],[Close Price]]/Table2[[#This Row],[Current Week Low]])-1</f>
        <v>8.0494160795290037E-2</v>
      </c>
      <c r="AF656" s="1">
        <f>(Table2[[#This Row],[Current Week High]]/Table2[[#This Row],[Close Price]])-1</f>
        <v>1.2862885216614606E-2</v>
      </c>
      <c r="AG656" s="1">
        <f>(Table2[[#This Row],[Close Price]]/Table2[[#This Row],[Current Month Low]])-1</f>
        <v>8.4051515444950153E-2</v>
      </c>
      <c r="AH656" s="1">
        <f>(Table2[[#This Row],[Current Month High]]/Table2[[#This Row],[Close Price]])-1</f>
        <v>1.4738722644037416E-2</v>
      </c>
      <c r="AI656">
        <v>24.591335417597101</v>
      </c>
      <c r="AJ656">
        <v>30.630105017502899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0.21</v>
      </c>
      <c r="AM656" t="s">
        <v>3173</v>
      </c>
      <c r="AN656">
        <v>0.52</v>
      </c>
      <c r="AO656" t="s">
        <v>3173</v>
      </c>
      <c r="AP656">
        <v>-2.8037310222561E-2</v>
      </c>
      <c r="AQ656">
        <f>(Table2[[#This Row],[Sharpe Ratio]]-AVERAGE(Table2[Sharpe Ratio]))/_xlfn.STDEV.P(Table2[Sharpe Ratio])</f>
        <v>-1.0428845650469967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693</v>
      </c>
      <c r="AT656">
        <f>_xlfn.RANK.AVG(Table2[[#This Row],[6M Return vs Nifty Z-Score]],Table2[6M Return vs Nifty Z-Score])</f>
        <v>488</v>
      </c>
      <c r="AU656">
        <f>_xlfn.RANK.AVG(Table2[[#This Row],[Sharpe Ratio Z-Score]],Table2[Sharpe Ratio Z-Score])</f>
        <v>622</v>
      </c>
      <c r="AV656">
        <f>(Table2[[#This Row],[Rank 1Y]]+Table2[[#This Row],[Rank 6M]]+Table2[[#This Row],[Rank Sharpe]])/3</f>
        <v>601</v>
      </c>
    </row>
    <row r="657" spans="1:48" x14ac:dyDescent="0.3">
      <c r="A657" t="s">
        <v>503</v>
      </c>
      <c r="B657" t="s">
        <v>504</v>
      </c>
      <c r="C657" t="s">
        <v>3126</v>
      </c>
      <c r="D657" t="s">
        <v>21</v>
      </c>
      <c r="E657">
        <v>43191.5283891</v>
      </c>
      <c r="F657">
        <v>1064.7</v>
      </c>
      <c r="G657">
        <v>-45.871990335675001</v>
      </c>
      <c r="H657">
        <f>(Table2[[#This Row],[1Y Return vs Nifty]]-AVERAGE(Table2[1Y Return vs Nifty]))/_xlfn.STDEV.P(Table2[1Y Return vs Nifty])</f>
        <v>-1.2216723379764813</v>
      </c>
      <c r="I657">
        <v>-3.5347440527161802</v>
      </c>
      <c r="J657">
        <f>(Table2[[#This Row],[1M Return vs Nifty]]-AVERAGE(Table2[1M Return vs Nifty]))/_xlfn.STDEV.P(Table2[1M Return vs Nifty])</f>
        <v>-0.31229840765503625</v>
      </c>
      <c r="K657">
        <v>-13.240932567117699</v>
      </c>
      <c r="L657">
        <f>(Table2[[#This Row],[6M Return vs Nifty]]-AVERAGE(Table2[6M Return vs Nifty]))/_xlfn.STDEV.P(Table2[6M Return vs Nifty])</f>
        <v>-0.73573309556338173</v>
      </c>
      <c r="M657">
        <v>-1.9823692660115899</v>
      </c>
      <c r="N657">
        <f>(Table2[[#This Row],[1W Return vs Nifty]]-AVERAGE(Table2[1W Return vs Nifty]))/_xlfn.STDEV.P(Table2[1W Return vs Nifty])</f>
        <v>-0.40014502122075513</v>
      </c>
      <c r="O657">
        <v>1070.1500000000001</v>
      </c>
      <c r="P657">
        <v>1059.4104216718599</v>
      </c>
      <c r="Q657">
        <v>1080.86207716985</v>
      </c>
      <c r="R657">
        <v>48.129584666744798</v>
      </c>
      <c r="S657" s="1">
        <f>(Table2[[#This Row],[Close Price]]-Table2[[#This Row],[20D EMA]])/Table2[[#This Row],[20D EMA]]</f>
        <v>-5.0927440078494092E-3</v>
      </c>
      <c r="T657" s="1">
        <f>(Table2[[#This Row],[Close Price]]-Table2[[#This Row],[50D EMA]])/Table2[[#This Row],[50D EMA]]</f>
        <v>4.9929453401002218E-3</v>
      </c>
      <c r="U657" s="1">
        <f>(Table2[[#This Row],[Close Price]]-Table2[[#This Row],[200D EMA]])/Table2[[#This Row],[200D EMA]]</f>
        <v>-1.4952950530162925E-2</v>
      </c>
      <c r="V657">
        <v>0.61348543861944804</v>
      </c>
      <c r="W657">
        <v>1045.0999999999999</v>
      </c>
      <c r="X657">
        <v>1089.1500000000001</v>
      </c>
      <c r="Y657">
        <v>1016.5</v>
      </c>
      <c r="Z657">
        <v>1089.1500000000001</v>
      </c>
      <c r="AA657">
        <v>1016.5</v>
      </c>
      <c r="AB657">
        <v>1112</v>
      </c>
      <c r="AC657" s="1">
        <f>(Table2[[#This Row],[Close Price]]/Table2[[#This Row],[Day Low]])-1</f>
        <v>1.8754186202277534E-2</v>
      </c>
      <c r="AD657" s="1">
        <f>(Table2[[#This Row],[Day High]]/Table2[[#This Row],[Close Price]])-1</f>
        <v>2.2964215271907618E-2</v>
      </c>
      <c r="AE657" s="1">
        <f>(Table2[[#This Row],[Close Price]]/Table2[[#This Row],[Current Week Low]])-1</f>
        <v>4.7417609444171172E-2</v>
      </c>
      <c r="AF657" s="1">
        <f>(Table2[[#This Row],[Current Week High]]/Table2[[#This Row],[Close Price]])-1</f>
        <v>2.2964215271907618E-2</v>
      </c>
      <c r="AG657" s="1">
        <f>(Table2[[#This Row],[Close Price]]/Table2[[#This Row],[Current Month Low]])-1</f>
        <v>4.7417609444171172E-2</v>
      </c>
      <c r="AH657" s="1">
        <f>(Table2[[#This Row],[Current Month High]]/Table2[[#This Row],[Close Price]])-1</f>
        <v>4.4425659810275242E-2</v>
      </c>
      <c r="AI657">
        <v>31.4924391847468</v>
      </c>
      <c r="AJ657">
        <v>9.7515720028862898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0.02</v>
      </c>
      <c r="AM657" t="s">
        <v>3173</v>
      </c>
      <c r="AN657">
        <v>-3.8</v>
      </c>
      <c r="AO657" t="s">
        <v>3172</v>
      </c>
      <c r="AQ657">
        <f>(Table2[[#This Row],[Sharpe Ratio]]-AVERAGE(Table2[Sharpe Ratio]))/_xlfn.STDEV.P(Table2[Sharpe Ratio])</f>
        <v>-0.71746242365139401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703</v>
      </c>
      <c r="AT657">
        <f>_xlfn.RANK.AVG(Table2[[#This Row],[6M Return vs Nifty Z-Score]],Table2[6M Return vs Nifty Z-Score])</f>
        <v>573</v>
      </c>
      <c r="AU657">
        <f>_xlfn.RANK.AVG(Table2[[#This Row],[Sharpe Ratio Z-Score]],Table2[Sharpe Ratio Z-Score])</f>
        <v>531</v>
      </c>
      <c r="AV657">
        <f>(Table2[[#This Row],[Rank 1Y]]+Table2[[#This Row],[Rank 6M]]+Table2[[#This Row],[Rank Sharpe]])/3</f>
        <v>602.33333333333337</v>
      </c>
    </row>
    <row r="658" spans="1:48" x14ac:dyDescent="0.3">
      <c r="A658" t="s">
        <v>494</v>
      </c>
      <c r="B658" t="s">
        <v>495</v>
      </c>
      <c r="C658" t="s">
        <v>3129</v>
      </c>
      <c r="D658" t="s">
        <v>122</v>
      </c>
      <c r="E658">
        <v>43753.680237325003</v>
      </c>
      <c r="F658">
        <v>336.65</v>
      </c>
      <c r="G658">
        <v>-29.635282536534302</v>
      </c>
      <c r="H658">
        <f>(Table2[[#This Row],[1Y Return vs Nifty]]-AVERAGE(Table2[1Y Return vs Nifty]))/_xlfn.STDEV.P(Table2[1Y Return vs Nifty])</f>
        <v>-0.94540990613185338</v>
      </c>
      <c r="I658">
        <v>-7.0552729459486896</v>
      </c>
      <c r="J658">
        <f>(Table2[[#This Row],[1M Return vs Nifty]]-AVERAGE(Table2[1M Return vs Nifty]))/_xlfn.STDEV.P(Table2[1M Return vs Nifty])</f>
        <v>-0.68962554366520323</v>
      </c>
      <c r="K658">
        <v>-13.8575308343706</v>
      </c>
      <c r="L658">
        <f>(Table2[[#This Row],[6M Return vs Nifty]]-AVERAGE(Table2[6M Return vs Nifty]))/_xlfn.STDEV.P(Table2[6M Return vs Nifty])</f>
        <v>-0.75557590440696087</v>
      </c>
      <c r="M658">
        <v>-1.63723424894978</v>
      </c>
      <c r="N658">
        <f>(Table2[[#This Row],[1W Return vs Nifty]]-AVERAGE(Table2[1W Return vs Nifty]))/_xlfn.STDEV.P(Table2[1W Return vs Nifty])</f>
        <v>-0.3180927434522362</v>
      </c>
      <c r="O658">
        <v>345.93</v>
      </c>
      <c r="P658">
        <v>351.35943095547998</v>
      </c>
      <c r="Q658">
        <v>356.048337842141</v>
      </c>
      <c r="R658">
        <v>37.750826297218801</v>
      </c>
      <c r="S658" s="1">
        <f>(Table2[[#This Row],[Close Price]]-Table2[[#This Row],[20D EMA]])/Table2[[#This Row],[20D EMA]]</f>
        <v>-2.6826236521839762E-2</v>
      </c>
      <c r="T658" s="1">
        <f>(Table2[[#This Row],[Close Price]]-Table2[[#This Row],[50D EMA]])/Table2[[#This Row],[50D EMA]]</f>
        <v>-4.1864340784818162E-2</v>
      </c>
      <c r="U658" s="1">
        <f>(Table2[[#This Row],[Close Price]]-Table2[[#This Row],[200D EMA]])/Table2[[#This Row],[200D EMA]]</f>
        <v>-5.4482315406122028E-2</v>
      </c>
      <c r="V658">
        <v>0.30560632201087301</v>
      </c>
      <c r="W658">
        <v>335</v>
      </c>
      <c r="X658">
        <v>339.6</v>
      </c>
      <c r="Y658">
        <v>328</v>
      </c>
      <c r="Z658">
        <v>346.5</v>
      </c>
      <c r="AA658">
        <v>328</v>
      </c>
      <c r="AB658">
        <v>355.75</v>
      </c>
      <c r="AC658" s="1">
        <f>(Table2[[#This Row],[Close Price]]/Table2[[#This Row],[Day Low]])-1</f>
        <v>4.9253731343283924E-3</v>
      </c>
      <c r="AD658" s="1">
        <f>(Table2[[#This Row],[Day High]]/Table2[[#This Row],[Close Price]])-1</f>
        <v>8.7628100401011544E-3</v>
      </c>
      <c r="AE658" s="1">
        <f>(Table2[[#This Row],[Close Price]]/Table2[[#This Row],[Current Week Low]])-1</f>
        <v>2.6371951219512191E-2</v>
      </c>
      <c r="AF658" s="1">
        <f>(Table2[[#This Row],[Current Week High]]/Table2[[#This Row],[Close Price]])-1</f>
        <v>2.9258874201693263E-2</v>
      </c>
      <c r="AG658" s="1">
        <f>(Table2[[#This Row],[Close Price]]/Table2[[#This Row],[Current Month Low]])-1</f>
        <v>2.6371951219512191E-2</v>
      </c>
      <c r="AH658" s="1">
        <f>(Table2[[#This Row],[Current Month High]]/Table2[[#This Row],[Close Price]])-1</f>
        <v>5.6735481954552247E-2</v>
      </c>
      <c r="AI658">
        <v>21.936729541066398</v>
      </c>
      <c r="AJ658">
        <v>17.7921623512945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0.05</v>
      </c>
      <c r="AM658" t="s">
        <v>3173</v>
      </c>
      <c r="AN658">
        <v>-4.18</v>
      </c>
      <c r="AO658" t="s">
        <v>3172</v>
      </c>
      <c r="AP658">
        <v>-1.2352048746828E-2</v>
      </c>
      <c r="AQ658">
        <f>(Table2[[#This Row],[Sharpe Ratio]]-AVERAGE(Table2[Sharpe Ratio]))/_xlfn.STDEV.P(Table2[Sharpe Ratio])</f>
        <v>-0.86082960552111321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642</v>
      </c>
      <c r="AT658">
        <f>_xlfn.RANK.AVG(Table2[[#This Row],[6M Return vs Nifty Z-Score]],Table2[6M Return vs Nifty Z-Score])</f>
        <v>578</v>
      </c>
      <c r="AU658">
        <f>_xlfn.RANK.AVG(Table2[[#This Row],[Sharpe Ratio Z-Score]],Table2[Sharpe Ratio Z-Score])</f>
        <v>590</v>
      </c>
      <c r="AV658">
        <f>(Table2[[#This Row],[Rank 1Y]]+Table2[[#This Row],[Rank 6M]]+Table2[[#This Row],[Rank Sharpe]])/3</f>
        <v>603.33333333333337</v>
      </c>
    </row>
    <row r="659" spans="1:48" x14ac:dyDescent="0.3">
      <c r="A659" t="s">
        <v>1687</v>
      </c>
      <c r="B659" t="s">
        <v>1688</v>
      </c>
      <c r="C659" t="s">
        <v>3136</v>
      </c>
      <c r="D659" t="s">
        <v>1161</v>
      </c>
      <c r="E659">
        <v>5130.6054995000004</v>
      </c>
      <c r="F659">
        <v>3060.7</v>
      </c>
      <c r="G659">
        <v>-7.5936798791467703</v>
      </c>
      <c r="H659">
        <f>(Table2[[#This Row],[1Y Return vs Nifty]]-AVERAGE(Table2[1Y Return vs Nifty]))/_xlfn.STDEV.P(Table2[1Y Return vs Nifty])</f>
        <v>-0.57037902997079115</v>
      </c>
      <c r="I659">
        <v>-3.3047672799513301</v>
      </c>
      <c r="J659">
        <f>(Table2[[#This Row],[1M Return vs Nifty]]-AVERAGE(Table2[1M Return vs Nifty]))/_xlfn.STDEV.P(Table2[1M Return vs Nifty])</f>
        <v>-0.28764970297233028</v>
      </c>
      <c r="K659">
        <v>-18.526668430482498</v>
      </c>
      <c r="L659">
        <f>(Table2[[#This Row],[6M Return vs Nifty]]-AVERAGE(Table2[6M Return vs Nifty]))/_xlfn.STDEV.P(Table2[6M Return vs Nifty])</f>
        <v>-0.90583387577102248</v>
      </c>
      <c r="M659">
        <v>-0.89046705787560099</v>
      </c>
      <c r="N659">
        <f>(Table2[[#This Row],[1W Return vs Nifty]]-AVERAGE(Table2[1W Return vs Nifty]))/_xlfn.STDEV.P(Table2[1W Return vs Nifty])</f>
        <v>-0.14055657365970056</v>
      </c>
      <c r="O659">
        <v>3075.76</v>
      </c>
      <c r="P659">
        <v>3096.3513468862202</v>
      </c>
      <c r="Q659">
        <v>3007.7310408368598</v>
      </c>
      <c r="R659">
        <v>49.750011185739197</v>
      </c>
      <c r="S659" s="1">
        <f>(Table2[[#This Row],[Close Price]]-Table2[[#This Row],[20D EMA]])/Table2[[#This Row],[20D EMA]]</f>
        <v>-4.89635082061032E-3</v>
      </c>
      <c r="T659" s="1">
        <f>(Table2[[#This Row],[Close Price]]-Table2[[#This Row],[50D EMA]])/Table2[[#This Row],[50D EMA]]</f>
        <v>-1.1513986267118038E-2</v>
      </c>
      <c r="U659" s="1">
        <f>(Table2[[#This Row],[Close Price]]-Table2[[#This Row],[200D EMA]])/Table2[[#This Row],[200D EMA]]</f>
        <v>1.7610936098994438E-2</v>
      </c>
      <c r="V659">
        <v>0.61625440411433596</v>
      </c>
      <c r="W659">
        <v>3010</v>
      </c>
      <c r="X659">
        <v>3087</v>
      </c>
      <c r="Y659">
        <v>2902.3</v>
      </c>
      <c r="Z659">
        <v>3087</v>
      </c>
      <c r="AA659">
        <v>2902.3</v>
      </c>
      <c r="AB659">
        <v>3140</v>
      </c>
      <c r="AC659" s="1">
        <f>(Table2[[#This Row],[Close Price]]/Table2[[#This Row],[Day Low]])-1</f>
        <v>1.6843853820597943E-2</v>
      </c>
      <c r="AD659" s="1">
        <f>(Table2[[#This Row],[Day High]]/Table2[[#This Row],[Close Price]])-1</f>
        <v>8.5928055673538672E-3</v>
      </c>
      <c r="AE659" s="1">
        <f>(Table2[[#This Row],[Close Price]]/Table2[[#This Row],[Current Week Low]])-1</f>
        <v>5.4577404127760687E-2</v>
      </c>
      <c r="AF659" s="1">
        <f>(Table2[[#This Row],[Current Week High]]/Table2[[#This Row],[Close Price]])-1</f>
        <v>8.5928055673538672E-3</v>
      </c>
      <c r="AG659" s="1">
        <f>(Table2[[#This Row],[Close Price]]/Table2[[#This Row],[Current Month Low]])-1</f>
        <v>5.4577404127760687E-2</v>
      </c>
      <c r="AH659" s="1">
        <f>(Table2[[#This Row],[Current Month High]]/Table2[[#This Row],[Close Price]])-1</f>
        <v>2.5909105760120399E-2</v>
      </c>
      <c r="AI659">
        <v>20.887378704217902</v>
      </c>
      <c r="AJ659">
        <v>33.0739130434782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0</v>
      </c>
      <c r="AM659">
        <v>0</v>
      </c>
      <c r="AN659">
        <v>-2.42</v>
      </c>
      <c r="AO659" t="s">
        <v>3172</v>
      </c>
      <c r="AP659">
        <v>-7.7190463939935006E-2</v>
      </c>
      <c r="AQ659">
        <f>(Table2[[#This Row],[Sharpe Ratio]]-AVERAGE(Table2[Sharpe Ratio]))/_xlfn.STDEV.P(Table2[Sharpe Ratio])</f>
        <v>-1.6133930914385133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499</v>
      </c>
      <c r="AT659">
        <f>_xlfn.RANK.AVG(Table2[[#This Row],[6M Return vs Nifty Z-Score]],Table2[6M Return vs Nifty Z-Score])</f>
        <v>624</v>
      </c>
      <c r="AU659">
        <f>_xlfn.RANK.AVG(Table2[[#This Row],[Sharpe Ratio Z-Score]],Table2[Sharpe Ratio Z-Score])</f>
        <v>691</v>
      </c>
      <c r="AV659">
        <f>(Table2[[#This Row],[Rank 1Y]]+Table2[[#This Row],[Rank 6M]]+Table2[[#This Row],[Rank Sharpe]])/3</f>
        <v>604.66666666666663</v>
      </c>
    </row>
    <row r="660" spans="1:48" x14ac:dyDescent="0.3">
      <c r="A660" t="s">
        <v>1759</v>
      </c>
      <c r="B660" t="s">
        <v>1760</v>
      </c>
      <c r="C660" t="s">
        <v>3131</v>
      </c>
      <c r="D660" t="s">
        <v>51</v>
      </c>
      <c r="E660">
        <v>4655.2263499999999</v>
      </c>
      <c r="F660">
        <v>510.05</v>
      </c>
      <c r="G660">
        <v>-28.761253270439799</v>
      </c>
      <c r="H660">
        <f>(Table2[[#This Row],[1Y Return vs Nifty]]-AVERAGE(Table2[1Y Return vs Nifty]))/_xlfn.STDEV.P(Table2[1Y Return vs Nifty])</f>
        <v>-0.93053857546915453</v>
      </c>
      <c r="I660">
        <v>-8.0041404377247005</v>
      </c>
      <c r="J660">
        <f>(Table2[[#This Row],[1M Return vs Nifty]]-AVERAGE(Table2[1M Return vs Nifty]))/_xlfn.STDEV.P(Table2[1M Return vs Nifty])</f>
        <v>-0.79132431222615385</v>
      </c>
      <c r="K660">
        <v>-9.4515191170961899</v>
      </c>
      <c r="L660">
        <f>(Table2[[#This Row],[6M Return vs Nifty]]-AVERAGE(Table2[6M Return vs Nifty]))/_xlfn.STDEV.P(Table2[6M Return vs Nifty])</f>
        <v>-0.61378561255622732</v>
      </c>
      <c r="M660">
        <v>-0.24140104100868701</v>
      </c>
      <c r="N660">
        <f>(Table2[[#This Row],[1W Return vs Nifty]]-AVERAGE(Table2[1W Return vs Nifty]))/_xlfn.STDEV.P(Table2[1W Return vs Nifty])</f>
        <v>1.3752153282753933E-2</v>
      </c>
      <c r="O660">
        <v>521.84</v>
      </c>
      <c r="P660">
        <v>527.56757837128498</v>
      </c>
      <c r="Q660">
        <v>514.15942684857498</v>
      </c>
      <c r="R660">
        <v>36.929913203660298</v>
      </c>
      <c r="S660" s="1">
        <f>(Table2[[#This Row],[Close Price]]-Table2[[#This Row],[20D EMA]])/Table2[[#This Row],[20D EMA]]</f>
        <v>-2.2593131994481104E-2</v>
      </c>
      <c r="T660" s="1">
        <f>(Table2[[#This Row],[Close Price]]-Table2[[#This Row],[50D EMA]])/Table2[[#This Row],[50D EMA]]</f>
        <v>-3.3204425536090591E-2</v>
      </c>
      <c r="U660" s="1">
        <f>(Table2[[#This Row],[Close Price]]-Table2[[#This Row],[200D EMA]])/Table2[[#This Row],[200D EMA]]</f>
        <v>-7.9925148387588272E-3</v>
      </c>
      <c r="V660">
        <v>0.50851892258919096</v>
      </c>
      <c r="W660">
        <v>508.9</v>
      </c>
      <c r="X660">
        <v>515.79999999999995</v>
      </c>
      <c r="Y660">
        <v>499.45</v>
      </c>
      <c r="Z660">
        <v>522.70000000000005</v>
      </c>
      <c r="AA660">
        <v>499.45</v>
      </c>
      <c r="AB660">
        <v>529</v>
      </c>
      <c r="AC660" s="1">
        <f>(Table2[[#This Row],[Close Price]]/Table2[[#This Row],[Day Low]])-1</f>
        <v>2.2597759874238843E-3</v>
      </c>
      <c r="AD660" s="1">
        <f>(Table2[[#This Row],[Day High]]/Table2[[#This Row],[Close Price]])-1</f>
        <v>1.127340456817949E-2</v>
      </c>
      <c r="AE660" s="1">
        <f>(Table2[[#This Row],[Close Price]]/Table2[[#This Row],[Current Week Low]])-1</f>
        <v>2.1223345680248418E-2</v>
      </c>
      <c r="AF660" s="1">
        <f>(Table2[[#This Row],[Current Week High]]/Table2[[#This Row],[Close Price]])-1</f>
        <v>2.4801490049995101E-2</v>
      </c>
      <c r="AG660" s="1">
        <f>(Table2[[#This Row],[Close Price]]/Table2[[#This Row],[Current Month Low]])-1</f>
        <v>2.1223345680248418E-2</v>
      </c>
      <c r="AH660" s="1">
        <f>(Table2[[#This Row],[Current Month High]]/Table2[[#This Row],[Close Price]])-1</f>
        <v>3.7153220272522214E-2</v>
      </c>
      <c r="AI660">
        <v>24.4975982746789</v>
      </c>
      <c r="AJ660">
        <v>18.327340215752201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-0.14000000000000001</v>
      </c>
      <c r="AM660" t="s">
        <v>3172</v>
      </c>
      <c r="AN660">
        <v>-4.18</v>
      </c>
      <c r="AO660" t="s">
        <v>3172</v>
      </c>
      <c r="AP660">
        <v>-4.2530015887952001E-2</v>
      </c>
      <c r="AQ660">
        <f>(Table2[[#This Row],[Sharpe Ratio]]-AVERAGE(Table2[Sharpe Ratio]))/_xlfn.STDEV.P(Table2[Sharpe Ratio])</f>
        <v>-1.2110978235518253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635</v>
      </c>
      <c r="AT660">
        <f>_xlfn.RANK.AVG(Table2[[#This Row],[6M Return vs Nifty Z-Score]],Table2[6M Return vs Nifty Z-Score])</f>
        <v>529</v>
      </c>
      <c r="AU660">
        <f>_xlfn.RANK.AVG(Table2[[#This Row],[Sharpe Ratio Z-Score]],Table2[Sharpe Ratio Z-Score])</f>
        <v>650</v>
      </c>
      <c r="AV660">
        <f>(Table2[[#This Row],[Rank 1Y]]+Table2[[#This Row],[Rank 6M]]+Table2[[#This Row],[Rank Sharpe]])/3</f>
        <v>604.66666666666663</v>
      </c>
    </row>
    <row r="661" spans="1:48" x14ac:dyDescent="0.3">
      <c r="A661" t="s">
        <v>347</v>
      </c>
      <c r="B661" t="s">
        <v>348</v>
      </c>
      <c r="C661" t="s">
        <v>3138</v>
      </c>
      <c r="D661" t="s">
        <v>125</v>
      </c>
      <c r="E661">
        <v>70612</v>
      </c>
      <c r="F661">
        <v>882.65</v>
      </c>
      <c r="G661">
        <v>-1.8867050280597</v>
      </c>
      <c r="H661">
        <f>(Table2[[#This Row],[1Y Return vs Nifty]]-AVERAGE(Table2[1Y Return vs Nifty]))/_xlfn.STDEV.P(Table2[1Y Return vs Nifty])</f>
        <v>-0.4732766635094765</v>
      </c>
      <c r="I661">
        <v>-5.2544111888657303</v>
      </c>
      <c r="J661">
        <f>(Table2[[#This Row],[1M Return vs Nifty]]-AVERAGE(Table2[1M Return vs Nifty]))/_xlfn.STDEV.P(Table2[1M Return vs Nifty])</f>
        <v>-0.49661079225765886</v>
      </c>
      <c r="K661">
        <v>-23.584398225874601</v>
      </c>
      <c r="L661">
        <f>(Table2[[#This Row],[6M Return vs Nifty]]-AVERAGE(Table2[6M Return vs Nifty]))/_xlfn.STDEV.P(Table2[6M Return vs Nifty])</f>
        <v>-1.068597170516508</v>
      </c>
      <c r="M661">
        <v>-2.9931093951327701</v>
      </c>
      <c r="N661">
        <f>(Table2[[#This Row],[1W Return vs Nifty]]-AVERAGE(Table2[1W Return vs Nifty]))/_xlfn.STDEV.P(Table2[1W Return vs Nifty])</f>
        <v>-0.64043802461538679</v>
      </c>
      <c r="O661">
        <v>900.85</v>
      </c>
      <c r="P661">
        <v>925.25909852582095</v>
      </c>
      <c r="Q661">
        <v>921.95997037044799</v>
      </c>
      <c r="R661">
        <v>42.211829929482803</v>
      </c>
      <c r="S661" s="1">
        <f>(Table2[[#This Row],[Close Price]]-Table2[[#This Row],[20D EMA]])/Table2[[#This Row],[20D EMA]]</f>
        <v>-2.0203141477493528E-2</v>
      </c>
      <c r="T661" s="1">
        <f>(Table2[[#This Row],[Close Price]]-Table2[[#This Row],[50D EMA]])/Table2[[#This Row],[50D EMA]]</f>
        <v>-4.6050991115578734E-2</v>
      </c>
      <c r="U661" s="1">
        <f>(Table2[[#This Row],[Close Price]]-Table2[[#This Row],[200D EMA]])/Table2[[#This Row],[200D EMA]]</f>
        <v>-4.2637393849814409E-2</v>
      </c>
      <c r="V661">
        <v>1.1019323714893401</v>
      </c>
      <c r="W661">
        <v>880.4</v>
      </c>
      <c r="X661">
        <v>892</v>
      </c>
      <c r="Y661">
        <v>843.3</v>
      </c>
      <c r="Z661">
        <v>892</v>
      </c>
      <c r="AA661">
        <v>843.3</v>
      </c>
      <c r="AB661">
        <v>934</v>
      </c>
      <c r="AC661" s="1">
        <f>(Table2[[#This Row],[Close Price]]/Table2[[#This Row],[Day Low]])-1</f>
        <v>2.5556565197637493E-3</v>
      </c>
      <c r="AD661" s="1">
        <f>(Table2[[#This Row],[Day High]]/Table2[[#This Row],[Close Price]])-1</f>
        <v>1.0593100322891402E-2</v>
      </c>
      <c r="AE661" s="1">
        <f>(Table2[[#This Row],[Close Price]]/Table2[[#This Row],[Current Week Low]])-1</f>
        <v>4.6661923396181804E-2</v>
      </c>
      <c r="AF661" s="1">
        <f>(Table2[[#This Row],[Current Week High]]/Table2[[#This Row],[Close Price]])-1</f>
        <v>1.0593100322891402E-2</v>
      </c>
      <c r="AG661" s="1">
        <f>(Table2[[#This Row],[Close Price]]/Table2[[#This Row],[Current Month Low]])-1</f>
        <v>4.6661923396181804E-2</v>
      </c>
      <c r="AH661" s="1">
        <f>(Table2[[#This Row],[Current Month High]]/Table2[[#This Row],[Close Price]])-1</f>
        <v>5.8177080382937785E-2</v>
      </c>
      <c r="AI661">
        <v>29.031892596159299</v>
      </c>
      <c r="AJ661">
        <v>38.879710486979697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-0.13</v>
      </c>
      <c r="AM661" t="s">
        <v>3172</v>
      </c>
      <c r="AN661">
        <v>-3.03</v>
      </c>
      <c r="AO661" t="s">
        <v>3172</v>
      </c>
      <c r="AP661">
        <v>-7.5367145799266996E-2</v>
      </c>
      <c r="AQ661">
        <f>(Table2[[#This Row],[Sharpe Ratio]]-AVERAGE(Table2[Sharpe Ratio]))/_xlfn.STDEV.P(Table2[Sharpe Ratio])</f>
        <v>-1.5922302876933747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467</v>
      </c>
      <c r="AT661">
        <f>_xlfn.RANK.AVG(Table2[[#This Row],[6M Return vs Nifty Z-Score]],Table2[6M Return vs Nifty Z-Score])</f>
        <v>663</v>
      </c>
      <c r="AU661">
        <f>_xlfn.RANK.AVG(Table2[[#This Row],[Sharpe Ratio Z-Score]],Table2[Sharpe Ratio Z-Score])</f>
        <v>688</v>
      </c>
      <c r="AV661">
        <f>(Table2[[#This Row],[Rank 1Y]]+Table2[[#This Row],[Rank 6M]]+Table2[[#This Row],[Rank Sharpe]])/3</f>
        <v>606</v>
      </c>
    </row>
    <row r="662" spans="1:48" x14ac:dyDescent="0.3">
      <c r="A662" t="s">
        <v>1614</v>
      </c>
      <c r="B662" t="s">
        <v>1615</v>
      </c>
      <c r="C662" t="s">
        <v>3141</v>
      </c>
      <c r="D662" t="s">
        <v>266</v>
      </c>
      <c r="E662">
        <v>5908.2481973140002</v>
      </c>
      <c r="F662">
        <v>175.66</v>
      </c>
      <c r="G662">
        <v>-20.790050591383299</v>
      </c>
      <c r="H662">
        <f>(Table2[[#This Row],[1Y Return vs Nifty]]-AVERAGE(Table2[1Y Return vs Nifty]))/_xlfn.STDEV.P(Table2[1Y Return vs Nifty])</f>
        <v>-0.79491109087778289</v>
      </c>
      <c r="I662">
        <v>-4.7320910278840298</v>
      </c>
      <c r="J662">
        <f>(Table2[[#This Row],[1M Return vs Nifty]]-AVERAGE(Table2[1M Return vs Nifty]))/_xlfn.STDEV.P(Table2[1M Return vs Nifty])</f>
        <v>-0.44062898486432922</v>
      </c>
      <c r="K662">
        <v>-12.5194205592559</v>
      </c>
      <c r="L662">
        <f>(Table2[[#This Row],[6M Return vs Nifty]]-AVERAGE(Table2[6M Return vs Nifty]))/_xlfn.STDEV.P(Table2[6M Return vs Nifty])</f>
        <v>-0.71251404742344204</v>
      </c>
      <c r="M662">
        <v>-6.7804676504915999</v>
      </c>
      <c r="N662">
        <f>(Table2[[#This Row],[1W Return vs Nifty]]-AVERAGE(Table2[1W Return vs Nifty]))/_xlfn.STDEV.P(Table2[1W Return vs Nifty])</f>
        <v>-1.5408432463838342</v>
      </c>
      <c r="O662">
        <v>173.31</v>
      </c>
      <c r="P662">
        <v>171.33677336123799</v>
      </c>
      <c r="Q662">
        <v>167.692938059368</v>
      </c>
      <c r="R662">
        <v>54.527317606366303</v>
      </c>
      <c r="S662" s="1">
        <f>(Table2[[#This Row],[Close Price]]-Table2[[#This Row],[20D EMA]])/Table2[[#This Row],[20D EMA]]</f>
        <v>1.3559517627372883E-2</v>
      </c>
      <c r="T662" s="1">
        <f>(Table2[[#This Row],[Close Price]]-Table2[[#This Row],[50D EMA]])/Table2[[#This Row],[50D EMA]]</f>
        <v>2.5232333689669359E-2</v>
      </c>
      <c r="U662" s="1">
        <f>(Table2[[#This Row],[Close Price]]-Table2[[#This Row],[200D EMA]])/Table2[[#This Row],[200D EMA]]</f>
        <v>4.7509823805528588E-2</v>
      </c>
      <c r="V662">
        <v>0.93811198905058901</v>
      </c>
      <c r="W662">
        <v>170.85</v>
      </c>
      <c r="X662">
        <v>180.85</v>
      </c>
      <c r="Y662">
        <v>159.69999999999999</v>
      </c>
      <c r="Z662">
        <v>180.85</v>
      </c>
      <c r="AA662">
        <v>159.69999999999999</v>
      </c>
      <c r="AB662">
        <v>184.3</v>
      </c>
      <c r="AC662" s="1">
        <f>(Table2[[#This Row],[Close Price]]/Table2[[#This Row],[Day Low]])-1</f>
        <v>2.8153350892595963E-2</v>
      </c>
      <c r="AD662" s="1">
        <f>(Table2[[#This Row],[Day High]]/Table2[[#This Row],[Close Price]])-1</f>
        <v>2.9545713309802935E-2</v>
      </c>
      <c r="AE662" s="1">
        <f>(Table2[[#This Row],[Close Price]]/Table2[[#This Row],[Current Week Low]])-1</f>
        <v>9.9937382592360624E-2</v>
      </c>
      <c r="AF662" s="1">
        <f>(Table2[[#This Row],[Current Week High]]/Table2[[#This Row],[Close Price]])-1</f>
        <v>2.9545713309802935E-2</v>
      </c>
      <c r="AG662" s="1">
        <f>(Table2[[#This Row],[Close Price]]/Table2[[#This Row],[Current Month Low]])-1</f>
        <v>9.9937382592360624E-2</v>
      </c>
      <c r="AH662" s="1">
        <f>(Table2[[#This Row],[Current Month High]]/Table2[[#This Row],[Close Price]])-1</f>
        <v>4.9185927359672199E-2</v>
      </c>
      <c r="AI662">
        <v>25.014232039166501</v>
      </c>
      <c r="AJ662">
        <v>35.071126489811498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0.13</v>
      </c>
      <c r="AM662" t="s">
        <v>3173</v>
      </c>
      <c r="AN662">
        <v>-0.39</v>
      </c>
      <c r="AO662" t="s">
        <v>3172</v>
      </c>
      <c r="AP662">
        <v>-5.2237817158434001E-2</v>
      </c>
      <c r="AQ662">
        <f>(Table2[[#This Row],[Sharpe Ratio]]-AVERAGE(Table2[Sharpe Ratio]))/_xlfn.STDEV.P(Table2[Sharpe Ratio])</f>
        <v>-1.3237738774459367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-4.8126712469953254</v>
      </c>
      <c r="AS662">
        <f>_xlfn.RANK.AVG(Table2[[#This Row],[1Y Return vs Nifty Z-Score]],Table2[1Y Return vs Nifty Z-Score])</f>
        <v>586</v>
      </c>
      <c r="AT662">
        <f>_xlfn.RANK.AVG(Table2[[#This Row],[6M Return vs Nifty Z-Score]],Table2[6M Return vs Nifty Z-Score])</f>
        <v>566</v>
      </c>
      <c r="AU662">
        <f>_xlfn.RANK.AVG(Table2[[#This Row],[Sharpe Ratio Z-Score]],Table2[Sharpe Ratio Z-Score])</f>
        <v>668</v>
      </c>
      <c r="AV662">
        <f>(Table2[[#This Row],[Rank 1Y]]+Table2[[#This Row],[Rank 6M]]+Table2[[#This Row],[Rank Sharpe]])/3</f>
        <v>606.66666666666663</v>
      </c>
    </row>
    <row r="663" spans="1:48" x14ac:dyDescent="0.3">
      <c r="A663" t="s">
        <v>909</v>
      </c>
      <c r="B663" t="s">
        <v>910</v>
      </c>
      <c r="C663" t="s">
        <v>3141</v>
      </c>
      <c r="D663" t="s">
        <v>446</v>
      </c>
      <c r="E663">
        <v>16813.574703599999</v>
      </c>
      <c r="F663">
        <v>3390.55</v>
      </c>
      <c r="G663">
        <v>-35.403797453522202</v>
      </c>
      <c r="H663">
        <f>(Table2[[#This Row],[1Y Return vs Nifty]]-AVERAGE(Table2[1Y Return vs Nifty]))/_xlfn.STDEV.P(Table2[1Y Return vs Nifty])</f>
        <v>-1.0435593572898909</v>
      </c>
      <c r="I663">
        <v>0.440018408520511</v>
      </c>
      <c r="J663">
        <f>(Table2[[#This Row],[1M Return vs Nifty]]-AVERAGE(Table2[1M Return vs Nifty]))/_xlfn.STDEV.P(Table2[1M Return vs Nifty])</f>
        <v>0.11371307564856385</v>
      </c>
      <c r="K663">
        <v>-5.4021178941350003</v>
      </c>
      <c r="L663">
        <f>(Table2[[#This Row],[6M Return vs Nifty]]-AVERAGE(Table2[6M Return vs Nifty]))/_xlfn.STDEV.P(Table2[6M Return vs Nifty])</f>
        <v>-0.48347143772703116</v>
      </c>
      <c r="M663">
        <v>-4.6484298049877202</v>
      </c>
      <c r="N663">
        <f>(Table2[[#This Row],[1W Return vs Nifty]]-AVERAGE(Table2[1W Return vs Nifty]))/_xlfn.STDEV.P(Table2[1W Return vs Nifty])</f>
        <v>-1.0339733176192623</v>
      </c>
      <c r="O663">
        <v>3376</v>
      </c>
      <c r="P663">
        <v>3387.13895725972</v>
      </c>
      <c r="Q663">
        <v>3484.3478235078901</v>
      </c>
      <c r="R663">
        <v>51.308832491839901</v>
      </c>
      <c r="S663" s="1">
        <f>(Table2[[#This Row],[Close Price]]-Table2[[#This Row],[20D EMA]])/Table2[[#This Row],[20D EMA]]</f>
        <v>4.3098341232228029E-3</v>
      </c>
      <c r="T663" s="1">
        <f>(Table2[[#This Row],[Close Price]]-Table2[[#This Row],[50D EMA]])/Table2[[#This Row],[50D EMA]]</f>
        <v>1.007057219477003E-3</v>
      </c>
      <c r="U663" s="1">
        <f>(Table2[[#This Row],[Close Price]]-Table2[[#This Row],[200D EMA]])/Table2[[#This Row],[200D EMA]]</f>
        <v>-2.6919764690270888E-2</v>
      </c>
      <c r="V663">
        <v>0.849485174824818</v>
      </c>
      <c r="W663">
        <v>3369</v>
      </c>
      <c r="X663">
        <v>3435</v>
      </c>
      <c r="Y663">
        <v>3308.05</v>
      </c>
      <c r="Z663">
        <v>3445.8</v>
      </c>
      <c r="AA663">
        <v>3308.05</v>
      </c>
      <c r="AB663">
        <v>3612.85</v>
      </c>
      <c r="AC663" s="1">
        <f>(Table2[[#This Row],[Close Price]]/Table2[[#This Row],[Day Low]])-1</f>
        <v>6.3965568417929664E-3</v>
      </c>
      <c r="AD663" s="1">
        <f>(Table2[[#This Row],[Day High]]/Table2[[#This Row],[Close Price]])-1</f>
        <v>1.3109967409417278E-2</v>
      </c>
      <c r="AE663" s="1">
        <f>(Table2[[#This Row],[Close Price]]/Table2[[#This Row],[Current Week Low]])-1</f>
        <v>2.4939163555568911E-2</v>
      </c>
      <c r="AF663" s="1">
        <f>(Table2[[#This Row],[Current Week High]]/Table2[[#This Row],[Close Price]])-1</f>
        <v>1.6295291324416317E-2</v>
      </c>
      <c r="AG663" s="1">
        <f>(Table2[[#This Row],[Close Price]]/Table2[[#This Row],[Current Month Low]])-1</f>
        <v>2.4939163555568911E-2</v>
      </c>
      <c r="AH663" s="1">
        <f>(Table2[[#This Row],[Current Month High]]/Table2[[#This Row],[Close Price]])-1</f>
        <v>6.5564583917063546E-2</v>
      </c>
      <c r="AI663">
        <v>17.3688634587308</v>
      </c>
      <c r="AJ663">
        <v>17.893217893217901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-0.06</v>
      </c>
      <c r="AM663" t="s">
        <v>3172</v>
      </c>
      <c r="AN663">
        <v>0.7</v>
      </c>
      <c r="AO663" t="s">
        <v>3173</v>
      </c>
      <c r="AP663">
        <v>-5.7992037586835E-2</v>
      </c>
      <c r="AQ663">
        <f>(Table2[[#This Row],[Sharpe Ratio]]-AVERAGE(Table2[Sharpe Ratio]))/_xlfn.STDEV.P(Table2[Sharpe Ratio])</f>
        <v>-1.3905616940734311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668</v>
      </c>
      <c r="AT663">
        <f>_xlfn.RANK.AVG(Table2[[#This Row],[6M Return vs Nifty Z-Score]],Table2[6M Return vs Nifty Z-Score])</f>
        <v>479</v>
      </c>
      <c r="AU663">
        <f>_xlfn.RANK.AVG(Table2[[#This Row],[Sharpe Ratio Z-Score]],Table2[Sharpe Ratio Z-Score])</f>
        <v>674</v>
      </c>
      <c r="AV663">
        <f>(Table2[[#This Row],[Rank 1Y]]+Table2[[#This Row],[Rank 6M]]+Table2[[#This Row],[Rank Sharpe]])/3</f>
        <v>607</v>
      </c>
    </row>
    <row r="664" spans="1:48" x14ac:dyDescent="0.3">
      <c r="A664" t="s">
        <v>2019</v>
      </c>
      <c r="B664" t="s">
        <v>2020</v>
      </c>
      <c r="C664" t="s">
        <v>3133</v>
      </c>
      <c r="D664" t="s">
        <v>184</v>
      </c>
      <c r="E664">
        <v>3364.7216573249998</v>
      </c>
      <c r="F664">
        <v>214.41</v>
      </c>
      <c r="G664">
        <v>-51.913846883947997</v>
      </c>
      <c r="H664">
        <f>(Table2[[#This Row],[1Y Return vs Nifty]]-AVERAGE(Table2[1Y Return vs Nifty]))/_xlfn.STDEV.P(Table2[1Y Return vs Nifty])</f>
        <v>-1.324472610268788</v>
      </c>
      <c r="I664">
        <v>-3.9174212498155598</v>
      </c>
      <c r="J664">
        <f>(Table2[[#This Row],[1M Return vs Nifty]]-AVERAGE(Table2[1M Return vs Nifty]))/_xlfn.STDEV.P(Table2[1M Return vs Nifty])</f>
        <v>-0.35331340715567255</v>
      </c>
      <c r="K664">
        <v>-17.942116053460701</v>
      </c>
      <c r="L664">
        <f>(Table2[[#This Row],[6M Return vs Nifty]]-AVERAGE(Table2[6M Return vs Nifty]))/_xlfn.STDEV.P(Table2[6M Return vs Nifty])</f>
        <v>-0.88702233883956083</v>
      </c>
      <c r="M664">
        <v>2.26072103276528</v>
      </c>
      <c r="N664">
        <f>(Table2[[#This Row],[1W Return vs Nifty]]-AVERAGE(Table2[1W Return vs Nifty]))/_xlfn.STDEV.P(Table2[1W Return vs Nifty])</f>
        <v>0.60860577652804826</v>
      </c>
      <c r="O664">
        <v>214.86</v>
      </c>
      <c r="P664">
        <v>218.82798997886201</v>
      </c>
      <c r="Q664">
        <v>227.61715537419499</v>
      </c>
      <c r="R664">
        <v>51.631239140769203</v>
      </c>
      <c r="S664" s="1">
        <f>(Table2[[#This Row],[Close Price]]-Table2[[#This Row],[20D EMA]])/Table2[[#This Row],[20D EMA]]</f>
        <v>-2.0943870427255749E-3</v>
      </c>
      <c r="T664" s="1">
        <f>(Table2[[#This Row],[Close Price]]-Table2[[#This Row],[50D EMA]])/Table2[[#This Row],[50D EMA]]</f>
        <v>-2.0189327605160439E-2</v>
      </c>
      <c r="U664" s="1">
        <f>(Table2[[#This Row],[Close Price]]-Table2[[#This Row],[200D EMA]])/Table2[[#This Row],[200D EMA]]</f>
        <v>-5.8023549905466813E-2</v>
      </c>
      <c r="V664">
        <v>0.71358084796726495</v>
      </c>
      <c r="W664">
        <v>213</v>
      </c>
      <c r="X664">
        <v>216.7</v>
      </c>
      <c r="Y664">
        <v>202.75</v>
      </c>
      <c r="Z664">
        <v>216.7</v>
      </c>
      <c r="AA664">
        <v>202.75</v>
      </c>
      <c r="AB664">
        <v>217.99</v>
      </c>
      <c r="AC664" s="1">
        <f>(Table2[[#This Row],[Close Price]]/Table2[[#This Row],[Day Low]])-1</f>
        <v>6.6197183098590795E-3</v>
      </c>
      <c r="AD664" s="1">
        <f>(Table2[[#This Row],[Day High]]/Table2[[#This Row],[Close Price]])-1</f>
        <v>1.0680471992910778E-2</v>
      </c>
      <c r="AE664" s="1">
        <f>(Table2[[#This Row],[Close Price]]/Table2[[#This Row],[Current Week Low]])-1</f>
        <v>5.7509247842170153E-2</v>
      </c>
      <c r="AF664" s="1">
        <f>(Table2[[#This Row],[Current Week High]]/Table2[[#This Row],[Close Price]])-1</f>
        <v>1.0680471992910778E-2</v>
      </c>
      <c r="AG664" s="1">
        <f>(Table2[[#This Row],[Close Price]]/Table2[[#This Row],[Current Month Low]])-1</f>
        <v>5.7509247842170153E-2</v>
      </c>
      <c r="AH664" s="1">
        <f>(Table2[[#This Row],[Current Month High]]/Table2[[#This Row],[Close Price]])-1</f>
        <v>1.6696982416865014E-2</v>
      </c>
      <c r="AI664">
        <v>39.452450911804398</v>
      </c>
      <c r="AJ664">
        <v>12.5216478614536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</v>
      </c>
      <c r="AM664" t="s">
        <v>3172</v>
      </c>
      <c r="AN664">
        <v>2.11</v>
      </c>
      <c r="AO664" t="s">
        <v>3173</v>
      </c>
      <c r="AP664">
        <v>5.685323641071E-3</v>
      </c>
      <c r="AQ664">
        <f>(Table2[[#This Row],[Sharpe Ratio]]-AVERAGE(Table2[Sharpe Ratio]))/_xlfn.STDEV.P(Table2[Sharpe Ratio])</f>
        <v>-0.65147427503378474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713</v>
      </c>
      <c r="AT664">
        <f>_xlfn.RANK.AVG(Table2[[#This Row],[6M Return vs Nifty Z-Score]],Table2[6M Return vs Nifty Z-Score])</f>
        <v>615</v>
      </c>
      <c r="AU664">
        <f>_xlfn.RANK.AVG(Table2[[#This Row],[Sharpe Ratio Z-Score]],Table2[Sharpe Ratio Z-Score])</f>
        <v>494</v>
      </c>
      <c r="AV664">
        <f>(Table2[[#This Row],[Rank 1Y]]+Table2[[#This Row],[Rank 6M]]+Table2[[#This Row],[Rank Sharpe]])/3</f>
        <v>607.33333333333337</v>
      </c>
    </row>
    <row r="665" spans="1:48" x14ac:dyDescent="0.3">
      <c r="A665" t="s">
        <v>371</v>
      </c>
      <c r="B665" t="s">
        <v>372</v>
      </c>
      <c r="C665" t="s">
        <v>3137</v>
      </c>
      <c r="D665" t="s">
        <v>103</v>
      </c>
      <c r="E665">
        <v>66835.087489169993</v>
      </c>
      <c r="F665">
        <v>573.29999999999995</v>
      </c>
      <c r="G665">
        <v>-24.9141074345333</v>
      </c>
      <c r="H665">
        <f>(Table2[[#This Row],[1Y Return vs Nifty]]-AVERAGE(Table2[1Y Return vs Nifty]))/_xlfn.STDEV.P(Table2[1Y Return vs Nifty])</f>
        <v>-0.86508060964034839</v>
      </c>
      <c r="I665">
        <v>-4.1818394745085703</v>
      </c>
      <c r="J665">
        <f>(Table2[[#This Row],[1M Return vs Nifty]]-AVERAGE(Table2[1M Return vs Nifty]))/_xlfn.STDEV.P(Table2[1M Return vs Nifty])</f>
        <v>-0.38165351583198476</v>
      </c>
      <c r="K665">
        <v>-7.7997862977295496</v>
      </c>
      <c r="L665">
        <f>(Table2[[#This Row],[6M Return vs Nifty]]-AVERAGE(Table2[6M Return vs Nifty]))/_xlfn.STDEV.P(Table2[6M Return vs Nifty])</f>
        <v>-0.56063103795552505</v>
      </c>
      <c r="M665">
        <v>-3.3714154589021201</v>
      </c>
      <c r="N665">
        <f>(Table2[[#This Row],[1W Return vs Nifty]]-AVERAGE(Table2[1W Return vs Nifty]))/_xlfn.STDEV.P(Table2[1W Return vs Nifty])</f>
        <v>-0.73037637538075884</v>
      </c>
      <c r="O665">
        <v>594.52</v>
      </c>
      <c r="P665">
        <v>581.86572740231702</v>
      </c>
      <c r="Q665">
        <v>554.57367713538895</v>
      </c>
      <c r="R665">
        <v>27.5915955420143</v>
      </c>
      <c r="S665" s="1">
        <f>(Table2[[#This Row],[Close Price]]-Table2[[#This Row],[20D EMA]])/Table2[[#This Row],[20D EMA]]</f>
        <v>-3.5692659624571133E-2</v>
      </c>
      <c r="T665" s="1">
        <f>(Table2[[#This Row],[Close Price]]-Table2[[#This Row],[50D EMA]])/Table2[[#This Row],[50D EMA]]</f>
        <v>-1.4721140976214433E-2</v>
      </c>
      <c r="U665" s="1">
        <f>(Table2[[#This Row],[Close Price]]-Table2[[#This Row],[200D EMA]])/Table2[[#This Row],[200D EMA]]</f>
        <v>3.3767060422594343E-2</v>
      </c>
      <c r="V665">
        <v>1.2237547848807999</v>
      </c>
      <c r="W665">
        <v>571.79999999999995</v>
      </c>
      <c r="X665">
        <v>582</v>
      </c>
      <c r="Y665">
        <v>561.20000000000005</v>
      </c>
      <c r="Z665">
        <v>585</v>
      </c>
      <c r="AA665">
        <v>561.20000000000005</v>
      </c>
      <c r="AB665">
        <v>624</v>
      </c>
      <c r="AC665" s="1">
        <f>(Table2[[#This Row],[Close Price]]/Table2[[#This Row],[Day Low]])-1</f>
        <v>2.6232948583420068E-3</v>
      </c>
      <c r="AD665" s="1">
        <f>(Table2[[#This Row],[Day High]]/Table2[[#This Row],[Close Price]])-1</f>
        <v>1.517530088958674E-2</v>
      </c>
      <c r="AE665" s="1">
        <f>(Table2[[#This Row],[Close Price]]/Table2[[#This Row],[Current Week Low]])-1</f>
        <v>2.1560940841054643E-2</v>
      </c>
      <c r="AF665" s="1">
        <f>(Table2[[#This Row],[Current Week High]]/Table2[[#This Row],[Close Price]])-1</f>
        <v>2.0408163265306145E-2</v>
      </c>
      <c r="AG665" s="1">
        <f>(Table2[[#This Row],[Close Price]]/Table2[[#This Row],[Current Month Low]])-1</f>
        <v>2.1560940841054643E-2</v>
      </c>
      <c r="AH665" s="1">
        <f>(Table2[[#This Row],[Current Month High]]/Table2[[#This Row],[Close Price]])-1</f>
        <v>8.8435374149659962E-2</v>
      </c>
      <c r="AI665">
        <v>9.8028955171812306</v>
      </c>
      <c r="AJ665">
        <v>30.592255125284701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7.0000000000000007E-2</v>
      </c>
      <c r="AM665" t="s">
        <v>3173</v>
      </c>
      <c r="AN665">
        <v>-6.76</v>
      </c>
      <c r="AO665" t="s">
        <v>3172</v>
      </c>
      <c r="AP665">
        <v>-8.0531760195809002E-2</v>
      </c>
      <c r="AQ665">
        <f>(Table2[[#This Row],[Sharpe Ratio]]-AVERAGE(Table2[Sharpe Ratio]))/_xlfn.STDEV.P(Table2[Sharpe Ratio])</f>
        <v>-1.6521746925975531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-4.18991623140617</v>
      </c>
      <c r="AS665">
        <f>_xlfn.RANK.AVG(Table2[[#This Row],[1Y Return vs Nifty Z-Score]],Table2[1Y Return vs Nifty Z-Score])</f>
        <v>619</v>
      </c>
      <c r="AT665">
        <f>_xlfn.RANK.AVG(Table2[[#This Row],[6M Return vs Nifty Z-Score]],Table2[6M Return vs Nifty Z-Score])</f>
        <v>515</v>
      </c>
      <c r="AU665">
        <f>_xlfn.RANK.AVG(Table2[[#This Row],[Sharpe Ratio Z-Score]],Table2[Sharpe Ratio Z-Score])</f>
        <v>693</v>
      </c>
      <c r="AV665">
        <f>(Table2[[#This Row],[Rank 1Y]]+Table2[[#This Row],[Rank 6M]]+Table2[[#This Row],[Rank Sharpe]])/3</f>
        <v>609</v>
      </c>
    </row>
    <row r="666" spans="1:48" x14ac:dyDescent="0.3">
      <c r="A666" t="s">
        <v>1606</v>
      </c>
      <c r="B666" t="s">
        <v>1607</v>
      </c>
      <c r="C666" t="s">
        <v>3136</v>
      </c>
      <c r="D666" t="s">
        <v>434</v>
      </c>
      <c r="E666">
        <v>6025.4370305760003</v>
      </c>
      <c r="F666">
        <v>61.31</v>
      </c>
      <c r="G666">
        <v>-34.696238448973901</v>
      </c>
      <c r="H666">
        <f>(Table2[[#This Row],[1Y Return vs Nifty]]-AVERAGE(Table2[1Y Return vs Nifty]))/_xlfn.STDEV.P(Table2[1Y Return vs Nifty])</f>
        <v>-1.031520465312022</v>
      </c>
      <c r="I666">
        <v>-6.6557735432275704</v>
      </c>
      <c r="J666">
        <f>(Table2[[#This Row],[1M Return vs Nifty]]-AVERAGE(Table2[1M Return vs Nifty]))/_xlfn.STDEV.P(Table2[1M Return vs Nifty])</f>
        <v>-0.64680755522139222</v>
      </c>
      <c r="K666">
        <v>-25.7634367191305</v>
      </c>
      <c r="L666">
        <f>(Table2[[#This Row],[6M Return vs Nifty]]-AVERAGE(Table2[6M Return vs Nifty]))/_xlfn.STDEV.P(Table2[6M Return vs Nifty])</f>
        <v>-1.1387210203241216</v>
      </c>
      <c r="M666">
        <v>-4.0180285154364102</v>
      </c>
      <c r="N666">
        <f>(Table2[[#This Row],[1W Return vs Nifty]]-AVERAGE(Table2[1W Return vs Nifty]))/_xlfn.STDEV.P(Table2[1W Return vs Nifty])</f>
        <v>-0.88410193639504686</v>
      </c>
      <c r="O666">
        <v>64.61</v>
      </c>
      <c r="P666">
        <v>65.513243629468704</v>
      </c>
      <c r="Q666">
        <v>68.192171785431796</v>
      </c>
      <c r="R666">
        <v>33.168234778809598</v>
      </c>
      <c r="S666" s="1">
        <f>(Table2[[#This Row],[Close Price]]-Table2[[#This Row],[20D EMA]])/Table2[[#This Row],[20D EMA]]</f>
        <v>-5.107568487850174E-2</v>
      </c>
      <c r="T666" s="1">
        <f>(Table2[[#This Row],[Close Price]]-Table2[[#This Row],[50D EMA]])/Table2[[#This Row],[50D EMA]]</f>
        <v>-6.4158686039749502E-2</v>
      </c>
      <c r="U666" s="1">
        <f>(Table2[[#This Row],[Close Price]]-Table2[[#This Row],[200D EMA]])/Table2[[#This Row],[200D EMA]]</f>
        <v>-0.10092319404471678</v>
      </c>
      <c r="V666">
        <v>0.53667186755943797</v>
      </c>
      <c r="W666">
        <v>61</v>
      </c>
      <c r="X666">
        <v>61.89</v>
      </c>
      <c r="Y666">
        <v>59.15</v>
      </c>
      <c r="Z666">
        <v>63.89</v>
      </c>
      <c r="AA666">
        <v>59.15</v>
      </c>
      <c r="AB666">
        <v>66.099999999999994</v>
      </c>
      <c r="AC666" s="1">
        <f>(Table2[[#This Row],[Close Price]]/Table2[[#This Row],[Day Low]])-1</f>
        <v>5.0819672131148241E-3</v>
      </c>
      <c r="AD666" s="1">
        <f>(Table2[[#This Row],[Day High]]/Table2[[#This Row],[Close Price]])-1</f>
        <v>9.4601206980915453E-3</v>
      </c>
      <c r="AE666" s="1">
        <f>(Table2[[#This Row],[Close Price]]/Table2[[#This Row],[Current Week Low]])-1</f>
        <v>3.6517328825021123E-2</v>
      </c>
      <c r="AF666" s="1">
        <f>(Table2[[#This Row],[Current Week High]]/Table2[[#This Row],[Close Price]])-1</f>
        <v>4.2081226553580153E-2</v>
      </c>
      <c r="AG666" s="1">
        <f>(Table2[[#This Row],[Close Price]]/Table2[[#This Row],[Current Month Low]])-1</f>
        <v>3.6517328825021123E-2</v>
      </c>
      <c r="AH666" s="1">
        <f>(Table2[[#This Row],[Current Month High]]/Table2[[#This Row],[Close Price]])-1</f>
        <v>7.8127548523894808E-2</v>
      </c>
      <c r="AI666">
        <v>59.843418691893604</v>
      </c>
      <c r="AJ666">
        <v>4.5710387173801799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-0.04</v>
      </c>
      <c r="AM666" t="s">
        <v>3172</v>
      </c>
      <c r="AN666">
        <v>-9.41</v>
      </c>
      <c r="AO666" t="s">
        <v>3172</v>
      </c>
      <c r="AP666">
        <v>9.5877496866820008E-3</v>
      </c>
      <c r="AQ666">
        <f>(Table2[[#This Row],[Sharpe Ratio]]-AVERAGE(Table2[Sharpe Ratio]))/_xlfn.STDEV.P(Table2[Sharpe Ratio])</f>
        <v>-0.60617977886707275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665</v>
      </c>
      <c r="AT666">
        <f>_xlfn.RANK.AVG(Table2[[#This Row],[6M Return vs Nifty Z-Score]],Table2[6M Return vs Nifty Z-Score])</f>
        <v>680</v>
      </c>
      <c r="AU666">
        <f>_xlfn.RANK.AVG(Table2[[#This Row],[Sharpe Ratio Z-Score]],Table2[Sharpe Ratio Z-Score])</f>
        <v>482</v>
      </c>
      <c r="AV666">
        <f>(Table2[[#This Row],[Rank 1Y]]+Table2[[#This Row],[Rank 6M]]+Table2[[#This Row],[Rank Sharpe]])/3</f>
        <v>609</v>
      </c>
    </row>
    <row r="667" spans="1:48" x14ac:dyDescent="0.3">
      <c r="A667" t="s">
        <v>2145</v>
      </c>
      <c r="B667" t="s">
        <v>2146</v>
      </c>
      <c r="C667" t="s">
        <v>3131</v>
      </c>
      <c r="D667" t="s">
        <v>172</v>
      </c>
      <c r="E667">
        <v>2884.8089479999999</v>
      </c>
      <c r="F667">
        <v>184</v>
      </c>
      <c r="G667">
        <v>-10.3947387777666</v>
      </c>
      <c r="H667">
        <f>(Table2[[#This Row],[1Y Return vs Nifty]]-AVERAGE(Table2[1Y Return vs Nifty]))/_xlfn.STDEV.P(Table2[1Y Return vs Nifty])</f>
        <v>-0.6180381584496385</v>
      </c>
      <c r="I667">
        <v>-13.550161933780799</v>
      </c>
      <c r="J667">
        <f>(Table2[[#This Row],[1M Return vs Nifty]]-AVERAGE(Table2[1M Return vs Nifty]))/_xlfn.STDEV.P(Table2[1M Return vs Nifty])</f>
        <v>-1.3857419326525575</v>
      </c>
      <c r="K667">
        <v>-33.910353272193198</v>
      </c>
      <c r="L667">
        <f>(Table2[[#This Row],[6M Return vs Nifty]]-AVERAGE(Table2[6M Return vs Nifty]))/_xlfn.STDEV.P(Table2[6M Return vs Nifty])</f>
        <v>-1.4008977347466876</v>
      </c>
      <c r="M667">
        <v>0.40251533541845003</v>
      </c>
      <c r="N667">
        <f>(Table2[[#This Row],[1W Return vs Nifty]]-AVERAGE(Table2[1W Return vs Nifty]))/_xlfn.STDEV.P(Table2[1W Return vs Nifty])</f>
        <v>0.16683660651525653</v>
      </c>
      <c r="O667">
        <v>183.15</v>
      </c>
      <c r="P667">
        <v>186.10604114379501</v>
      </c>
      <c r="Q667">
        <v>185.795983713548</v>
      </c>
      <c r="R667">
        <v>54.542840580686402</v>
      </c>
      <c r="S667" s="1">
        <f>(Table2[[#This Row],[Close Price]]-Table2[[#This Row],[20D EMA]])/Table2[[#This Row],[20D EMA]]</f>
        <v>4.6410046410046094E-3</v>
      </c>
      <c r="T667" s="1">
        <f>(Table2[[#This Row],[Close Price]]-Table2[[#This Row],[50D EMA]])/Table2[[#This Row],[50D EMA]]</f>
        <v>-1.131635024232113E-2</v>
      </c>
      <c r="U667" s="1">
        <f>(Table2[[#This Row],[Close Price]]-Table2[[#This Row],[200D EMA]])/Table2[[#This Row],[200D EMA]]</f>
        <v>-9.6664291533716095E-3</v>
      </c>
      <c r="V667">
        <v>0.38545246243082698</v>
      </c>
      <c r="W667">
        <v>179.03</v>
      </c>
      <c r="X667">
        <v>185.25</v>
      </c>
      <c r="Y667">
        <v>161.21</v>
      </c>
      <c r="Z667">
        <v>185.25</v>
      </c>
      <c r="AA667">
        <v>161.21</v>
      </c>
      <c r="AB667">
        <v>185.25</v>
      </c>
      <c r="AC667" s="1">
        <f>(Table2[[#This Row],[Close Price]]/Table2[[#This Row],[Day Low]])-1</f>
        <v>2.7760710495447594E-2</v>
      </c>
      <c r="AD667" s="1">
        <f>(Table2[[#This Row],[Day High]]/Table2[[#This Row],[Close Price]])-1</f>
        <v>6.7934782608696231E-3</v>
      </c>
      <c r="AE667" s="1">
        <f>(Table2[[#This Row],[Close Price]]/Table2[[#This Row],[Current Week Low]])-1</f>
        <v>0.14136840146392893</v>
      </c>
      <c r="AF667" s="1">
        <f>(Table2[[#This Row],[Current Week High]]/Table2[[#This Row],[Close Price]])-1</f>
        <v>6.7934782608696231E-3</v>
      </c>
      <c r="AG667" s="1">
        <f>(Table2[[#This Row],[Close Price]]/Table2[[#This Row],[Current Month Low]])-1</f>
        <v>0.14136840146392893</v>
      </c>
      <c r="AH667" s="1">
        <f>(Table2[[#This Row],[Current Month High]]/Table2[[#This Row],[Close Price]])-1</f>
        <v>6.7934782608696231E-3</v>
      </c>
      <c r="AI667">
        <v>53.804347826086897</v>
      </c>
      <c r="AJ667">
        <v>38.345864661654097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0.02</v>
      </c>
      <c r="AM667" t="s">
        <v>3173</v>
      </c>
      <c r="AN667">
        <v>-2.44</v>
      </c>
      <c r="AO667" t="s">
        <v>3172</v>
      </c>
      <c r="AP667">
        <v>-1.9135805663948E-2</v>
      </c>
      <c r="AQ667">
        <f>(Table2[[#This Row],[Sharpe Ratio]]-AVERAGE(Table2[Sharpe Ratio]))/_xlfn.STDEV.P(Table2[Sharpe Ratio])</f>
        <v>-0.93956699812948219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521</v>
      </c>
      <c r="AT667">
        <f>_xlfn.RANK.AVG(Table2[[#This Row],[6M Return vs Nifty Z-Score]],Table2[6M Return vs Nifty Z-Score])</f>
        <v>713</v>
      </c>
      <c r="AU667">
        <f>_xlfn.RANK.AVG(Table2[[#This Row],[Sharpe Ratio Z-Score]],Table2[Sharpe Ratio Z-Score])</f>
        <v>610</v>
      </c>
      <c r="AV667">
        <f>(Table2[[#This Row],[Rank 1Y]]+Table2[[#This Row],[Rank 6M]]+Table2[[#This Row],[Rank Sharpe]])/3</f>
        <v>614.66666666666663</v>
      </c>
    </row>
    <row r="668" spans="1:48" x14ac:dyDescent="0.3">
      <c r="A668" t="s">
        <v>2415</v>
      </c>
      <c r="B668" t="s">
        <v>2416</v>
      </c>
      <c r="C668" t="s">
        <v>3135</v>
      </c>
      <c r="D668" t="s">
        <v>80</v>
      </c>
      <c r="E668">
        <v>2150.8222759999999</v>
      </c>
      <c r="F668">
        <v>83.26</v>
      </c>
      <c r="G668">
        <v>-60.432933046006802</v>
      </c>
      <c r="H668">
        <f>(Table2[[#This Row],[1Y Return vs Nifty]]-AVERAGE(Table2[1Y Return vs Nifty]))/_xlfn.STDEV.P(Table2[1Y Return vs Nifty])</f>
        <v>-1.4694221584985614</v>
      </c>
      <c r="I668">
        <v>-8.7197898961799201</v>
      </c>
      <c r="J668">
        <f>(Table2[[#This Row],[1M Return vs Nifty]]-AVERAGE(Table2[1M Return vs Nifty]))/_xlfn.STDEV.P(Table2[1M Return vs Nifty])</f>
        <v>-0.86802698069884276</v>
      </c>
      <c r="K668">
        <v>-25.508309363924401</v>
      </c>
      <c r="L668">
        <f>(Table2[[#This Row],[6M Return vs Nifty]]-AVERAGE(Table2[6M Return vs Nifty]))/_xlfn.STDEV.P(Table2[6M Return vs Nifty])</f>
        <v>-1.1305107420781626</v>
      </c>
      <c r="M668">
        <v>-0.59387473472063301</v>
      </c>
      <c r="N668">
        <f>(Table2[[#This Row],[1W Return vs Nifty]]-AVERAGE(Table2[1W Return vs Nifty]))/_xlfn.STDEV.P(Table2[1W Return vs Nifty])</f>
        <v>-7.0044818895728223E-2</v>
      </c>
      <c r="O668">
        <v>84.7</v>
      </c>
      <c r="P668">
        <v>87.920550181066204</v>
      </c>
      <c r="Q668">
        <v>95.387639017614703</v>
      </c>
      <c r="R668">
        <v>43.370103871080801</v>
      </c>
      <c r="S668" s="1">
        <f>(Table2[[#This Row],[Close Price]]-Table2[[#This Row],[20D EMA]])/Table2[[#This Row],[20D EMA]]</f>
        <v>-1.7001180637544248E-2</v>
      </c>
      <c r="T668" s="1">
        <f>(Table2[[#This Row],[Close Price]]-Table2[[#This Row],[50D EMA]])/Table2[[#This Row],[50D EMA]]</f>
        <v>-5.3008655786026398E-2</v>
      </c>
      <c r="U668" s="1">
        <f>(Table2[[#This Row],[Close Price]]-Table2[[#This Row],[200D EMA]])/Table2[[#This Row],[200D EMA]]</f>
        <v>-0.12714057232693593</v>
      </c>
      <c r="V668">
        <v>0.53323642682907801</v>
      </c>
      <c r="W668">
        <v>83.11</v>
      </c>
      <c r="X668">
        <v>87.5</v>
      </c>
      <c r="Y668">
        <v>80</v>
      </c>
      <c r="Z668">
        <v>87.5</v>
      </c>
      <c r="AA668">
        <v>80</v>
      </c>
      <c r="AB668">
        <v>87.5</v>
      </c>
      <c r="AC668" s="1">
        <f>(Table2[[#This Row],[Close Price]]/Table2[[#This Row],[Day Low]])-1</f>
        <v>1.8048369630609962E-3</v>
      </c>
      <c r="AD668" s="1">
        <f>(Table2[[#This Row],[Day High]]/Table2[[#This Row],[Close Price]])-1</f>
        <v>5.0924813836175753E-2</v>
      </c>
      <c r="AE668" s="1">
        <f>(Table2[[#This Row],[Close Price]]/Table2[[#This Row],[Current Week Low]])-1</f>
        <v>4.0750000000000064E-2</v>
      </c>
      <c r="AF668" s="1">
        <f>(Table2[[#This Row],[Current Week High]]/Table2[[#This Row],[Close Price]])-1</f>
        <v>5.0924813836175753E-2</v>
      </c>
      <c r="AG668" s="1">
        <f>(Table2[[#This Row],[Close Price]]/Table2[[#This Row],[Current Month Low]])-1</f>
        <v>4.0750000000000064E-2</v>
      </c>
      <c r="AH668" s="1">
        <f>(Table2[[#This Row],[Current Month High]]/Table2[[#This Row],[Close Price]])-1</f>
        <v>5.0924813836175753E-2</v>
      </c>
      <c r="AI668">
        <v>87.364881095363899</v>
      </c>
      <c r="AJ668">
        <v>4.0750000000000002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-0.14000000000000001</v>
      </c>
      <c r="AM668" t="s">
        <v>3172</v>
      </c>
      <c r="AN668">
        <v>-2.57</v>
      </c>
      <c r="AO668" t="s">
        <v>3172</v>
      </c>
      <c r="AP668">
        <v>2.4878280092637001E-2</v>
      </c>
      <c r="AQ668">
        <f>(Table2[[#This Row],[Sharpe Ratio]]-AVERAGE(Table2[Sharpe Ratio]))/_xlfn.STDEV.P(Table2[Sharpe Ratio])</f>
        <v>-0.42870636546607982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724</v>
      </c>
      <c r="AT668">
        <f>_xlfn.RANK.AVG(Table2[[#This Row],[6M Return vs Nifty Z-Score]],Table2[6M Return vs Nifty Z-Score])</f>
        <v>678</v>
      </c>
      <c r="AU668">
        <f>_xlfn.RANK.AVG(Table2[[#This Row],[Sharpe Ratio Z-Score]],Table2[Sharpe Ratio Z-Score])</f>
        <v>443</v>
      </c>
      <c r="AV668">
        <f>(Table2[[#This Row],[Rank 1Y]]+Table2[[#This Row],[Rank 6M]]+Table2[[#This Row],[Rank Sharpe]])/3</f>
        <v>615</v>
      </c>
    </row>
    <row r="669" spans="1:48" x14ac:dyDescent="0.3">
      <c r="A669" t="s">
        <v>1446</v>
      </c>
      <c r="B669" t="s">
        <v>1447</v>
      </c>
      <c r="C669" t="s">
        <v>3139</v>
      </c>
      <c r="D669" t="s">
        <v>138</v>
      </c>
      <c r="E669">
        <v>7327.1604420599997</v>
      </c>
      <c r="F669">
        <v>412.6</v>
      </c>
      <c r="G669">
        <v>-61.411810184686701</v>
      </c>
      <c r="H669">
        <f>(Table2[[#This Row],[1Y Return vs Nifty]]-AVERAGE(Table2[1Y Return vs Nifty]))/_xlfn.STDEV.P(Table2[1Y Return vs Nifty])</f>
        <v>-1.4860774424486201</v>
      </c>
      <c r="I669">
        <v>-4.3039790714905797</v>
      </c>
      <c r="J669">
        <f>(Table2[[#This Row],[1M Return vs Nifty]]-AVERAGE(Table2[1M Return vs Nifty]))/_xlfn.STDEV.P(Table2[1M Return vs Nifty])</f>
        <v>-0.39474432852528479</v>
      </c>
      <c r="K669">
        <v>-23.790052551069198</v>
      </c>
      <c r="L669">
        <f>(Table2[[#This Row],[6M Return vs Nifty]]-AVERAGE(Table2[6M Return vs Nifty]))/_xlfn.STDEV.P(Table2[6M Return vs Nifty])</f>
        <v>-1.0752153523691304</v>
      </c>
      <c r="M669">
        <v>-1.4839904387208001</v>
      </c>
      <c r="N669">
        <f>(Table2[[#This Row],[1W Return vs Nifty]]-AVERAGE(Table2[1W Return vs Nifty]))/_xlfn.STDEV.P(Table2[1W Return vs Nifty])</f>
        <v>-0.28166061381711843</v>
      </c>
      <c r="O669">
        <v>427.82</v>
      </c>
      <c r="P669">
        <v>438.73124021106202</v>
      </c>
      <c r="Q669">
        <v>469.26336957140398</v>
      </c>
      <c r="R669">
        <v>34.951297336878497</v>
      </c>
      <c r="S669" s="1">
        <f>(Table2[[#This Row],[Close Price]]-Table2[[#This Row],[20D EMA]])/Table2[[#This Row],[20D EMA]]</f>
        <v>-3.5575709410499673E-2</v>
      </c>
      <c r="T669" s="1">
        <f>(Table2[[#This Row],[Close Price]]-Table2[[#This Row],[50D EMA]])/Table2[[#This Row],[50D EMA]]</f>
        <v>-5.9560928915139352E-2</v>
      </c>
      <c r="U669" s="1">
        <f>(Table2[[#This Row],[Close Price]]-Table2[[#This Row],[200D EMA]])/Table2[[#This Row],[200D EMA]]</f>
        <v>-0.12074961150953838</v>
      </c>
      <c r="V669">
        <v>0.65133331633827396</v>
      </c>
      <c r="W669">
        <v>409.2</v>
      </c>
      <c r="X669">
        <v>419.8</v>
      </c>
      <c r="Y669">
        <v>400.7</v>
      </c>
      <c r="Z669">
        <v>421.4</v>
      </c>
      <c r="AA669">
        <v>400.7</v>
      </c>
      <c r="AB669">
        <v>431.25</v>
      </c>
      <c r="AC669" s="1">
        <f>(Table2[[#This Row],[Close Price]]/Table2[[#This Row],[Day Low]])-1</f>
        <v>8.3088954056695918E-3</v>
      </c>
      <c r="AD669" s="1">
        <f>(Table2[[#This Row],[Day High]]/Table2[[#This Row],[Close Price]])-1</f>
        <v>1.7450315075133283E-2</v>
      </c>
      <c r="AE669" s="1">
        <f>(Table2[[#This Row],[Close Price]]/Table2[[#This Row],[Current Week Low]])-1</f>
        <v>2.9698028450212188E-2</v>
      </c>
      <c r="AF669" s="1">
        <f>(Table2[[#This Row],[Current Week High]]/Table2[[#This Row],[Close Price]])-1</f>
        <v>2.1328162869607148E-2</v>
      </c>
      <c r="AG669" s="1">
        <f>(Table2[[#This Row],[Close Price]]/Table2[[#This Row],[Current Month Low]])-1</f>
        <v>2.9698028450212188E-2</v>
      </c>
      <c r="AH669" s="1">
        <f>(Table2[[#This Row],[Current Month High]]/Table2[[#This Row],[Close Price]])-1</f>
        <v>4.5201163354338325E-2</v>
      </c>
      <c r="AI669">
        <v>70.916141541444503</v>
      </c>
      <c r="AJ669">
        <v>6.8635068635068697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-0.16</v>
      </c>
      <c r="AM669" t="s">
        <v>3172</v>
      </c>
      <c r="AN669">
        <v>-7.09</v>
      </c>
      <c r="AO669" t="s">
        <v>3172</v>
      </c>
      <c r="AP669">
        <v>2.0801558196185E-2</v>
      </c>
      <c r="AQ669">
        <f>(Table2[[#This Row],[Sharpe Ratio]]-AVERAGE(Table2[Sharpe Ratio]))/_xlfn.STDEV.P(Table2[Sharpe Ratio])</f>
        <v>-0.47602387056506118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726</v>
      </c>
      <c r="AT669">
        <f>_xlfn.RANK.AVG(Table2[[#This Row],[6M Return vs Nifty Z-Score]],Table2[6M Return vs Nifty Z-Score])</f>
        <v>664</v>
      </c>
      <c r="AU669">
        <f>_xlfn.RANK.AVG(Table2[[#This Row],[Sharpe Ratio Z-Score]],Table2[Sharpe Ratio Z-Score])</f>
        <v>456</v>
      </c>
      <c r="AV669">
        <f>(Table2[[#This Row],[Rank 1Y]]+Table2[[#This Row],[Rank 6M]]+Table2[[#This Row],[Rank Sharpe]])/3</f>
        <v>615.33333333333337</v>
      </c>
    </row>
    <row r="670" spans="1:48" x14ac:dyDescent="0.3">
      <c r="A670" t="s">
        <v>1670</v>
      </c>
      <c r="B670" t="s">
        <v>1671</v>
      </c>
      <c r="C670" t="s">
        <v>3138</v>
      </c>
      <c r="D670" t="s">
        <v>529</v>
      </c>
      <c r="E670">
        <v>5313.8044637960002</v>
      </c>
      <c r="F670">
        <v>106.66</v>
      </c>
      <c r="G670">
        <v>-41.152571491135703</v>
      </c>
      <c r="H670">
        <f>(Table2[[#This Row],[1Y Return vs Nifty]]-AVERAGE(Table2[1Y Return vs Nifty]))/_xlfn.STDEV.P(Table2[1Y Return vs Nifty])</f>
        <v>-1.141372923648486</v>
      </c>
      <c r="I670">
        <v>-1.13321818111658</v>
      </c>
      <c r="J670">
        <f>(Table2[[#This Row],[1M Return vs Nifty]]-AVERAGE(Table2[1M Return vs Nifty]))/_xlfn.STDEV.P(Table2[1M Return vs Nifty])</f>
        <v>-5.4905014029747602E-2</v>
      </c>
      <c r="K670">
        <v>-3.3114990820077401</v>
      </c>
      <c r="L670">
        <f>(Table2[[#This Row],[6M Return vs Nifty]]-AVERAGE(Table2[6M Return vs Nifty]))/_xlfn.STDEV.P(Table2[6M Return vs Nifty])</f>
        <v>-0.41619303028250182</v>
      </c>
      <c r="M670">
        <v>-1.6216523231859501</v>
      </c>
      <c r="N670">
        <f>(Table2[[#This Row],[1W Return vs Nifty]]-AVERAGE(Table2[1W Return vs Nifty]))/_xlfn.STDEV.P(Table2[1W Return vs Nifty])</f>
        <v>-0.31438830189244737</v>
      </c>
      <c r="O670">
        <v>108.49</v>
      </c>
      <c r="P670">
        <v>108.41042072228301</v>
      </c>
      <c r="Q670">
        <v>108.676906278852</v>
      </c>
      <c r="R670">
        <v>38.995927393347102</v>
      </c>
      <c r="S670" s="1">
        <f>(Table2[[#This Row],[Close Price]]-Table2[[#This Row],[20D EMA]])/Table2[[#This Row],[20D EMA]]</f>
        <v>-1.686791409346482E-2</v>
      </c>
      <c r="T670" s="1">
        <f>(Table2[[#This Row],[Close Price]]-Table2[[#This Row],[50D EMA]])/Table2[[#This Row],[50D EMA]]</f>
        <v>-1.6146240468590152E-2</v>
      </c>
      <c r="U670" s="1">
        <f>(Table2[[#This Row],[Close Price]]-Table2[[#This Row],[200D EMA]])/Table2[[#This Row],[200D EMA]]</f>
        <v>-1.8558738446941652E-2</v>
      </c>
      <c r="V670">
        <v>0.96952646696678302</v>
      </c>
      <c r="W670">
        <v>106.2</v>
      </c>
      <c r="X670">
        <v>107.5</v>
      </c>
      <c r="Y670">
        <v>105.05</v>
      </c>
      <c r="Z670">
        <v>112</v>
      </c>
      <c r="AA670">
        <v>105.05</v>
      </c>
      <c r="AB670">
        <v>114.1</v>
      </c>
      <c r="AC670" s="1">
        <f>(Table2[[#This Row],[Close Price]]/Table2[[#This Row],[Day Low]])-1</f>
        <v>4.3314500941618039E-3</v>
      </c>
      <c r="AD670" s="1">
        <f>(Table2[[#This Row],[Day High]]/Table2[[#This Row],[Close Price]])-1</f>
        <v>7.8754922182637799E-3</v>
      </c>
      <c r="AE670" s="1">
        <f>(Table2[[#This Row],[Close Price]]/Table2[[#This Row],[Current Week Low]])-1</f>
        <v>1.5326035221323142E-2</v>
      </c>
      <c r="AF670" s="1">
        <f>(Table2[[#This Row],[Current Week High]]/Table2[[#This Row],[Close Price]])-1</f>
        <v>5.0065629101818887E-2</v>
      </c>
      <c r="AG670" s="1">
        <f>(Table2[[#This Row],[Close Price]]/Table2[[#This Row],[Current Month Low]])-1</f>
        <v>1.5326035221323142E-2</v>
      </c>
      <c r="AH670" s="1">
        <f>(Table2[[#This Row],[Current Month High]]/Table2[[#This Row],[Close Price]])-1</f>
        <v>6.9754359647477893E-2</v>
      </c>
      <c r="AI670">
        <v>25.3515844740296</v>
      </c>
      <c r="AJ670">
        <v>16.5683060109289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-0.04</v>
      </c>
      <c r="AM670" t="s">
        <v>3172</v>
      </c>
      <c r="AN670">
        <v>-5.6</v>
      </c>
      <c r="AO670" t="s">
        <v>3172</v>
      </c>
      <c r="AP670">
        <v>-8.9275333568199999E-2</v>
      </c>
      <c r="AQ670">
        <f>(Table2[[#This Row],[Sharpe Ratio]]-AVERAGE(Table2[Sharpe Ratio]))/_xlfn.STDEV.P(Table2[Sharpe Ratio])</f>
        <v>-1.7536591912069615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684</v>
      </c>
      <c r="AT670">
        <f>_xlfn.RANK.AVG(Table2[[#This Row],[6M Return vs Nifty Z-Score]],Table2[6M Return vs Nifty Z-Score])</f>
        <v>461</v>
      </c>
      <c r="AU670">
        <f>_xlfn.RANK.AVG(Table2[[#This Row],[Sharpe Ratio Z-Score]],Table2[Sharpe Ratio Z-Score])</f>
        <v>705</v>
      </c>
      <c r="AV670">
        <f>(Table2[[#This Row],[Rank 1Y]]+Table2[[#This Row],[Rank 6M]]+Table2[[#This Row],[Rank Sharpe]])/3</f>
        <v>616.66666666666663</v>
      </c>
    </row>
    <row r="671" spans="1:48" x14ac:dyDescent="0.3">
      <c r="A671" t="s">
        <v>590</v>
      </c>
      <c r="B671" t="s">
        <v>591</v>
      </c>
      <c r="C671" t="s">
        <v>3127</v>
      </c>
      <c r="D671" t="s">
        <v>43</v>
      </c>
      <c r="E671">
        <v>33154.607090625002</v>
      </c>
      <c r="F671">
        <v>566.25</v>
      </c>
      <c r="G671">
        <v>-28.517079775077899</v>
      </c>
      <c r="H671">
        <f>(Table2[[#This Row],[1Y Return vs Nifty]]-AVERAGE(Table2[1Y Return vs Nifty]))/_xlfn.STDEV.P(Table2[1Y Return vs Nifty])</f>
        <v>-0.92638404091355631</v>
      </c>
      <c r="I671">
        <v>-7.7732701582491197</v>
      </c>
      <c r="J671">
        <f>(Table2[[#This Row],[1M Return vs Nifty]]-AVERAGE(Table2[1M Return vs Nifty]))/_xlfn.STDEV.P(Table2[1M Return vs Nifty])</f>
        <v>-0.76657984229385323</v>
      </c>
      <c r="K671">
        <v>-8.5135942841029593</v>
      </c>
      <c r="L671">
        <f>(Table2[[#This Row],[6M Return vs Nifty]]-AVERAGE(Table2[6M Return vs Nifty]))/_xlfn.STDEV.P(Table2[6M Return vs Nifty])</f>
        <v>-0.58360216223021943</v>
      </c>
      <c r="M671">
        <v>-3.1990585092210102</v>
      </c>
      <c r="N671">
        <f>(Table2[[#This Row],[1W Return vs Nifty]]-AVERAGE(Table2[1W Return vs Nifty]))/_xlfn.STDEV.P(Table2[1W Return vs Nifty])</f>
        <v>-0.68940029468351582</v>
      </c>
      <c r="O671">
        <v>594.61</v>
      </c>
      <c r="P671">
        <v>596.52034068792102</v>
      </c>
      <c r="Q671">
        <v>578.54649205568001</v>
      </c>
      <c r="R671">
        <v>24.6344802642197</v>
      </c>
      <c r="S671" s="1">
        <f>(Table2[[#This Row],[Close Price]]-Table2[[#This Row],[20D EMA]])/Table2[[#This Row],[20D EMA]]</f>
        <v>-4.7695127898959001E-2</v>
      </c>
      <c r="T671" s="1">
        <f>(Table2[[#This Row],[Close Price]]-Table2[[#This Row],[50D EMA]])/Table2[[#This Row],[50D EMA]]</f>
        <v>-5.0744859182861334E-2</v>
      </c>
      <c r="U671" s="1">
        <f>(Table2[[#This Row],[Close Price]]-Table2[[#This Row],[200D EMA]])/Table2[[#This Row],[200D EMA]]</f>
        <v>-2.1254112201058124E-2</v>
      </c>
      <c r="V671">
        <v>0.75909345055174904</v>
      </c>
      <c r="W671">
        <v>562.54999999999995</v>
      </c>
      <c r="X671">
        <v>571.95000000000005</v>
      </c>
      <c r="Y671">
        <v>561.25</v>
      </c>
      <c r="Z671">
        <v>584</v>
      </c>
      <c r="AA671">
        <v>561.25</v>
      </c>
      <c r="AB671">
        <v>606.5</v>
      </c>
      <c r="AC671" s="1">
        <f>(Table2[[#This Row],[Close Price]]/Table2[[#This Row],[Day Low]])-1</f>
        <v>6.5771931383877824E-3</v>
      </c>
      <c r="AD671" s="1">
        <f>(Table2[[#This Row],[Day High]]/Table2[[#This Row],[Close Price]])-1</f>
        <v>1.0066225165562992E-2</v>
      </c>
      <c r="AE671" s="1">
        <f>(Table2[[#This Row],[Close Price]]/Table2[[#This Row],[Current Week Low]])-1</f>
        <v>8.9086859688196629E-3</v>
      </c>
      <c r="AF671" s="1">
        <f>(Table2[[#This Row],[Current Week High]]/Table2[[#This Row],[Close Price]])-1</f>
        <v>3.1346578366445943E-2</v>
      </c>
      <c r="AG671" s="1">
        <f>(Table2[[#This Row],[Close Price]]/Table2[[#This Row],[Current Month Low]])-1</f>
        <v>8.9086859688196629E-3</v>
      </c>
      <c r="AH671" s="1">
        <f>(Table2[[#This Row],[Current Month High]]/Table2[[#This Row],[Close Price]])-1</f>
        <v>7.1081677704194268E-2</v>
      </c>
      <c r="AI671">
        <v>14.2604856512141</v>
      </c>
      <c r="AJ671">
        <v>24.5052770448548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-7.0000000000000007E-2</v>
      </c>
      <c r="AM671" t="s">
        <v>3172</v>
      </c>
      <c r="AN671">
        <v>-7.15</v>
      </c>
      <c r="AO671" t="s">
        <v>3172</v>
      </c>
      <c r="AP671">
        <v>-9.3515387863019994E-2</v>
      </c>
      <c r="AQ671">
        <f>(Table2[[#This Row],[Sharpe Ratio]]-AVERAGE(Table2[Sharpe Ratio]))/_xlfn.STDEV.P(Table2[Sharpe Ratio])</f>
        <v>-1.8028724551506492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632</v>
      </c>
      <c r="AT671">
        <f>_xlfn.RANK.AVG(Table2[[#This Row],[6M Return vs Nifty Z-Score]],Table2[6M Return vs Nifty Z-Score])</f>
        <v>523</v>
      </c>
      <c r="AU671">
        <f>_xlfn.RANK.AVG(Table2[[#This Row],[Sharpe Ratio Z-Score]],Table2[Sharpe Ratio Z-Score])</f>
        <v>707</v>
      </c>
      <c r="AV671">
        <f>(Table2[[#This Row],[Rank 1Y]]+Table2[[#This Row],[Rank 6M]]+Table2[[#This Row],[Rank Sharpe]])/3</f>
        <v>620.66666666666663</v>
      </c>
    </row>
    <row r="672" spans="1:48" x14ac:dyDescent="0.3">
      <c r="A672" t="s">
        <v>731</v>
      </c>
      <c r="B672" t="s">
        <v>732</v>
      </c>
      <c r="C672" t="s">
        <v>3137</v>
      </c>
      <c r="D672" t="s">
        <v>103</v>
      </c>
      <c r="E672">
        <v>23564.7689937</v>
      </c>
      <c r="F672">
        <v>291.5</v>
      </c>
      <c r="G672">
        <v>-35.481419346989703</v>
      </c>
      <c r="H672">
        <f>(Table2[[#This Row],[1Y Return vs Nifty]]-AVERAGE(Table2[1Y Return vs Nifty]))/_xlfn.STDEV.P(Table2[1Y Return vs Nifty])</f>
        <v>-1.0448800691804414</v>
      </c>
      <c r="I672">
        <v>-4.8492367205419997</v>
      </c>
      <c r="J672">
        <f>(Table2[[#This Row],[1M Return vs Nifty]]-AVERAGE(Table2[1M Return vs Nifty]))/_xlfn.STDEV.P(Table2[1M Return vs Nifty])</f>
        <v>-0.45318455536157148</v>
      </c>
      <c r="K672">
        <v>-5.9989203370399</v>
      </c>
      <c r="L672">
        <f>(Table2[[#This Row],[6M Return vs Nifty]]-AVERAGE(Table2[6M Return vs Nifty]))/_xlfn.STDEV.P(Table2[6M Return vs Nifty])</f>
        <v>-0.50267719522080911</v>
      </c>
      <c r="M672">
        <v>-3.4310514906351499</v>
      </c>
      <c r="N672">
        <f>(Table2[[#This Row],[1W Return vs Nifty]]-AVERAGE(Table2[1W Return vs Nifty]))/_xlfn.STDEV.P(Table2[1W Return vs Nifty])</f>
        <v>-0.74455422462488363</v>
      </c>
      <c r="O672">
        <v>299.13</v>
      </c>
      <c r="P672">
        <v>297.73482361266298</v>
      </c>
      <c r="Q672">
        <v>294.80773549906797</v>
      </c>
      <c r="R672">
        <v>40.002962338369599</v>
      </c>
      <c r="S672" s="1">
        <f>(Table2[[#This Row],[Close Price]]-Table2[[#This Row],[20D EMA]])/Table2[[#This Row],[20D EMA]]</f>
        <v>-2.5507304516430969E-2</v>
      </c>
      <c r="T672" s="1">
        <f>(Table2[[#This Row],[Close Price]]-Table2[[#This Row],[50D EMA]])/Table2[[#This Row],[50D EMA]]</f>
        <v>-2.0940861189869243E-2</v>
      </c>
      <c r="U672" s="1">
        <f>(Table2[[#This Row],[Close Price]]-Table2[[#This Row],[200D EMA]])/Table2[[#This Row],[200D EMA]]</f>
        <v>-1.1219975261057663E-2</v>
      </c>
      <c r="V672">
        <v>0.58487490051034197</v>
      </c>
      <c r="W672">
        <v>290.60000000000002</v>
      </c>
      <c r="X672">
        <v>296</v>
      </c>
      <c r="Y672">
        <v>278.75</v>
      </c>
      <c r="Z672">
        <v>296</v>
      </c>
      <c r="AA672">
        <v>278.75</v>
      </c>
      <c r="AB672">
        <v>313.5</v>
      </c>
      <c r="AC672" s="1">
        <f>(Table2[[#This Row],[Close Price]]/Table2[[#This Row],[Day Low]])-1</f>
        <v>3.0970406056434197E-3</v>
      </c>
      <c r="AD672" s="1">
        <f>(Table2[[#This Row],[Day High]]/Table2[[#This Row],[Close Price]])-1</f>
        <v>1.5437392795883298E-2</v>
      </c>
      <c r="AE672" s="1">
        <f>(Table2[[#This Row],[Close Price]]/Table2[[#This Row],[Current Week Low]])-1</f>
        <v>4.5739910313901344E-2</v>
      </c>
      <c r="AF672" s="1">
        <f>(Table2[[#This Row],[Current Week High]]/Table2[[#This Row],[Close Price]])-1</f>
        <v>1.5437392795883298E-2</v>
      </c>
      <c r="AG672" s="1">
        <f>(Table2[[#This Row],[Close Price]]/Table2[[#This Row],[Current Month Low]])-1</f>
        <v>4.5739910313901344E-2</v>
      </c>
      <c r="AH672" s="1">
        <f>(Table2[[#This Row],[Current Month High]]/Table2[[#This Row],[Close Price]])-1</f>
        <v>7.547169811320753E-2</v>
      </c>
      <c r="AI672">
        <v>22.572898799313901</v>
      </c>
      <c r="AJ672">
        <v>15.743498113956701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0.05</v>
      </c>
      <c r="AM672" t="s">
        <v>3173</v>
      </c>
      <c r="AN672">
        <v>-4.05</v>
      </c>
      <c r="AO672" t="s">
        <v>3172</v>
      </c>
      <c r="AP672">
        <v>-9.5603379802719005E-2</v>
      </c>
      <c r="AQ672">
        <f>(Table2[[#This Row],[Sharpe Ratio]]-AVERAGE(Table2[Sharpe Ratio]))/_xlfn.STDEV.P(Table2[Sharpe Ratio])</f>
        <v>-1.8271072623714522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-4.5724033067591581</v>
      </c>
      <c r="AS672">
        <f>_xlfn.RANK.AVG(Table2[[#This Row],[1Y Return vs Nifty Z-Score]],Table2[1Y Return vs Nifty Z-Score])</f>
        <v>669</v>
      </c>
      <c r="AT672">
        <f>_xlfn.RANK.AVG(Table2[[#This Row],[6M Return vs Nifty Z-Score]],Table2[6M Return vs Nifty Z-Score])</f>
        <v>487</v>
      </c>
      <c r="AU672">
        <f>_xlfn.RANK.AVG(Table2[[#This Row],[Sharpe Ratio Z-Score]],Table2[Sharpe Ratio Z-Score])</f>
        <v>710</v>
      </c>
      <c r="AV672">
        <f>(Table2[[#This Row],[Rank 1Y]]+Table2[[#This Row],[Rank 6M]]+Table2[[#This Row],[Rank Sharpe]])/3</f>
        <v>622</v>
      </c>
    </row>
    <row r="673" spans="1:48" x14ac:dyDescent="0.3">
      <c r="A673" t="s">
        <v>1648</v>
      </c>
      <c r="B673" t="s">
        <v>1649</v>
      </c>
      <c r="C673" t="s">
        <v>3139</v>
      </c>
      <c r="D673" t="s">
        <v>256</v>
      </c>
      <c r="E673">
        <v>5542.1093084249997</v>
      </c>
      <c r="F673">
        <v>1801.75</v>
      </c>
      <c r="G673">
        <v>-56.544481432832598</v>
      </c>
      <c r="H673">
        <f>(Table2[[#This Row],[1Y Return vs Nifty]]-AVERAGE(Table2[1Y Return vs Nifty]))/_xlfn.STDEV.P(Table2[1Y Return vs Nifty])</f>
        <v>-1.40326138797447</v>
      </c>
      <c r="I673">
        <v>-0.417718576941215</v>
      </c>
      <c r="J673">
        <f>(Table2[[#This Row],[1M Return vs Nifty]]-AVERAGE(Table2[1M Return vs Nifty]))/_xlfn.STDEV.P(Table2[1M Return vs Nifty])</f>
        <v>2.1781593195341353E-2</v>
      </c>
      <c r="K673">
        <v>-14.1976506557638</v>
      </c>
      <c r="L673">
        <f>(Table2[[#This Row],[6M Return vs Nifty]]-AVERAGE(Table2[6M Return vs Nifty]))/_xlfn.STDEV.P(Table2[6M Return vs Nifty])</f>
        <v>-0.76652133347844642</v>
      </c>
      <c r="M673">
        <v>4.9664335578755496</v>
      </c>
      <c r="N673">
        <f>(Table2[[#This Row],[1W Return vs Nifty]]-AVERAGE(Table2[1W Return vs Nifty]))/_xlfn.STDEV.P(Table2[1W Return vs Nifty])</f>
        <v>1.2518609221870267</v>
      </c>
      <c r="O673">
        <v>1746.42</v>
      </c>
      <c r="P673">
        <v>1777.7649098734601</v>
      </c>
      <c r="Q673">
        <v>1888.35796595941</v>
      </c>
      <c r="R673">
        <v>64.677186740111097</v>
      </c>
      <c r="S673" s="1">
        <f>(Table2[[#This Row],[Close Price]]-Table2[[#This Row],[20D EMA]])/Table2[[#This Row],[20D EMA]]</f>
        <v>3.1681955085260088E-2</v>
      </c>
      <c r="T673" s="1">
        <f>(Table2[[#This Row],[Close Price]]-Table2[[#This Row],[50D EMA]])/Table2[[#This Row],[50D EMA]]</f>
        <v>1.3491710851828652E-2</v>
      </c>
      <c r="U673" s="1">
        <f>(Table2[[#This Row],[Close Price]]-Table2[[#This Row],[200D EMA]])/Table2[[#This Row],[200D EMA]]</f>
        <v>-4.5864167451644913E-2</v>
      </c>
      <c r="V673">
        <v>0.83892808219792003</v>
      </c>
      <c r="W673">
        <v>1782.05</v>
      </c>
      <c r="X673">
        <v>1841.95</v>
      </c>
      <c r="Y673">
        <v>1624.55</v>
      </c>
      <c r="Z673">
        <v>1841.95</v>
      </c>
      <c r="AA673">
        <v>1624.55</v>
      </c>
      <c r="AB673">
        <v>1841.95</v>
      </c>
      <c r="AC673" s="1">
        <f>(Table2[[#This Row],[Close Price]]/Table2[[#This Row],[Day Low]])-1</f>
        <v>1.1054684212002952E-2</v>
      </c>
      <c r="AD673" s="1">
        <f>(Table2[[#This Row],[Day High]]/Table2[[#This Row],[Close Price]])-1</f>
        <v>2.2311641459692E-2</v>
      </c>
      <c r="AE673" s="1">
        <f>(Table2[[#This Row],[Close Price]]/Table2[[#This Row],[Current Week Low]])-1</f>
        <v>0.10907635960727591</v>
      </c>
      <c r="AF673" s="1">
        <f>(Table2[[#This Row],[Current Week High]]/Table2[[#This Row],[Close Price]])-1</f>
        <v>2.2311641459692E-2</v>
      </c>
      <c r="AG673" s="1">
        <f>(Table2[[#This Row],[Close Price]]/Table2[[#This Row],[Current Month Low]])-1</f>
        <v>0.10907635960727591</v>
      </c>
      <c r="AH673" s="1">
        <f>(Table2[[#This Row],[Current Month High]]/Table2[[#This Row],[Close Price]])-1</f>
        <v>2.2311641459692E-2</v>
      </c>
      <c r="AI673">
        <v>54.508117108366797</v>
      </c>
      <c r="AJ673">
        <v>12.609374999999901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-0.05</v>
      </c>
      <c r="AM673" t="s">
        <v>3172</v>
      </c>
      <c r="AN673">
        <v>3.14</v>
      </c>
      <c r="AO673" t="s">
        <v>3173</v>
      </c>
      <c r="AP673">
        <v>-3.1368434016070001E-3</v>
      </c>
      <c r="AQ673">
        <f>(Table2[[#This Row],[Sharpe Ratio]]-AVERAGE(Table2[Sharpe Ratio]))/_xlfn.STDEV.P(Table2[Sharpe Ratio])</f>
        <v>-0.75387099098080224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719</v>
      </c>
      <c r="AT673">
        <f>_xlfn.RANK.AVG(Table2[[#This Row],[6M Return vs Nifty Z-Score]],Table2[6M Return vs Nifty Z-Score])</f>
        <v>580</v>
      </c>
      <c r="AU673">
        <f>_xlfn.RANK.AVG(Table2[[#This Row],[Sharpe Ratio Z-Score]],Table2[Sharpe Ratio Z-Score])</f>
        <v>571</v>
      </c>
      <c r="AV673">
        <f>(Table2[[#This Row],[Rank 1Y]]+Table2[[#This Row],[Rank 6M]]+Table2[[#This Row],[Rank Sharpe]])/3</f>
        <v>623.33333333333337</v>
      </c>
    </row>
    <row r="674" spans="1:48" x14ac:dyDescent="0.3">
      <c r="A674" t="s">
        <v>794</v>
      </c>
      <c r="B674" t="s">
        <v>795</v>
      </c>
      <c r="C674" t="s">
        <v>3135</v>
      </c>
      <c r="D674" t="s">
        <v>80</v>
      </c>
      <c r="E674">
        <v>20369.5846179</v>
      </c>
      <c r="F674">
        <v>862.05</v>
      </c>
      <c r="G674">
        <v>-35.960360304309198</v>
      </c>
      <c r="H674">
        <f>(Table2[[#This Row],[1Y Return vs Nifty]]-AVERAGE(Table2[1Y Return vs Nifty]))/_xlfn.STDEV.P(Table2[1Y Return vs Nifty])</f>
        <v>-1.0530290976174796</v>
      </c>
      <c r="I674">
        <v>2.0040899391550302</v>
      </c>
      <c r="J674">
        <f>(Table2[[#This Row],[1M Return vs Nifty]]-AVERAGE(Table2[1M Return vs Nifty]))/_xlfn.STDEV.P(Table2[1M Return vs Nifty])</f>
        <v>0.28134886250542929</v>
      </c>
      <c r="K674">
        <v>-8.2739963690586809</v>
      </c>
      <c r="L674">
        <f>(Table2[[#This Row],[6M Return vs Nifty]]-AVERAGE(Table2[6M Return vs Nifty]))/_xlfn.STDEV.P(Table2[6M Return vs Nifty])</f>
        <v>-0.57589163840937696</v>
      </c>
      <c r="M674">
        <v>-1.3722269535833</v>
      </c>
      <c r="N674">
        <f>(Table2[[#This Row],[1W Return vs Nifty]]-AVERAGE(Table2[1W Return vs Nifty]))/_xlfn.STDEV.P(Table2[1W Return vs Nifty])</f>
        <v>-0.25509000210420268</v>
      </c>
      <c r="O674">
        <v>854.41</v>
      </c>
      <c r="P674">
        <v>840.12000204723404</v>
      </c>
      <c r="Q674">
        <v>843.778303581915</v>
      </c>
      <c r="R674">
        <v>55.415100133861401</v>
      </c>
      <c r="S674" s="1">
        <f>(Table2[[#This Row],[Close Price]]-Table2[[#This Row],[20D EMA]])/Table2[[#This Row],[20D EMA]]</f>
        <v>8.941842909141965E-3</v>
      </c>
      <c r="T674" s="1">
        <f>(Table2[[#This Row],[Close Price]]-Table2[[#This Row],[50D EMA]])/Table2[[#This Row],[50D EMA]]</f>
        <v>2.6103411297583826E-2</v>
      </c>
      <c r="U674" s="1">
        <f>(Table2[[#This Row],[Close Price]]-Table2[[#This Row],[200D EMA]])/Table2[[#This Row],[200D EMA]]</f>
        <v>2.165461749907524E-2</v>
      </c>
      <c r="V674">
        <v>0.61757097532930805</v>
      </c>
      <c r="W674">
        <v>857</v>
      </c>
      <c r="X674">
        <v>872.45</v>
      </c>
      <c r="Y674">
        <v>845.1</v>
      </c>
      <c r="Z674">
        <v>876.55</v>
      </c>
      <c r="AA674">
        <v>845.1</v>
      </c>
      <c r="AB674">
        <v>886.8</v>
      </c>
      <c r="AC674" s="1">
        <f>(Table2[[#This Row],[Close Price]]/Table2[[#This Row],[Day Low]])-1</f>
        <v>5.8926487747956724E-3</v>
      </c>
      <c r="AD674" s="1">
        <f>(Table2[[#This Row],[Day High]]/Table2[[#This Row],[Close Price]])-1</f>
        <v>1.2064265413839204E-2</v>
      </c>
      <c r="AE674" s="1">
        <f>(Table2[[#This Row],[Close Price]]/Table2[[#This Row],[Current Week Low]])-1</f>
        <v>2.0056798012069388E-2</v>
      </c>
      <c r="AF674" s="1">
        <f>(Table2[[#This Row],[Current Week High]]/Table2[[#This Row],[Close Price]])-1</f>
        <v>1.6820370048141076E-2</v>
      </c>
      <c r="AG674" s="1">
        <f>(Table2[[#This Row],[Close Price]]/Table2[[#This Row],[Current Month Low]])-1</f>
        <v>2.0056798012069388E-2</v>
      </c>
      <c r="AH674" s="1">
        <f>(Table2[[#This Row],[Current Month High]]/Table2[[#This Row],[Close Price]])-1</f>
        <v>2.8710631633895867E-2</v>
      </c>
      <c r="AI674">
        <v>22.7539005858129</v>
      </c>
      <c r="AJ674">
        <v>23.15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0.08</v>
      </c>
      <c r="AM674" t="s">
        <v>3173</v>
      </c>
      <c r="AN674">
        <v>1.24</v>
      </c>
      <c r="AO674" t="s">
        <v>3173</v>
      </c>
      <c r="AP674">
        <v>-6.3683370055671998E-2</v>
      </c>
      <c r="AQ674">
        <f>(Table2[[#This Row],[Sharpe Ratio]]-AVERAGE(Table2[Sharpe Ratio]))/_xlfn.STDEV.P(Table2[Sharpe Ratio])</f>
        <v>-1.4566195856722095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671</v>
      </c>
      <c r="AT674">
        <f>_xlfn.RANK.AVG(Table2[[#This Row],[6M Return vs Nifty Z-Score]],Table2[6M Return vs Nifty Z-Score])</f>
        <v>522</v>
      </c>
      <c r="AU674">
        <f>_xlfn.RANK.AVG(Table2[[#This Row],[Sharpe Ratio Z-Score]],Table2[Sharpe Ratio Z-Score])</f>
        <v>678</v>
      </c>
      <c r="AV674">
        <f>(Table2[[#This Row],[Rank 1Y]]+Table2[[#This Row],[Rank 6M]]+Table2[[#This Row],[Rank Sharpe]])/3</f>
        <v>623.66666666666663</v>
      </c>
    </row>
    <row r="675" spans="1:48" x14ac:dyDescent="0.3">
      <c r="A675" t="s">
        <v>2204</v>
      </c>
      <c r="B675" t="s">
        <v>2205</v>
      </c>
      <c r="C675" t="s">
        <v>3129</v>
      </c>
      <c r="D675" t="s">
        <v>384</v>
      </c>
      <c r="E675">
        <v>2655.6741460399999</v>
      </c>
      <c r="F675">
        <v>1885.15</v>
      </c>
      <c r="G675">
        <v>-38.243983146984903</v>
      </c>
      <c r="H675">
        <f>(Table2[[#This Row],[1Y Return vs Nifty]]-AVERAGE(Table2[1Y Return vs Nifty]))/_xlfn.STDEV.P(Table2[1Y Return vs Nifty])</f>
        <v>-1.0918842157693822</v>
      </c>
      <c r="I675">
        <v>-19.921504276319801</v>
      </c>
      <c r="J675">
        <f>(Table2[[#This Row],[1M Return vs Nifty]]-AVERAGE(Table2[1M Return vs Nifty]))/_xlfn.STDEV.P(Table2[1M Return vs Nifty])</f>
        <v>-2.0686167027678941</v>
      </c>
      <c r="K675">
        <v>-6.63975740821268</v>
      </c>
      <c r="L675">
        <f>(Table2[[#This Row],[6M Return vs Nifty]]-AVERAGE(Table2[6M Return vs Nifty]))/_xlfn.STDEV.P(Table2[6M Return vs Nifty])</f>
        <v>-0.52330003537216641</v>
      </c>
      <c r="M675">
        <v>-3.4315818705838201</v>
      </c>
      <c r="N675">
        <f>(Table2[[#This Row],[1W Return vs Nifty]]-AVERAGE(Table2[1W Return vs Nifty]))/_xlfn.STDEV.P(Table2[1W Return vs Nifty])</f>
        <v>-0.74468031696764747</v>
      </c>
      <c r="O675">
        <v>2048.31</v>
      </c>
      <c r="P675">
        <v>2105.8913465996202</v>
      </c>
      <c r="Q675">
        <v>1986.21056076176</v>
      </c>
      <c r="R675">
        <v>20.493661562476301</v>
      </c>
      <c r="S675" s="1">
        <f>(Table2[[#This Row],[Close Price]]-Table2[[#This Row],[20D EMA]])/Table2[[#This Row],[20D EMA]]</f>
        <v>-7.9655911458714673E-2</v>
      </c>
      <c r="T675" s="1">
        <f>(Table2[[#This Row],[Close Price]]-Table2[[#This Row],[50D EMA]])/Table2[[#This Row],[50D EMA]]</f>
        <v>-0.10482086217603337</v>
      </c>
      <c r="U675" s="1">
        <f>(Table2[[#This Row],[Close Price]]-Table2[[#This Row],[200D EMA]])/Table2[[#This Row],[200D EMA]]</f>
        <v>-5.0881091238886948E-2</v>
      </c>
      <c r="V675">
        <v>0.534778865795139</v>
      </c>
      <c r="W675">
        <v>1880</v>
      </c>
      <c r="X675">
        <v>1930</v>
      </c>
      <c r="Y675">
        <v>1852</v>
      </c>
      <c r="Z675">
        <v>1943.95</v>
      </c>
      <c r="AA675">
        <v>1852</v>
      </c>
      <c r="AB675">
        <v>2029</v>
      </c>
      <c r="AC675" s="1">
        <f>(Table2[[#This Row],[Close Price]]/Table2[[#This Row],[Day Low]])-1</f>
        <v>2.7393617021276295E-3</v>
      </c>
      <c r="AD675" s="1">
        <f>(Table2[[#This Row],[Day High]]/Table2[[#This Row],[Close Price]])-1</f>
        <v>2.3791210248521377E-2</v>
      </c>
      <c r="AE675" s="1">
        <f>(Table2[[#This Row],[Close Price]]/Table2[[#This Row],[Current Week Low]])-1</f>
        <v>1.7899568034557278E-2</v>
      </c>
      <c r="AF675" s="1">
        <f>(Table2[[#This Row],[Current Week High]]/Table2[[#This Row],[Close Price]])-1</f>
        <v>3.1191151897727032E-2</v>
      </c>
      <c r="AG675" s="1">
        <f>(Table2[[#This Row],[Close Price]]/Table2[[#This Row],[Current Month Low]])-1</f>
        <v>1.7899568034557278E-2</v>
      </c>
      <c r="AH675" s="1">
        <f>(Table2[[#This Row],[Current Month High]]/Table2[[#This Row],[Close Price]])-1</f>
        <v>7.6306925178367679E-2</v>
      </c>
      <c r="AI675">
        <v>35.795560035010404</v>
      </c>
      <c r="AJ675">
        <v>23.1319399085565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0.05</v>
      </c>
      <c r="AM675" t="s">
        <v>3173</v>
      </c>
      <c r="AN675">
        <v>-14.04</v>
      </c>
      <c r="AO675" t="s">
        <v>3172</v>
      </c>
      <c r="AP675">
        <v>-8.4524030717174001E-2</v>
      </c>
      <c r="AQ675">
        <f>(Table2[[#This Row],[Sharpe Ratio]]-AVERAGE(Table2[Sharpe Ratio]))/_xlfn.STDEV.P(Table2[Sharpe Ratio])</f>
        <v>-1.6985119914247324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676</v>
      </c>
      <c r="AT675">
        <f>_xlfn.RANK.AVG(Table2[[#This Row],[6M Return vs Nifty Z-Score]],Table2[6M Return vs Nifty Z-Score])</f>
        <v>497</v>
      </c>
      <c r="AU675">
        <f>_xlfn.RANK.AVG(Table2[[#This Row],[Sharpe Ratio Z-Score]],Table2[Sharpe Ratio Z-Score])</f>
        <v>699</v>
      </c>
      <c r="AV675">
        <f>(Table2[[#This Row],[Rank 1Y]]+Table2[[#This Row],[Rank 6M]]+Table2[[#This Row],[Rank Sharpe]])/3</f>
        <v>624</v>
      </c>
    </row>
    <row r="676" spans="1:48" x14ac:dyDescent="0.3">
      <c r="A676" t="s">
        <v>52</v>
      </c>
      <c r="B676" t="s">
        <v>53</v>
      </c>
      <c r="C676" t="s">
        <v>3127</v>
      </c>
      <c r="D676" t="s">
        <v>54</v>
      </c>
      <c r="E676">
        <v>452715.79225365003</v>
      </c>
      <c r="F676">
        <v>7319.7</v>
      </c>
      <c r="G676">
        <v>-36.411096772420898</v>
      </c>
      <c r="H676">
        <f>(Table2[[#This Row],[1Y Return vs Nifty]]-AVERAGE(Table2[1Y Return vs Nifty]))/_xlfn.STDEV.P(Table2[1Y Return vs Nifty])</f>
        <v>-1.0606982356189769</v>
      </c>
      <c r="I676">
        <v>-0.67313777545699904</v>
      </c>
      <c r="J676">
        <f>(Table2[[#This Row],[1M Return vs Nifty]]-AVERAGE(Table2[1M Return vs Nifty]))/_xlfn.STDEV.P(Table2[1M Return vs Nifty])</f>
        <v>-5.5940079091509887E-3</v>
      </c>
      <c r="K676">
        <v>-8.6277823285147104</v>
      </c>
      <c r="L676">
        <f>(Table2[[#This Row],[6M Return vs Nifty]]-AVERAGE(Table2[6M Return vs Nifty]))/_xlfn.STDEV.P(Table2[6M Return vs Nifty])</f>
        <v>-0.58727685879980152</v>
      </c>
      <c r="M676">
        <v>-3.6791901190294798</v>
      </c>
      <c r="N676">
        <f>(Table2[[#This Row],[1W Return vs Nifty]]-AVERAGE(Table2[1W Return vs Nifty]))/_xlfn.STDEV.P(Table2[1W Return vs Nifty])</f>
        <v>-0.80354661501007751</v>
      </c>
      <c r="O676">
        <v>7399.98</v>
      </c>
      <c r="P676">
        <v>7251.1420333163496</v>
      </c>
      <c r="Q676">
        <v>7069.4721743505697</v>
      </c>
      <c r="R676">
        <v>42.497105298473798</v>
      </c>
      <c r="S676" s="1">
        <f>(Table2[[#This Row],[Close Price]]-Table2[[#This Row],[20D EMA]])/Table2[[#This Row],[20D EMA]]</f>
        <v>-1.0848677969399884E-2</v>
      </c>
      <c r="T676" s="1">
        <f>(Table2[[#This Row],[Close Price]]-Table2[[#This Row],[50D EMA]])/Table2[[#This Row],[50D EMA]]</f>
        <v>9.4547819320944717E-3</v>
      </c>
      <c r="U676" s="1">
        <f>(Table2[[#This Row],[Close Price]]-Table2[[#This Row],[200D EMA]])/Table2[[#This Row],[200D EMA]]</f>
        <v>3.5395545732156024E-2</v>
      </c>
      <c r="V676">
        <v>0.92052353450813795</v>
      </c>
      <c r="W676">
        <v>7273</v>
      </c>
      <c r="X676">
        <v>7368</v>
      </c>
      <c r="Y676">
        <v>7160.05</v>
      </c>
      <c r="Z676">
        <v>7426.8</v>
      </c>
      <c r="AA676">
        <v>7155</v>
      </c>
      <c r="AB676">
        <v>7814.65</v>
      </c>
      <c r="AC676" s="1">
        <f>(Table2[[#This Row],[Close Price]]/Table2[[#This Row],[Day Low]])-1</f>
        <v>6.4210092121546047E-3</v>
      </c>
      <c r="AD676" s="1">
        <f>(Table2[[#This Row],[Day High]]/Table2[[#This Row],[Close Price]])-1</f>
        <v>6.5986310914381008E-3</v>
      </c>
      <c r="AE676" s="1">
        <f>(Table2[[#This Row],[Close Price]]/Table2[[#This Row],[Current Week Low]])-1</f>
        <v>2.2297330325905529E-2</v>
      </c>
      <c r="AF676" s="1">
        <f>(Table2[[#This Row],[Current Week High]]/Table2[[#This Row],[Close Price]])-1</f>
        <v>1.4631747202754175E-2</v>
      </c>
      <c r="AG676" s="1">
        <f>(Table2[[#This Row],[Close Price]]/Table2[[#This Row],[Current Month Low]])-1</f>
        <v>2.301886792452823E-2</v>
      </c>
      <c r="AH676" s="1">
        <f>(Table2[[#This Row],[Current Month High]]/Table2[[#This Row],[Close Price]])-1</f>
        <v>6.7618891484623633E-2</v>
      </c>
      <c r="AI676">
        <v>11.657581594874101</v>
      </c>
      <c r="AJ676">
        <v>18.292446426839899</v>
      </c>
      <c r="AK676" t="str">
        <f>IF(AND(Table2[[#This Row],[20D EMA]]&gt;Table2[[#This Row],[50D EMA]],Table2[[#This Row],[50D EMA]]&gt;Table2[[#This Row],[200D EMA]]),"Uptrend","Downtrend/NoTrend")</f>
        <v>Uptrend</v>
      </c>
      <c r="AL676">
        <v>7.0000000000000007E-2</v>
      </c>
      <c r="AM676" t="s">
        <v>3173</v>
      </c>
      <c r="AN676">
        <v>-3.63</v>
      </c>
      <c r="AO676" t="s">
        <v>3172</v>
      </c>
      <c r="AP676">
        <v>-6.0947485860535E-2</v>
      </c>
      <c r="AQ676">
        <f>(Table2[[#This Row],[Sharpe Ratio]]-AVERAGE(Table2[Sharpe Ratio]))/_xlfn.STDEV.P(Table2[Sharpe Ratio])</f>
        <v>-1.4248648529134498</v>
      </c>
      <c r="AR6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-3.8819805702514567</v>
      </c>
      <c r="AS676">
        <f>_xlfn.RANK.AVG(Table2[[#This Row],[1Y Return vs Nifty Z-Score]],Table2[1Y Return vs Nifty Z-Score])</f>
        <v>672</v>
      </c>
      <c r="AT676">
        <f>_xlfn.RANK.AVG(Table2[[#This Row],[6M Return vs Nifty Z-Score]],Table2[6M Return vs Nifty Z-Score])</f>
        <v>525</v>
      </c>
      <c r="AU676">
        <f>_xlfn.RANK.AVG(Table2[[#This Row],[Sharpe Ratio Z-Score]],Table2[Sharpe Ratio Z-Score])</f>
        <v>676</v>
      </c>
      <c r="AV676">
        <f>(Table2[[#This Row],[Rank 1Y]]+Table2[[#This Row],[Rank 6M]]+Table2[[#This Row],[Rank Sharpe]])/3</f>
        <v>624.33333333333337</v>
      </c>
    </row>
    <row r="677" spans="1:48" x14ac:dyDescent="0.3">
      <c r="A677" t="s">
        <v>1917</v>
      </c>
      <c r="B677" t="s">
        <v>1918</v>
      </c>
      <c r="C677" t="s">
        <v>3129</v>
      </c>
      <c r="D677" t="s">
        <v>239</v>
      </c>
      <c r="E677">
        <v>3795.029317985</v>
      </c>
      <c r="F677">
        <v>449.65</v>
      </c>
      <c r="G677">
        <v>-30.469682937553198</v>
      </c>
      <c r="H677">
        <f>(Table2[[#This Row],[1Y Return vs Nifty]]-AVERAGE(Table2[1Y Return vs Nifty]))/_xlfn.STDEV.P(Table2[1Y Return vs Nifty])</f>
        <v>-0.95960696422818825</v>
      </c>
      <c r="I677">
        <v>-5.9763742209460604</v>
      </c>
      <c r="J677">
        <f>(Table2[[#This Row],[1M Return vs Nifty]]-AVERAGE(Table2[1M Return vs Nifty]))/_xlfn.STDEV.P(Table2[1M Return vs Nifty])</f>
        <v>-0.5739901439010302</v>
      </c>
      <c r="K677">
        <v>-29.534440945860698</v>
      </c>
      <c r="L677">
        <f>(Table2[[#This Row],[6M Return vs Nifty]]-AVERAGE(Table2[6M Return vs Nifty]))/_xlfn.STDEV.P(Table2[6M Return vs Nifty])</f>
        <v>-1.2600760743250192</v>
      </c>
      <c r="M677">
        <v>0.60193615201578399</v>
      </c>
      <c r="N677">
        <f>(Table2[[#This Row],[1W Return vs Nifty]]-AVERAGE(Table2[1W Return vs Nifty]))/_xlfn.STDEV.P(Table2[1W Return vs Nifty])</f>
        <v>0.21424684143018807</v>
      </c>
      <c r="O677">
        <v>468.07</v>
      </c>
      <c r="P677">
        <v>479.410512867325</v>
      </c>
      <c r="Q677">
        <v>497.44480100053698</v>
      </c>
      <c r="R677">
        <v>28.080505584765099</v>
      </c>
      <c r="S677" s="1">
        <f>(Table2[[#This Row],[Close Price]]-Table2[[#This Row],[20D EMA]])/Table2[[#This Row],[20D EMA]]</f>
        <v>-3.9353088213301461E-2</v>
      </c>
      <c r="T677" s="1">
        <f>(Table2[[#This Row],[Close Price]]-Table2[[#This Row],[50D EMA]])/Table2[[#This Row],[50D EMA]]</f>
        <v>-6.2077305500309557E-2</v>
      </c>
      <c r="U677" s="1">
        <f>(Table2[[#This Row],[Close Price]]-Table2[[#This Row],[200D EMA]])/Table2[[#This Row],[200D EMA]]</f>
        <v>-9.6080612169239285E-2</v>
      </c>
      <c r="V677">
        <v>1.5355533411218001</v>
      </c>
      <c r="W677">
        <v>448.8</v>
      </c>
      <c r="X677">
        <v>460.7</v>
      </c>
      <c r="Y677">
        <v>445.25</v>
      </c>
      <c r="Z677">
        <v>460.85</v>
      </c>
      <c r="AA677">
        <v>445.25</v>
      </c>
      <c r="AB677">
        <v>481.65</v>
      </c>
      <c r="AC677" s="1">
        <f>(Table2[[#This Row],[Close Price]]/Table2[[#This Row],[Day Low]])-1</f>
        <v>1.8939393939392257E-3</v>
      </c>
      <c r="AD677" s="1">
        <f>(Table2[[#This Row],[Day High]]/Table2[[#This Row],[Close Price]])-1</f>
        <v>2.457466918714557E-2</v>
      </c>
      <c r="AE677" s="1">
        <f>(Table2[[#This Row],[Close Price]]/Table2[[#This Row],[Current Week Low]])-1</f>
        <v>9.8820887142054836E-3</v>
      </c>
      <c r="AF677" s="1">
        <f>(Table2[[#This Row],[Current Week High]]/Table2[[#This Row],[Close Price]])-1</f>
        <v>2.490826198154128E-2</v>
      </c>
      <c r="AG677" s="1">
        <f>(Table2[[#This Row],[Close Price]]/Table2[[#This Row],[Current Month Low]])-1</f>
        <v>9.8820887142054836E-3</v>
      </c>
      <c r="AH677" s="1">
        <f>(Table2[[#This Row],[Current Month High]]/Table2[[#This Row],[Close Price]])-1</f>
        <v>7.116646280440353E-2</v>
      </c>
      <c r="AI677">
        <v>55.454242188368703</v>
      </c>
      <c r="AJ677">
        <v>0.98820887142054803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-0.14000000000000001</v>
      </c>
      <c r="AM677" t="s">
        <v>3172</v>
      </c>
      <c r="AN677">
        <v>-7.58</v>
      </c>
      <c r="AO677" t="s">
        <v>3172</v>
      </c>
      <c r="AQ677">
        <f>(Table2[[#This Row],[Sharpe Ratio]]-AVERAGE(Table2[Sharpe Ratio]))/_xlfn.STDEV.P(Table2[Sharpe Ratio])</f>
        <v>-0.71746242365139401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649</v>
      </c>
      <c r="AT677">
        <f>_xlfn.RANK.AVG(Table2[[#This Row],[6M Return vs Nifty Z-Score]],Table2[6M Return vs Nifty Z-Score])</f>
        <v>694</v>
      </c>
      <c r="AU677">
        <f>_xlfn.RANK.AVG(Table2[[#This Row],[Sharpe Ratio Z-Score]],Table2[Sharpe Ratio Z-Score])</f>
        <v>531</v>
      </c>
      <c r="AV677">
        <f>(Table2[[#This Row],[Rank 1Y]]+Table2[[#This Row],[Rank 6M]]+Table2[[#This Row],[Rank Sharpe]])/3</f>
        <v>624.66666666666663</v>
      </c>
    </row>
    <row r="678" spans="1:48" x14ac:dyDescent="0.3">
      <c r="A678" t="s">
        <v>1217</v>
      </c>
      <c r="B678" t="s">
        <v>1218</v>
      </c>
      <c r="C678" t="s">
        <v>3128</v>
      </c>
      <c r="D678" t="s">
        <v>21</v>
      </c>
      <c r="E678">
        <v>9856.8102153500004</v>
      </c>
      <c r="F678">
        <v>1565.5</v>
      </c>
      <c r="G678">
        <v>-26.643903386132301</v>
      </c>
      <c r="H678">
        <f>(Table2[[#This Row],[1Y Return vs Nifty]]-AVERAGE(Table2[1Y Return vs Nifty]))/_xlfn.STDEV.P(Table2[1Y Return vs Nifty])</f>
        <v>-0.89451253895110583</v>
      </c>
      <c r="I678">
        <v>-3.4799320174653299</v>
      </c>
      <c r="J678">
        <f>(Table2[[#This Row],[1M Return vs Nifty]]-AVERAGE(Table2[1M Return vs Nifty]))/_xlfn.STDEV.P(Table2[1M Return vs Nifty])</f>
        <v>-0.30642370277195785</v>
      </c>
      <c r="K678">
        <v>-12.6409982997196</v>
      </c>
      <c r="L678">
        <f>(Table2[[#This Row],[6M Return vs Nifty]]-AVERAGE(Table2[6M Return vs Nifty]))/_xlfn.STDEV.P(Table2[6M Return vs Nifty])</f>
        <v>-0.71642655252081044</v>
      </c>
      <c r="M678">
        <v>-0.82172610720583505</v>
      </c>
      <c r="N678">
        <f>(Table2[[#This Row],[1W Return vs Nifty]]-AVERAGE(Table2[1W Return vs Nifty]))/_xlfn.STDEV.P(Table2[1W Return vs Nifty])</f>
        <v>-0.12421412418457949</v>
      </c>
      <c r="O678">
        <v>1573.5</v>
      </c>
      <c r="P678">
        <v>1593.1697412006499</v>
      </c>
      <c r="Q678">
        <v>1582.83476368587</v>
      </c>
      <c r="R678">
        <v>50.131317864021902</v>
      </c>
      <c r="S678" s="1">
        <f>(Table2[[#This Row],[Close Price]]-Table2[[#This Row],[20D EMA]])/Table2[[#This Row],[20D EMA]]</f>
        <v>-5.0842071814426442E-3</v>
      </c>
      <c r="T678" s="1">
        <f>(Table2[[#This Row],[Close Price]]-Table2[[#This Row],[50D EMA]])/Table2[[#This Row],[50D EMA]]</f>
        <v>-1.7367729555168028E-2</v>
      </c>
      <c r="U678" s="1">
        <f>(Table2[[#This Row],[Close Price]]-Table2[[#This Row],[200D EMA]])/Table2[[#This Row],[200D EMA]]</f>
        <v>-1.095172034603499E-2</v>
      </c>
      <c r="V678">
        <v>0.41246038531467</v>
      </c>
      <c r="W678">
        <v>1542</v>
      </c>
      <c r="X678">
        <v>1575</v>
      </c>
      <c r="Y678">
        <v>1505.15</v>
      </c>
      <c r="Z678">
        <v>1575</v>
      </c>
      <c r="AA678">
        <v>1505.15</v>
      </c>
      <c r="AB678">
        <v>1601.55</v>
      </c>
      <c r="AC678" s="1">
        <f>(Table2[[#This Row],[Close Price]]/Table2[[#This Row],[Day Low]])-1</f>
        <v>1.5239948119325497E-2</v>
      </c>
      <c r="AD678" s="1">
        <f>(Table2[[#This Row],[Day High]]/Table2[[#This Row],[Close Price]])-1</f>
        <v>6.0683487703609984E-3</v>
      </c>
      <c r="AE678" s="1">
        <f>(Table2[[#This Row],[Close Price]]/Table2[[#This Row],[Current Week Low]])-1</f>
        <v>4.0095671527754728E-2</v>
      </c>
      <c r="AF678" s="1">
        <f>(Table2[[#This Row],[Current Week High]]/Table2[[#This Row],[Close Price]])-1</f>
        <v>6.0683487703609984E-3</v>
      </c>
      <c r="AG678" s="1">
        <f>(Table2[[#This Row],[Close Price]]/Table2[[#This Row],[Current Month Low]])-1</f>
        <v>4.0095671527754728E-2</v>
      </c>
      <c r="AH678" s="1">
        <f>(Table2[[#This Row],[Current Month High]]/Table2[[#This Row],[Close Price]])-1</f>
        <v>2.3027786649632676E-2</v>
      </c>
      <c r="AI678">
        <v>24.0785691472373</v>
      </c>
      <c r="AJ678">
        <v>12.9468633887666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-0.13</v>
      </c>
      <c r="AM678" t="s">
        <v>3172</v>
      </c>
      <c r="AN678">
        <v>-2.0699999999999998</v>
      </c>
      <c r="AO678" t="s">
        <v>3172</v>
      </c>
      <c r="AP678">
        <v>-7.5547774386689998E-2</v>
      </c>
      <c r="AQ678">
        <f>(Table2[[#This Row],[Sharpe Ratio]]-AVERAGE(Table2[Sharpe Ratio]))/_xlfn.STDEV.P(Table2[Sharpe Ratio])</f>
        <v>-1.5943267991365142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624</v>
      </c>
      <c r="AT678">
        <f>_xlfn.RANK.AVG(Table2[[#This Row],[6M Return vs Nifty Z-Score]],Table2[6M Return vs Nifty Z-Score])</f>
        <v>567</v>
      </c>
      <c r="AU678">
        <f>_xlfn.RANK.AVG(Table2[[#This Row],[Sharpe Ratio Z-Score]],Table2[Sharpe Ratio Z-Score])</f>
        <v>689</v>
      </c>
      <c r="AV678">
        <f>(Table2[[#This Row],[Rank 1Y]]+Table2[[#This Row],[Rank 6M]]+Table2[[#This Row],[Rank Sharpe]])/3</f>
        <v>626.66666666666663</v>
      </c>
    </row>
    <row r="679" spans="1:48" x14ac:dyDescent="0.3">
      <c r="A679" t="s">
        <v>1781</v>
      </c>
      <c r="B679" t="s">
        <v>1782</v>
      </c>
      <c r="C679" t="s">
        <v>3133</v>
      </c>
      <c r="D679" t="s">
        <v>184</v>
      </c>
      <c r="E679">
        <v>4512.2080243500004</v>
      </c>
      <c r="F679">
        <v>113.1</v>
      </c>
      <c r="G679">
        <v>-27.794067243058901</v>
      </c>
      <c r="H679">
        <f>(Table2[[#This Row],[1Y Return vs Nifty]]-AVERAGE(Table2[1Y Return vs Nifty]))/_xlfn.STDEV.P(Table2[1Y Return vs Nifty])</f>
        <v>-0.91408221206865459</v>
      </c>
      <c r="I679">
        <v>-5.6122170736153398</v>
      </c>
      <c r="J679">
        <f>(Table2[[#This Row],[1M Return vs Nifty]]-AVERAGE(Table2[1M Return vs Nifty]))/_xlfn.STDEV.P(Table2[1M Return vs Nifty])</f>
        <v>-0.53496010675971639</v>
      </c>
      <c r="K679">
        <v>-25.650500363674698</v>
      </c>
      <c r="L679">
        <f>(Table2[[#This Row],[6M Return vs Nifty]]-AVERAGE(Table2[6M Return vs Nifty]))/_xlfn.STDEV.P(Table2[6M Return vs Nifty])</f>
        <v>-1.1350866044786407</v>
      </c>
      <c r="M679">
        <v>-2.1532432726744299</v>
      </c>
      <c r="N679">
        <f>(Table2[[#This Row],[1W Return vs Nifty]]-AVERAGE(Table2[1W Return vs Nifty]))/_xlfn.STDEV.P(Table2[1W Return vs Nifty])</f>
        <v>-0.44076854756554257</v>
      </c>
      <c r="O679">
        <v>118.93</v>
      </c>
      <c r="P679">
        <v>123.049127027327</v>
      </c>
      <c r="Q679">
        <v>123.408462731207</v>
      </c>
      <c r="R679">
        <v>33.486036969401297</v>
      </c>
      <c r="S679" s="1">
        <f>(Table2[[#This Row],[Close Price]]-Table2[[#This Row],[20D EMA]])/Table2[[#This Row],[20D EMA]]</f>
        <v>-4.9020432187000862E-2</v>
      </c>
      <c r="T679" s="1">
        <f>(Table2[[#This Row],[Close Price]]-Table2[[#This Row],[50D EMA]])/Table2[[#This Row],[50D EMA]]</f>
        <v>-8.0854917606343404E-2</v>
      </c>
      <c r="U679" s="1">
        <f>(Table2[[#This Row],[Close Price]]-Table2[[#This Row],[200D EMA]])/Table2[[#This Row],[200D EMA]]</f>
        <v>-8.3531246586059635E-2</v>
      </c>
      <c r="V679">
        <v>0.82378552677975003</v>
      </c>
      <c r="W679">
        <v>112</v>
      </c>
      <c r="X679">
        <v>115.76</v>
      </c>
      <c r="Y679">
        <v>108.66</v>
      </c>
      <c r="Z679">
        <v>115.84</v>
      </c>
      <c r="AA679">
        <v>108.66</v>
      </c>
      <c r="AB679">
        <v>120.8</v>
      </c>
      <c r="AC679" s="1">
        <f>(Table2[[#This Row],[Close Price]]/Table2[[#This Row],[Day Low]])-1</f>
        <v>9.8214285714284255E-3</v>
      </c>
      <c r="AD679" s="1">
        <f>(Table2[[#This Row],[Day High]]/Table2[[#This Row],[Close Price]])-1</f>
        <v>2.351900972590637E-2</v>
      </c>
      <c r="AE679" s="1">
        <f>(Table2[[#This Row],[Close Price]]/Table2[[#This Row],[Current Week Low]])-1</f>
        <v>4.086140254003312E-2</v>
      </c>
      <c r="AF679" s="1">
        <f>(Table2[[#This Row],[Current Week High]]/Table2[[#This Row],[Close Price]])-1</f>
        <v>2.4226348364279504E-2</v>
      </c>
      <c r="AG679" s="1">
        <f>(Table2[[#This Row],[Close Price]]/Table2[[#This Row],[Current Month Low]])-1</f>
        <v>4.086140254003312E-2</v>
      </c>
      <c r="AH679" s="1">
        <f>(Table2[[#This Row],[Current Month High]]/Table2[[#This Row],[Close Price]])-1</f>
        <v>6.808134394341292E-2</v>
      </c>
      <c r="AI679">
        <v>32.325375773651601</v>
      </c>
      <c r="AJ679">
        <v>10.503175378602799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-0.13</v>
      </c>
      <c r="AM679" t="s">
        <v>3172</v>
      </c>
      <c r="AN679">
        <v>-8.68</v>
      </c>
      <c r="AO679" t="s">
        <v>3172</v>
      </c>
      <c r="AP679">
        <v>-4.8970862515019999E-3</v>
      </c>
      <c r="AQ679">
        <f>(Table2[[#This Row],[Sharpe Ratio]]-AVERAGE(Table2[Sharpe Ratio]))/_xlfn.STDEV.P(Table2[Sharpe Ratio])</f>
        <v>-0.77430169539010718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630</v>
      </c>
      <c r="AT679">
        <f>_xlfn.RANK.AVG(Table2[[#This Row],[6M Return vs Nifty Z-Score]],Table2[6M Return vs Nifty Z-Score])</f>
        <v>679</v>
      </c>
      <c r="AU679">
        <f>_xlfn.RANK.AVG(Table2[[#This Row],[Sharpe Ratio Z-Score]],Table2[Sharpe Ratio Z-Score])</f>
        <v>575</v>
      </c>
      <c r="AV679">
        <f>(Table2[[#This Row],[Rank 1Y]]+Table2[[#This Row],[Rank 6M]]+Table2[[#This Row],[Rank Sharpe]])/3</f>
        <v>628</v>
      </c>
    </row>
    <row r="680" spans="1:48" x14ac:dyDescent="0.3">
      <c r="A680" t="s">
        <v>979</v>
      </c>
      <c r="B680" t="s">
        <v>980</v>
      </c>
      <c r="C680" t="s">
        <v>3134</v>
      </c>
      <c r="D680" t="s">
        <v>119</v>
      </c>
      <c r="E680">
        <v>14919.714382349999</v>
      </c>
      <c r="F680">
        <v>50.91</v>
      </c>
      <c r="G680">
        <v>-29.9896706751375</v>
      </c>
      <c r="H680">
        <f>(Table2[[#This Row],[1Y Return vs Nifty]]-AVERAGE(Table2[1Y Return vs Nifty]))/_xlfn.STDEV.P(Table2[1Y Return vs Nifty])</f>
        <v>-0.9514397078748269</v>
      </c>
      <c r="I680">
        <v>-3.7508772025087498</v>
      </c>
      <c r="J680">
        <f>(Table2[[#This Row],[1M Return vs Nifty]]-AVERAGE(Table2[1M Return vs Nifty]))/_xlfn.STDEV.P(Table2[1M Return vs Nifty])</f>
        <v>-0.33546336521719555</v>
      </c>
      <c r="K680">
        <v>-32.552872742515802</v>
      </c>
      <c r="L680">
        <f>(Table2[[#This Row],[6M Return vs Nifty]]-AVERAGE(Table2[6M Return vs Nifty]))/_xlfn.STDEV.P(Table2[6M Return vs Nifty])</f>
        <v>-1.3572125217160436</v>
      </c>
      <c r="M680">
        <v>-3.05180009828667</v>
      </c>
      <c r="N680">
        <f>(Table2[[#This Row],[1W Return vs Nifty]]-AVERAGE(Table2[1W Return vs Nifty]))/_xlfn.STDEV.P(Table2[1W Return vs Nifty])</f>
        <v>-0.65439113177504382</v>
      </c>
      <c r="O680">
        <v>52.15</v>
      </c>
      <c r="P680">
        <v>53.648574347406701</v>
      </c>
      <c r="Q680">
        <v>54.9944038223381</v>
      </c>
      <c r="R680">
        <v>38.444591047755203</v>
      </c>
      <c r="S680" s="1">
        <f>(Table2[[#This Row],[Close Price]]-Table2[[#This Row],[20D EMA]])/Table2[[#This Row],[20D EMA]]</f>
        <v>-2.377756471716207E-2</v>
      </c>
      <c r="T680" s="1">
        <f>(Table2[[#This Row],[Close Price]]-Table2[[#This Row],[50D EMA]])/Table2[[#This Row],[50D EMA]]</f>
        <v>-5.1046544679319759E-2</v>
      </c>
      <c r="U680" s="1">
        <f>(Table2[[#This Row],[Close Price]]-Table2[[#This Row],[200D EMA]])/Table2[[#This Row],[200D EMA]]</f>
        <v>-7.4269444497170184E-2</v>
      </c>
      <c r="V680">
        <v>1.1181939287585401</v>
      </c>
      <c r="W680">
        <v>50.69</v>
      </c>
      <c r="X680">
        <v>51.7</v>
      </c>
      <c r="Y680">
        <v>49.75</v>
      </c>
      <c r="Z680">
        <v>52.09</v>
      </c>
      <c r="AA680">
        <v>49.75</v>
      </c>
      <c r="AB680">
        <v>54.87</v>
      </c>
      <c r="AC680" s="1">
        <f>(Table2[[#This Row],[Close Price]]/Table2[[#This Row],[Day Low]])-1</f>
        <v>4.3401065298875885E-3</v>
      </c>
      <c r="AD680" s="1">
        <f>(Table2[[#This Row],[Day High]]/Table2[[#This Row],[Close Price]])-1</f>
        <v>1.5517580043213686E-2</v>
      </c>
      <c r="AE680" s="1">
        <f>(Table2[[#This Row],[Close Price]]/Table2[[#This Row],[Current Week Low]])-1</f>
        <v>2.3316582914572725E-2</v>
      </c>
      <c r="AF680" s="1">
        <f>(Table2[[#This Row],[Current Week High]]/Table2[[#This Row],[Close Price]])-1</f>
        <v>2.3178157532901311E-2</v>
      </c>
      <c r="AG680" s="1">
        <f>(Table2[[#This Row],[Close Price]]/Table2[[#This Row],[Current Month Low]])-1</f>
        <v>2.3316582914572725E-2</v>
      </c>
      <c r="AH680" s="1">
        <f>(Table2[[#This Row],[Current Month High]]/Table2[[#This Row],[Close Price]])-1</f>
        <v>7.7784325279905753E-2</v>
      </c>
      <c r="AI680">
        <v>44.765272048713399</v>
      </c>
      <c r="AJ680">
        <v>30.038314176245201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-0.15</v>
      </c>
      <c r="AM680" t="s">
        <v>3172</v>
      </c>
      <c r="AN680">
        <v>-2.11</v>
      </c>
      <c r="AO680" t="s">
        <v>3172</v>
      </c>
      <c r="AQ680">
        <f>(Table2[[#This Row],[Sharpe Ratio]]-AVERAGE(Table2[Sharpe Ratio]))/_xlfn.STDEV.P(Table2[Sharpe Ratio])</f>
        <v>-0.71746242365139401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647</v>
      </c>
      <c r="AT680">
        <f>_xlfn.RANK.AVG(Table2[[#This Row],[6M Return vs Nifty Z-Score]],Table2[6M Return vs Nifty Z-Score])</f>
        <v>707</v>
      </c>
      <c r="AU680">
        <f>_xlfn.RANK.AVG(Table2[[#This Row],[Sharpe Ratio Z-Score]],Table2[Sharpe Ratio Z-Score])</f>
        <v>531</v>
      </c>
      <c r="AV680">
        <f>(Table2[[#This Row],[Rank 1Y]]+Table2[[#This Row],[Rank 6M]]+Table2[[#This Row],[Rank Sharpe]])/3</f>
        <v>628.33333333333337</v>
      </c>
    </row>
    <row r="681" spans="1:48" x14ac:dyDescent="0.3">
      <c r="A681" t="s">
        <v>1088</v>
      </c>
      <c r="B681" t="s">
        <v>1089</v>
      </c>
      <c r="C681" t="s">
        <v>3127</v>
      </c>
      <c r="D681" t="s">
        <v>24</v>
      </c>
      <c r="E681">
        <v>12191.743253430001</v>
      </c>
      <c r="F681">
        <v>200.7</v>
      </c>
      <c r="G681">
        <v>-46.212758872395902</v>
      </c>
      <c r="H681">
        <f>(Table2[[#This Row],[1Y Return vs Nifty]]-AVERAGE(Table2[1Y Return vs Nifty]))/_xlfn.STDEV.P(Table2[1Y Return vs Nifty])</f>
        <v>-1.2274704065144662</v>
      </c>
      <c r="I681">
        <v>-7.3391139683341704</v>
      </c>
      <c r="J681">
        <f>(Table2[[#This Row],[1M Return vs Nifty]]-AVERAGE(Table2[1M Return vs Nifty]))/_xlfn.STDEV.P(Table2[1M Return vs Nifty])</f>
        <v>-0.72004737041538003</v>
      </c>
      <c r="K681">
        <v>-32.583467006266702</v>
      </c>
      <c r="L681">
        <f>(Table2[[#This Row],[6M Return vs Nifty]]-AVERAGE(Table2[6M Return vs Nifty]))/_xlfn.STDEV.P(Table2[6M Return vs Nifty])</f>
        <v>-1.3581970786951343</v>
      </c>
      <c r="M681">
        <v>-2.0492563596314102</v>
      </c>
      <c r="N681">
        <f>(Table2[[#This Row],[1W Return vs Nifty]]-AVERAGE(Table2[1W Return vs Nifty]))/_xlfn.STDEV.P(Table2[1W Return vs Nifty])</f>
        <v>-0.41604673537176967</v>
      </c>
      <c r="O681">
        <v>205.04</v>
      </c>
      <c r="P681">
        <v>215.41069556900399</v>
      </c>
      <c r="Q681">
        <v>232.20984114004199</v>
      </c>
      <c r="R681">
        <v>45.800329651459698</v>
      </c>
      <c r="S681" s="1">
        <f>(Table2[[#This Row],[Close Price]]-Table2[[#This Row],[20D EMA]])/Table2[[#This Row],[20D EMA]]</f>
        <v>-2.1166601638704659E-2</v>
      </c>
      <c r="T681" s="1">
        <f>(Table2[[#This Row],[Close Price]]-Table2[[#This Row],[50D EMA]])/Table2[[#This Row],[50D EMA]]</f>
        <v>-6.8291388828887675E-2</v>
      </c>
      <c r="U681" s="1">
        <f>(Table2[[#This Row],[Close Price]]-Table2[[#This Row],[200D EMA]])/Table2[[#This Row],[200D EMA]]</f>
        <v>-0.135695545827616</v>
      </c>
      <c r="V681">
        <v>0.80662705279166202</v>
      </c>
      <c r="W681">
        <v>195.65</v>
      </c>
      <c r="X681">
        <v>202.33</v>
      </c>
      <c r="Y681">
        <v>189.62</v>
      </c>
      <c r="Z681">
        <v>207.2</v>
      </c>
      <c r="AA681">
        <v>189.62</v>
      </c>
      <c r="AB681">
        <v>207.2</v>
      </c>
      <c r="AC681" s="1">
        <f>(Table2[[#This Row],[Close Price]]/Table2[[#This Row],[Day Low]])-1</f>
        <v>2.5811397904420996E-2</v>
      </c>
      <c r="AD681" s="1">
        <f>(Table2[[#This Row],[Day High]]/Table2[[#This Row],[Close Price]])-1</f>
        <v>8.1215744892875197E-3</v>
      </c>
      <c r="AE681" s="1">
        <f>(Table2[[#This Row],[Close Price]]/Table2[[#This Row],[Current Week Low]])-1</f>
        <v>5.8432654783250548E-2</v>
      </c>
      <c r="AF681" s="1">
        <f>(Table2[[#This Row],[Current Week High]]/Table2[[#This Row],[Close Price]])-1</f>
        <v>3.2386646736422442E-2</v>
      </c>
      <c r="AG681" s="1">
        <f>(Table2[[#This Row],[Close Price]]/Table2[[#This Row],[Current Month Low]])-1</f>
        <v>5.8432654783250548E-2</v>
      </c>
      <c r="AH681" s="1">
        <f>(Table2[[#This Row],[Current Month High]]/Table2[[#This Row],[Close Price]])-1</f>
        <v>3.2386646736422442E-2</v>
      </c>
      <c r="AI681">
        <v>49.825610363726902</v>
      </c>
      <c r="AJ681">
        <v>5.8432654783250504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-0.14000000000000001</v>
      </c>
      <c r="AM681" t="s">
        <v>3172</v>
      </c>
      <c r="AN681">
        <v>-6.32</v>
      </c>
      <c r="AO681" t="s">
        <v>3172</v>
      </c>
      <c r="AP681">
        <v>1.0428435870876E-2</v>
      </c>
      <c r="AQ681">
        <f>(Table2[[#This Row],[Sharpe Ratio]]-AVERAGE(Table2[Sharpe Ratio]))/_xlfn.STDEV.P(Table2[Sharpe Ratio])</f>
        <v>-0.59642214177098751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705</v>
      </c>
      <c r="AT681">
        <f>_xlfn.RANK.AVG(Table2[[#This Row],[6M Return vs Nifty Z-Score]],Table2[6M Return vs Nifty Z-Score])</f>
        <v>708</v>
      </c>
      <c r="AU681">
        <f>_xlfn.RANK.AVG(Table2[[#This Row],[Sharpe Ratio Z-Score]],Table2[Sharpe Ratio Z-Score])</f>
        <v>480</v>
      </c>
      <c r="AV681">
        <f>(Table2[[#This Row],[Rank 1Y]]+Table2[[#This Row],[Rank 6M]]+Table2[[#This Row],[Rank Sharpe]])/3</f>
        <v>631</v>
      </c>
    </row>
    <row r="682" spans="1:48" x14ac:dyDescent="0.3">
      <c r="A682" t="s">
        <v>1450</v>
      </c>
      <c r="B682" t="s">
        <v>1451</v>
      </c>
      <c r="C682" t="s">
        <v>3141</v>
      </c>
      <c r="D682" t="s">
        <v>446</v>
      </c>
      <c r="E682">
        <v>7280.5047000000004</v>
      </c>
      <c r="F682">
        <v>2247</v>
      </c>
      <c r="G682">
        <v>-25.362745076602501</v>
      </c>
      <c r="H682">
        <f>(Table2[[#This Row],[1Y Return vs Nifty]]-AVERAGE(Table2[1Y Return vs Nifty]))/_xlfn.STDEV.P(Table2[1Y Return vs Nifty])</f>
        <v>-0.87271403678261905</v>
      </c>
      <c r="I682">
        <v>0.50172015963005701</v>
      </c>
      <c r="J682">
        <f>(Table2[[#This Row],[1M Return vs Nifty]]-AVERAGE(Table2[1M Return vs Nifty]))/_xlfn.STDEV.P(Table2[1M Return vs Nifty])</f>
        <v>0.1203262141112907</v>
      </c>
      <c r="K682">
        <v>-12.107663870863499</v>
      </c>
      <c r="L682">
        <f>(Table2[[#This Row],[6M Return vs Nifty]]-AVERAGE(Table2[6M Return vs Nifty]))/_xlfn.STDEV.P(Table2[6M Return vs Nifty])</f>
        <v>-0.69926326536361438</v>
      </c>
      <c r="M682">
        <v>-2.7684046479432198</v>
      </c>
      <c r="N682">
        <f>(Table2[[#This Row],[1W Return vs Nifty]]-AVERAGE(Table2[1W Return vs Nifty]))/_xlfn.STDEV.P(Table2[1W Return vs Nifty])</f>
        <v>-0.58701679691944475</v>
      </c>
      <c r="O682">
        <v>2263.25</v>
      </c>
      <c r="P682">
        <v>2264.2342519802601</v>
      </c>
      <c r="Q682">
        <v>2262.3296013118302</v>
      </c>
      <c r="R682">
        <v>46.777400383522298</v>
      </c>
      <c r="S682" s="1">
        <f>(Table2[[#This Row],[Close Price]]-Table2[[#This Row],[20D EMA]])/Table2[[#This Row],[20D EMA]]</f>
        <v>-7.1799403512647743E-3</v>
      </c>
      <c r="T682" s="1">
        <f>(Table2[[#This Row],[Close Price]]-Table2[[#This Row],[50D EMA]])/Table2[[#This Row],[50D EMA]]</f>
        <v>-7.6115145617938118E-3</v>
      </c>
      <c r="U682" s="1">
        <f>(Table2[[#This Row],[Close Price]]-Table2[[#This Row],[200D EMA]])/Table2[[#This Row],[200D EMA]]</f>
        <v>-6.7760247237808238E-3</v>
      </c>
      <c r="V682">
        <v>0.58868746175964504</v>
      </c>
      <c r="W682">
        <v>2226.0500000000002</v>
      </c>
      <c r="X682">
        <v>2269.9</v>
      </c>
      <c r="Y682">
        <v>2130.15</v>
      </c>
      <c r="Z682">
        <v>2269.9</v>
      </c>
      <c r="AA682">
        <v>2130.15</v>
      </c>
      <c r="AB682">
        <v>2374</v>
      </c>
      <c r="AC682" s="1">
        <f>(Table2[[#This Row],[Close Price]]/Table2[[#This Row],[Day Low]])-1</f>
        <v>9.4112890546034222E-3</v>
      </c>
      <c r="AD682" s="1">
        <f>(Table2[[#This Row],[Day High]]/Table2[[#This Row],[Close Price]])-1</f>
        <v>1.0191366266132595E-2</v>
      </c>
      <c r="AE682" s="1">
        <f>(Table2[[#This Row],[Close Price]]/Table2[[#This Row],[Current Week Low]])-1</f>
        <v>5.4855291880853363E-2</v>
      </c>
      <c r="AF682" s="1">
        <f>(Table2[[#This Row],[Current Week High]]/Table2[[#This Row],[Close Price]])-1</f>
        <v>1.0191366266132595E-2</v>
      </c>
      <c r="AG682" s="1">
        <f>(Table2[[#This Row],[Close Price]]/Table2[[#This Row],[Current Month Low]])-1</f>
        <v>5.4855291880853363E-2</v>
      </c>
      <c r="AH682" s="1">
        <f>(Table2[[#This Row],[Current Month High]]/Table2[[#This Row],[Close Price]])-1</f>
        <v>5.6519804183355671E-2</v>
      </c>
      <c r="AI682">
        <v>21.717846016911398</v>
      </c>
      <c r="AJ682">
        <v>14.6428571428571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-0.03</v>
      </c>
      <c r="AM682" t="s">
        <v>3172</v>
      </c>
      <c r="AN682">
        <v>-2.93</v>
      </c>
      <c r="AO682" t="s">
        <v>3172</v>
      </c>
      <c r="AP682">
        <v>-0.101395642331712</v>
      </c>
      <c r="AQ682">
        <f>(Table2[[#This Row],[Sharpe Ratio]]-AVERAGE(Table2[Sharpe Ratio]))/_xlfn.STDEV.P(Table2[Sharpe Ratio])</f>
        <v>-1.8943366242734239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620</v>
      </c>
      <c r="AT682">
        <f>_xlfn.RANK.AVG(Table2[[#This Row],[6M Return vs Nifty Z-Score]],Table2[6M Return vs Nifty Z-Score])</f>
        <v>563</v>
      </c>
      <c r="AU682">
        <f>_xlfn.RANK.AVG(Table2[[#This Row],[Sharpe Ratio Z-Score]],Table2[Sharpe Ratio Z-Score])</f>
        <v>714</v>
      </c>
      <c r="AV682">
        <f>(Table2[[#This Row],[Rank 1Y]]+Table2[[#This Row],[Rank 6M]]+Table2[[#This Row],[Rank Sharpe]])/3</f>
        <v>632.33333333333337</v>
      </c>
    </row>
    <row r="683" spans="1:48" x14ac:dyDescent="0.3">
      <c r="A683" t="s">
        <v>252</v>
      </c>
      <c r="B683" t="s">
        <v>253</v>
      </c>
      <c r="C683" t="s">
        <v>3127</v>
      </c>
      <c r="D683" t="s">
        <v>24</v>
      </c>
      <c r="E683">
        <v>105662.62245631999</v>
      </c>
      <c r="F683">
        <v>1356.4</v>
      </c>
      <c r="G683">
        <v>-31.476955781007</v>
      </c>
      <c r="H683">
        <f>(Table2[[#This Row],[1Y Return vs Nifty]]-AVERAGE(Table2[1Y Return vs Nifty]))/_xlfn.STDEV.P(Table2[1Y Return vs Nifty])</f>
        <v>-0.97674539208597899</v>
      </c>
      <c r="I683">
        <v>-5.9690489279198804</v>
      </c>
      <c r="J683">
        <f>(Table2[[#This Row],[1M Return vs Nifty]]-AVERAGE(Table2[1M Return vs Nifty]))/_xlfn.STDEV.P(Table2[1M Return vs Nifty])</f>
        <v>-0.57320502555039909</v>
      </c>
      <c r="K683">
        <v>-22.5158777924559</v>
      </c>
      <c r="L683">
        <f>(Table2[[#This Row],[6M Return vs Nifty]]-AVERAGE(Table2[6M Return vs Nifty]))/_xlfn.STDEV.P(Table2[6M Return vs Nifty])</f>
        <v>-1.0342110104641165</v>
      </c>
      <c r="M683">
        <v>-3.3014156539203099</v>
      </c>
      <c r="N683">
        <f>(Table2[[#This Row],[1W Return vs Nifty]]-AVERAGE(Table2[1W Return vs Nifty]))/_xlfn.STDEV.P(Table2[1W Return vs Nifty])</f>
        <v>-0.71373464632351569</v>
      </c>
      <c r="O683">
        <v>1406.16</v>
      </c>
      <c r="P683">
        <v>1418.1560172883401</v>
      </c>
      <c r="Q683">
        <v>1437.71065023345</v>
      </c>
      <c r="R683">
        <v>30.595556686536199</v>
      </c>
      <c r="S683" s="1">
        <f>(Table2[[#This Row],[Close Price]]-Table2[[#This Row],[20D EMA]])/Table2[[#This Row],[20D EMA]]</f>
        <v>-3.5387153666723549E-2</v>
      </c>
      <c r="T683" s="1">
        <f>(Table2[[#This Row],[Close Price]]-Table2[[#This Row],[50D EMA]])/Table2[[#This Row],[50D EMA]]</f>
        <v>-4.3546701868828114E-2</v>
      </c>
      <c r="U683" s="1">
        <f>(Table2[[#This Row],[Close Price]]-Table2[[#This Row],[200D EMA]])/Table2[[#This Row],[200D EMA]]</f>
        <v>-5.6555642973255424E-2</v>
      </c>
      <c r="V683">
        <v>0.88843257655170804</v>
      </c>
      <c r="W683">
        <v>1344.3</v>
      </c>
      <c r="X683">
        <v>1362</v>
      </c>
      <c r="Y683">
        <v>1335.55</v>
      </c>
      <c r="Z683">
        <v>1394.05</v>
      </c>
      <c r="AA683">
        <v>1335.55</v>
      </c>
      <c r="AB683">
        <v>1450.3</v>
      </c>
      <c r="AC683" s="1">
        <f>(Table2[[#This Row],[Close Price]]/Table2[[#This Row],[Day Low]])-1</f>
        <v>9.0009670460464708E-3</v>
      </c>
      <c r="AD683" s="1">
        <f>(Table2[[#This Row],[Day High]]/Table2[[#This Row],[Close Price]])-1</f>
        <v>4.1285756414035646E-3</v>
      </c>
      <c r="AE683" s="1">
        <f>(Table2[[#This Row],[Close Price]]/Table2[[#This Row],[Current Week Low]])-1</f>
        <v>1.5611545805099158E-2</v>
      </c>
      <c r="AF683" s="1">
        <f>(Table2[[#This Row],[Current Week High]]/Table2[[#This Row],[Close Price]])-1</f>
        <v>2.7757298731937441E-2</v>
      </c>
      <c r="AG683" s="1">
        <f>(Table2[[#This Row],[Close Price]]/Table2[[#This Row],[Current Month Low]])-1</f>
        <v>1.5611545805099158E-2</v>
      </c>
      <c r="AH683" s="1">
        <f>(Table2[[#This Row],[Current Month High]]/Table2[[#This Row],[Close Price]])-1</f>
        <v>6.9227366558537229E-2</v>
      </c>
      <c r="AI683">
        <v>24.926275434974901</v>
      </c>
      <c r="AJ683">
        <v>2.0463436653626199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-0.04</v>
      </c>
      <c r="AM683" t="s">
        <v>3172</v>
      </c>
      <c r="AN683">
        <v>-7.42</v>
      </c>
      <c r="AO683" t="s">
        <v>3172</v>
      </c>
      <c r="AP683">
        <v>-1.373173962315E-2</v>
      </c>
      <c r="AQ683">
        <f>(Table2[[#This Row],[Sharpe Ratio]]-AVERAGE(Table2[Sharpe Ratio]))/_xlfn.STDEV.P(Table2[Sharpe Ratio])</f>
        <v>-0.87684333707641038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653</v>
      </c>
      <c r="AT683">
        <f>_xlfn.RANK.AVG(Table2[[#This Row],[6M Return vs Nifty Z-Score]],Table2[6M Return vs Nifty Z-Score])</f>
        <v>653</v>
      </c>
      <c r="AU683">
        <f>_xlfn.RANK.AVG(Table2[[#This Row],[Sharpe Ratio Z-Score]],Table2[Sharpe Ratio Z-Score])</f>
        <v>595</v>
      </c>
      <c r="AV683">
        <f>(Table2[[#This Row],[Rank 1Y]]+Table2[[#This Row],[Rank 6M]]+Table2[[#This Row],[Rank Sharpe]])/3</f>
        <v>633.66666666666663</v>
      </c>
    </row>
    <row r="684" spans="1:48" x14ac:dyDescent="0.3">
      <c r="A684" t="s">
        <v>1470</v>
      </c>
      <c r="B684" t="s">
        <v>1471</v>
      </c>
      <c r="C684" t="s">
        <v>3144</v>
      </c>
      <c r="D684" t="s">
        <v>620</v>
      </c>
      <c r="E684">
        <v>7111.1659436800001</v>
      </c>
      <c r="F684">
        <v>41.48</v>
      </c>
      <c r="G684">
        <v>-34.268361816398503</v>
      </c>
      <c r="H684">
        <f>(Table2[[#This Row],[1Y Return vs Nifty]]-AVERAGE(Table2[1Y Return vs Nifty]))/_xlfn.STDEV.P(Table2[1Y Return vs Nifty])</f>
        <v>-1.024240280159523</v>
      </c>
      <c r="I684">
        <v>-13.197448601111301</v>
      </c>
      <c r="J684">
        <f>(Table2[[#This Row],[1M Return vs Nifty]]-AVERAGE(Table2[1M Return vs Nifty]))/_xlfn.STDEV.P(Table2[1M Return vs Nifty])</f>
        <v>-1.3479384333247668</v>
      </c>
      <c r="K684">
        <v>-22.813529056230799</v>
      </c>
      <c r="L684">
        <f>(Table2[[#This Row],[6M Return vs Nifty]]-AVERAGE(Table2[6M Return vs Nifty]))/_xlfn.STDEV.P(Table2[6M Return vs Nifty])</f>
        <v>-1.043789754750001</v>
      </c>
      <c r="M684">
        <v>-4.7786511825584501</v>
      </c>
      <c r="N684">
        <f>(Table2[[#This Row],[1W Return vs Nifty]]-AVERAGE(Table2[1W Return vs Nifty]))/_xlfn.STDEV.P(Table2[1W Return vs Nifty])</f>
        <v>-1.0649321021981075</v>
      </c>
      <c r="O684">
        <v>44.3</v>
      </c>
      <c r="P684">
        <v>45.522658324605302</v>
      </c>
      <c r="Q684">
        <v>46.3663701923019</v>
      </c>
      <c r="R684">
        <v>30.776707002872001</v>
      </c>
      <c r="S684" s="1">
        <f>(Table2[[#This Row],[Close Price]]-Table2[[#This Row],[20D EMA]])/Table2[[#This Row],[20D EMA]]</f>
        <v>-6.3656884875846517E-2</v>
      </c>
      <c r="T684" s="1">
        <f>(Table2[[#This Row],[Close Price]]-Table2[[#This Row],[50D EMA]])/Table2[[#This Row],[50D EMA]]</f>
        <v>-8.8805409731975635E-2</v>
      </c>
      <c r="U684" s="1">
        <f>(Table2[[#This Row],[Close Price]]-Table2[[#This Row],[200D EMA]])/Table2[[#This Row],[200D EMA]]</f>
        <v>-0.10538608418204745</v>
      </c>
      <c r="V684">
        <v>0.603175861335564</v>
      </c>
      <c r="W684">
        <v>41.21</v>
      </c>
      <c r="X684">
        <v>42.3</v>
      </c>
      <c r="Y684">
        <v>39.86</v>
      </c>
      <c r="Z684">
        <v>43.1</v>
      </c>
      <c r="AA684">
        <v>39.86</v>
      </c>
      <c r="AB684">
        <v>45.69</v>
      </c>
      <c r="AC684" s="1">
        <f>(Table2[[#This Row],[Close Price]]/Table2[[#This Row],[Day Low]])-1</f>
        <v>6.5518078136372893E-3</v>
      </c>
      <c r="AD684" s="1">
        <f>(Table2[[#This Row],[Day High]]/Table2[[#This Row],[Close Price]])-1</f>
        <v>1.9768563162970043E-2</v>
      </c>
      <c r="AE684" s="1">
        <f>(Table2[[#This Row],[Close Price]]/Table2[[#This Row],[Current Week Low]])-1</f>
        <v>4.0642247867536341E-2</v>
      </c>
      <c r="AF684" s="1">
        <f>(Table2[[#This Row],[Current Week High]]/Table2[[#This Row],[Close Price]])-1</f>
        <v>3.9054966248794676E-2</v>
      </c>
      <c r="AG684" s="1">
        <f>(Table2[[#This Row],[Close Price]]/Table2[[#This Row],[Current Month Low]])-1</f>
        <v>4.0642247867536341E-2</v>
      </c>
      <c r="AH684" s="1">
        <f>(Table2[[#This Row],[Current Month High]]/Table2[[#This Row],[Close Price]])-1</f>
        <v>0.10149469623915142</v>
      </c>
      <c r="AI684">
        <v>65.621986499517803</v>
      </c>
      <c r="AJ684">
        <v>7.3221216041397197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-7.0000000000000007E-2</v>
      </c>
      <c r="AM684" t="s">
        <v>3172</v>
      </c>
      <c r="AN684">
        <v>-8.8800000000000008</v>
      </c>
      <c r="AO684" t="s">
        <v>3172</v>
      </c>
      <c r="AP684">
        <v>-7.4514106741680004E-3</v>
      </c>
      <c r="AQ684">
        <f>(Table2[[#This Row],[Sharpe Ratio]]-AVERAGE(Table2[Sharpe Ratio]))/_xlfn.STDEV.P(Table2[Sharpe Ratio])</f>
        <v>-0.80394910867065006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663</v>
      </c>
      <c r="AT684">
        <f>_xlfn.RANK.AVG(Table2[[#This Row],[6M Return vs Nifty Z-Score]],Table2[6M Return vs Nifty Z-Score])</f>
        <v>658</v>
      </c>
      <c r="AU684">
        <f>_xlfn.RANK.AVG(Table2[[#This Row],[Sharpe Ratio Z-Score]],Table2[Sharpe Ratio Z-Score])</f>
        <v>581</v>
      </c>
      <c r="AV684">
        <f>(Table2[[#This Row],[Rank 1Y]]+Table2[[#This Row],[Rank 6M]]+Table2[[#This Row],[Rank Sharpe]])/3</f>
        <v>634</v>
      </c>
    </row>
    <row r="685" spans="1:48" x14ac:dyDescent="0.3">
      <c r="A685" t="s">
        <v>2196</v>
      </c>
      <c r="B685" t="s">
        <v>2197</v>
      </c>
      <c r="C685" t="s">
        <v>3125</v>
      </c>
      <c r="D685" t="s">
        <v>441</v>
      </c>
      <c r="E685">
        <v>2715.4060444389902</v>
      </c>
      <c r="F685">
        <v>81.73</v>
      </c>
      <c r="G685">
        <v>-29.4894236353556</v>
      </c>
      <c r="H685">
        <f>(Table2[[#This Row],[1Y Return vs Nifty]]-AVERAGE(Table2[1Y Return vs Nifty]))/_xlfn.STDEV.P(Table2[1Y Return vs Nifty])</f>
        <v>-0.94292816320438966</v>
      </c>
      <c r="I685">
        <v>-5.57020813465786</v>
      </c>
      <c r="J685">
        <f>(Table2[[#This Row],[1M Return vs Nifty]]-AVERAGE(Table2[1M Return vs Nifty]))/_xlfn.STDEV.P(Table2[1M Return vs Nifty])</f>
        <v>-0.53045762627897886</v>
      </c>
      <c r="K685">
        <v>-21.793824945799098</v>
      </c>
      <c r="L685">
        <f>(Table2[[#This Row],[6M Return vs Nifty]]-AVERAGE(Table2[6M Return vs Nifty]))/_xlfn.STDEV.P(Table2[6M Return vs Nifty])</f>
        <v>-1.0109745575382822</v>
      </c>
      <c r="M685">
        <v>3.1611622228668701E-2</v>
      </c>
      <c r="N685">
        <f>(Table2[[#This Row],[1W Return vs Nifty]]-AVERAGE(Table2[1W Return vs Nifty]))/_xlfn.STDEV.P(Table2[1W Return vs Nifty])</f>
        <v>7.8658087977473104E-2</v>
      </c>
      <c r="O685">
        <v>85.37</v>
      </c>
      <c r="P685">
        <v>86.203579484807406</v>
      </c>
      <c r="Q685">
        <v>86.230058382291602</v>
      </c>
      <c r="R685">
        <v>35.451747017597498</v>
      </c>
      <c r="S685" s="1">
        <f>(Table2[[#This Row],[Close Price]]-Table2[[#This Row],[20D EMA]])/Table2[[#This Row],[20D EMA]]</f>
        <v>-4.2637929014876425E-2</v>
      </c>
      <c r="T685" s="1">
        <f>(Table2[[#This Row],[Close Price]]-Table2[[#This Row],[50D EMA]])/Table2[[#This Row],[50D EMA]]</f>
        <v>-5.1895518858307149E-2</v>
      </c>
      <c r="U685" s="1">
        <f>(Table2[[#This Row],[Close Price]]-Table2[[#This Row],[200D EMA]])/Table2[[#This Row],[200D EMA]]</f>
        <v>-5.2186655868201759E-2</v>
      </c>
      <c r="V685">
        <v>0.43417265974901198</v>
      </c>
      <c r="W685">
        <v>81.510000000000005</v>
      </c>
      <c r="X685">
        <v>83.49</v>
      </c>
      <c r="Y685">
        <v>78.12</v>
      </c>
      <c r="Z685">
        <v>84</v>
      </c>
      <c r="AA685">
        <v>78.12</v>
      </c>
      <c r="AB685">
        <v>87.79</v>
      </c>
      <c r="AC685" s="1">
        <f>(Table2[[#This Row],[Close Price]]/Table2[[#This Row],[Day Low]])-1</f>
        <v>2.6990553306343035E-3</v>
      </c>
      <c r="AD685" s="1">
        <f>(Table2[[#This Row],[Day High]]/Table2[[#This Row],[Close Price]])-1</f>
        <v>2.1534320323014722E-2</v>
      </c>
      <c r="AE685" s="1">
        <f>(Table2[[#This Row],[Close Price]]/Table2[[#This Row],[Current Week Low]])-1</f>
        <v>4.6210957501280125E-2</v>
      </c>
      <c r="AF685" s="1">
        <f>(Table2[[#This Row],[Current Week High]]/Table2[[#This Row],[Close Price]])-1</f>
        <v>2.7774379052979192E-2</v>
      </c>
      <c r="AG685" s="1">
        <f>(Table2[[#This Row],[Close Price]]/Table2[[#This Row],[Current Month Low]])-1</f>
        <v>4.6210957501280125E-2</v>
      </c>
      <c r="AH685" s="1">
        <f>(Table2[[#This Row],[Current Month High]]/Table2[[#This Row],[Close Price]])-1</f>
        <v>7.4146580203107826E-2</v>
      </c>
      <c r="AI685">
        <v>46.824911293282703</v>
      </c>
      <c r="AJ685">
        <v>30.6634692246203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0.02</v>
      </c>
      <c r="AM685" t="s">
        <v>3173</v>
      </c>
      <c r="AN685">
        <v>-11.38</v>
      </c>
      <c r="AO685" t="s">
        <v>3172</v>
      </c>
      <c r="AP685">
        <v>-2.3524327633913E-2</v>
      </c>
      <c r="AQ685">
        <f>(Table2[[#This Row],[Sharpe Ratio]]-AVERAGE(Table2[Sharpe Ratio]))/_xlfn.STDEV.P(Table2[Sharpe Ratio])</f>
        <v>-0.99050348974337743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640</v>
      </c>
      <c r="AT685">
        <f>_xlfn.RANK.AVG(Table2[[#This Row],[6M Return vs Nifty Z-Score]],Table2[6M Return vs Nifty Z-Score])</f>
        <v>645</v>
      </c>
      <c r="AU685">
        <f>_xlfn.RANK.AVG(Table2[[#This Row],[Sharpe Ratio Z-Score]],Table2[Sharpe Ratio Z-Score])</f>
        <v>618</v>
      </c>
      <c r="AV685">
        <f>(Table2[[#This Row],[Rank 1Y]]+Table2[[#This Row],[Rank 6M]]+Table2[[#This Row],[Rank Sharpe]])/3</f>
        <v>634.33333333333337</v>
      </c>
    </row>
    <row r="686" spans="1:48" x14ac:dyDescent="0.3">
      <c r="A686" t="s">
        <v>672</v>
      </c>
      <c r="B686" t="s">
        <v>673</v>
      </c>
      <c r="C686" t="s">
        <v>3131</v>
      </c>
      <c r="D686" t="s">
        <v>51</v>
      </c>
      <c r="E686">
        <v>28048.980840749999</v>
      </c>
      <c r="F686">
        <v>1702.5</v>
      </c>
      <c r="G686">
        <v>-22.288489348010899</v>
      </c>
      <c r="H686">
        <f>(Table2[[#This Row],[1Y Return vs Nifty]]-AVERAGE(Table2[1Y Return vs Nifty]))/_xlfn.STDEV.P(Table2[1Y Return vs Nifty])</f>
        <v>-0.82040655091790793</v>
      </c>
      <c r="I686">
        <v>-10.8192088018815</v>
      </c>
      <c r="J686">
        <f>(Table2[[#This Row],[1M Return vs Nifty]]-AVERAGE(Table2[1M Return vs Nifty]))/_xlfn.STDEV.P(Table2[1M Return vs Nifty])</f>
        <v>-1.0930408200957455</v>
      </c>
      <c r="K686">
        <v>-14.8805671485094</v>
      </c>
      <c r="L686">
        <f>(Table2[[#This Row],[6M Return vs Nifty]]-AVERAGE(Table2[6M Return vs Nifty]))/_xlfn.STDEV.P(Table2[6M Return vs Nifty])</f>
        <v>-0.78849833559045579</v>
      </c>
      <c r="M686">
        <v>-4.2902783616764797</v>
      </c>
      <c r="N686">
        <f>(Table2[[#This Row],[1W Return vs Nifty]]-AVERAGE(Table2[1W Return vs Nifty]))/_xlfn.STDEV.P(Table2[1W Return vs Nifty])</f>
        <v>-0.94882651924468031</v>
      </c>
      <c r="O686">
        <v>1790.09</v>
      </c>
      <c r="P686">
        <v>1849.6802939889201</v>
      </c>
      <c r="Q686">
        <v>1831.45541304779</v>
      </c>
      <c r="R686">
        <v>19.574208638984199</v>
      </c>
      <c r="S686" s="1">
        <f>(Table2[[#This Row],[Close Price]]-Table2[[#This Row],[20D EMA]])/Table2[[#This Row],[20D EMA]]</f>
        <v>-4.8930500701082028E-2</v>
      </c>
      <c r="T686" s="1">
        <f>(Table2[[#This Row],[Close Price]]-Table2[[#This Row],[50D EMA]])/Table2[[#This Row],[50D EMA]]</f>
        <v>-7.9570666599641959E-2</v>
      </c>
      <c r="U686" s="1">
        <f>(Table2[[#This Row],[Close Price]]-Table2[[#This Row],[200D EMA]])/Table2[[#This Row],[200D EMA]]</f>
        <v>-7.0411440065139622E-2</v>
      </c>
      <c r="V686">
        <v>0.85448795326872995</v>
      </c>
      <c r="W686">
        <v>1693</v>
      </c>
      <c r="X686">
        <v>1724.1</v>
      </c>
      <c r="Y686">
        <v>1685</v>
      </c>
      <c r="Z686">
        <v>1779</v>
      </c>
      <c r="AA686">
        <v>1685</v>
      </c>
      <c r="AB686">
        <v>1805</v>
      </c>
      <c r="AC686" s="1">
        <f>(Table2[[#This Row],[Close Price]]/Table2[[#This Row],[Day Low]])-1</f>
        <v>5.6113408151210464E-3</v>
      </c>
      <c r="AD686" s="1">
        <f>(Table2[[#This Row],[Day High]]/Table2[[#This Row],[Close Price]])-1</f>
        <v>1.2687224669603481E-2</v>
      </c>
      <c r="AE686" s="1">
        <f>(Table2[[#This Row],[Close Price]]/Table2[[#This Row],[Current Week Low]])-1</f>
        <v>1.0385756676557945E-2</v>
      </c>
      <c r="AF686" s="1">
        <f>(Table2[[#This Row],[Current Week High]]/Table2[[#This Row],[Close Price]])-1</f>
        <v>4.4933920704845809E-2</v>
      </c>
      <c r="AG686" s="1">
        <f>(Table2[[#This Row],[Close Price]]/Table2[[#This Row],[Current Month Low]])-1</f>
        <v>1.0385756676557945E-2</v>
      </c>
      <c r="AH686" s="1">
        <f>(Table2[[#This Row],[Current Month High]]/Table2[[#This Row],[Close Price]])-1</f>
        <v>6.0205580029368599E-2</v>
      </c>
      <c r="AI686">
        <v>30.4522760646108</v>
      </c>
      <c r="AJ686">
        <v>15.4198162774143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-0.23</v>
      </c>
      <c r="AM686" t="s">
        <v>3172</v>
      </c>
      <c r="AN686">
        <v>-7.78</v>
      </c>
      <c r="AO686" t="s">
        <v>3172</v>
      </c>
      <c r="AP686">
        <v>-0.11184187226607401</v>
      </c>
      <c r="AQ686">
        <f>(Table2[[#This Row],[Sharpe Ratio]]-AVERAGE(Table2[Sharpe Ratio]))/_xlfn.STDEV.P(Table2[Sharpe Ratio])</f>
        <v>-2.0155834374579311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598</v>
      </c>
      <c r="AT686">
        <f>_xlfn.RANK.AVG(Table2[[#This Row],[6M Return vs Nifty Z-Score]],Table2[6M Return vs Nifty Z-Score])</f>
        <v>584</v>
      </c>
      <c r="AU686">
        <f>_xlfn.RANK.AVG(Table2[[#This Row],[Sharpe Ratio Z-Score]],Table2[Sharpe Ratio Z-Score])</f>
        <v>722</v>
      </c>
      <c r="AV686">
        <f>(Table2[[#This Row],[Rank 1Y]]+Table2[[#This Row],[Rank 6M]]+Table2[[#This Row],[Rank Sharpe]])/3</f>
        <v>634.66666666666663</v>
      </c>
    </row>
    <row r="687" spans="1:48" x14ac:dyDescent="0.3">
      <c r="A687" t="s">
        <v>2124</v>
      </c>
      <c r="B687" t="s">
        <v>2125</v>
      </c>
      <c r="C687" t="s">
        <v>3140</v>
      </c>
      <c r="D687" t="s">
        <v>135</v>
      </c>
      <c r="E687">
        <v>2947.0709589749999</v>
      </c>
      <c r="F687">
        <v>387.75</v>
      </c>
      <c r="G687">
        <v>-49.550438436025097</v>
      </c>
      <c r="H687">
        <f>(Table2[[#This Row],[1Y Return vs Nifty]]-AVERAGE(Table2[1Y Return vs Nifty]))/_xlfn.STDEV.P(Table2[1Y Return vs Nifty])</f>
        <v>-1.284259965356876</v>
      </c>
      <c r="I687">
        <v>-6.5157265176979404</v>
      </c>
      <c r="J687">
        <f>(Table2[[#This Row],[1M Return vs Nifty]]-AVERAGE(Table2[1M Return vs Nifty]))/_xlfn.STDEV.P(Table2[1M Return vs Nifty])</f>
        <v>-0.63179744036296326</v>
      </c>
      <c r="K687">
        <v>-39.556695408799698</v>
      </c>
      <c r="L687">
        <f>(Table2[[#This Row],[6M Return vs Nifty]]-AVERAGE(Table2[6M Return vs Nifty]))/_xlfn.STDEV.P(Table2[6M Return vs Nifty])</f>
        <v>-1.5826032205264178</v>
      </c>
      <c r="M687">
        <v>-0.73806416123307605</v>
      </c>
      <c r="N687">
        <f>(Table2[[#This Row],[1W Return vs Nifty]]-AVERAGE(Table2[1W Return vs Nifty]))/_xlfn.STDEV.P(Table2[1W Return vs Nifty])</f>
        <v>-0.10432436252535537</v>
      </c>
      <c r="O687">
        <v>398.14</v>
      </c>
      <c r="P687">
        <v>406.830059181443</v>
      </c>
      <c r="Q687">
        <v>435.92223203306901</v>
      </c>
      <c r="R687">
        <v>39.825917272414401</v>
      </c>
      <c r="S687" s="1">
        <f>(Table2[[#This Row],[Close Price]]-Table2[[#This Row],[20D EMA]])/Table2[[#This Row],[20D EMA]]</f>
        <v>-2.6096348018284993E-2</v>
      </c>
      <c r="T687" s="1">
        <f>(Table2[[#This Row],[Close Price]]-Table2[[#This Row],[50D EMA]])/Table2[[#This Row],[50D EMA]]</f>
        <v>-4.6899334871746655E-2</v>
      </c>
      <c r="U687" s="1">
        <f>(Table2[[#This Row],[Close Price]]-Table2[[#This Row],[200D EMA]])/Table2[[#This Row],[200D EMA]]</f>
        <v>-0.11050648141619597</v>
      </c>
      <c r="V687">
        <v>0.54815316057181795</v>
      </c>
      <c r="W687">
        <v>384.05</v>
      </c>
      <c r="X687">
        <v>394.25</v>
      </c>
      <c r="Y687">
        <v>371</v>
      </c>
      <c r="Z687">
        <v>394.9</v>
      </c>
      <c r="AA687">
        <v>371</v>
      </c>
      <c r="AB687">
        <v>398.6</v>
      </c>
      <c r="AC687" s="1">
        <f>(Table2[[#This Row],[Close Price]]/Table2[[#This Row],[Day Low]])-1</f>
        <v>9.6341622184610287E-3</v>
      </c>
      <c r="AD687" s="1">
        <f>(Table2[[#This Row],[Day High]]/Table2[[#This Row],[Close Price]])-1</f>
        <v>1.6763378465506129E-2</v>
      </c>
      <c r="AE687" s="1">
        <f>(Table2[[#This Row],[Close Price]]/Table2[[#This Row],[Current Week Low]])-1</f>
        <v>4.514824797843664E-2</v>
      </c>
      <c r="AF687" s="1">
        <f>(Table2[[#This Row],[Current Week High]]/Table2[[#This Row],[Close Price]])-1</f>
        <v>1.8439716312056653E-2</v>
      </c>
      <c r="AG687" s="1">
        <f>(Table2[[#This Row],[Close Price]]/Table2[[#This Row],[Current Month Low]])-1</f>
        <v>4.514824797843664E-2</v>
      </c>
      <c r="AH687" s="1">
        <f>(Table2[[#This Row],[Current Month High]]/Table2[[#This Row],[Close Price]])-1</f>
        <v>2.7981947130883311E-2</v>
      </c>
      <c r="AI687">
        <v>50.870406189555098</v>
      </c>
      <c r="AJ687">
        <v>12.391304347826001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-0.04</v>
      </c>
      <c r="AM687" t="s">
        <v>3172</v>
      </c>
      <c r="AN687">
        <v>-8.06</v>
      </c>
      <c r="AO687" t="s">
        <v>3172</v>
      </c>
      <c r="AP687">
        <v>1.3699523796685001E-2</v>
      </c>
      <c r="AQ687">
        <f>(Table2[[#This Row],[Sharpe Ratio]]-AVERAGE(Table2[Sharpe Ratio]))/_xlfn.STDEV.P(Table2[Sharpe Ratio])</f>
        <v>-0.55845543137472786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707</v>
      </c>
      <c r="AT687">
        <f>_xlfn.RANK.AVG(Table2[[#This Row],[6M Return vs Nifty Z-Score]],Table2[6M Return vs Nifty Z-Score])</f>
        <v>724</v>
      </c>
      <c r="AU687">
        <f>_xlfn.RANK.AVG(Table2[[#This Row],[Sharpe Ratio Z-Score]],Table2[Sharpe Ratio Z-Score])</f>
        <v>474</v>
      </c>
      <c r="AV687">
        <f>(Table2[[#This Row],[Rank 1Y]]+Table2[[#This Row],[Rank 6M]]+Table2[[#This Row],[Rank Sharpe]])/3</f>
        <v>635</v>
      </c>
    </row>
    <row r="688" spans="1:48" x14ac:dyDescent="0.3">
      <c r="A688" t="s">
        <v>356</v>
      </c>
      <c r="B688" t="s">
        <v>357</v>
      </c>
      <c r="C688" t="s">
        <v>3141</v>
      </c>
      <c r="D688" t="s">
        <v>167</v>
      </c>
      <c r="E688">
        <v>69431.586759750004</v>
      </c>
      <c r="F688">
        <v>2342.3000000000002</v>
      </c>
      <c r="G688">
        <v>-21.9417076712528</v>
      </c>
      <c r="H688">
        <f>(Table2[[#This Row],[1Y Return vs Nifty]]-AVERAGE(Table2[1Y Return vs Nifty]))/_xlfn.STDEV.P(Table2[1Y Return vs Nifty])</f>
        <v>-0.8145061707099559</v>
      </c>
      <c r="I688">
        <v>-8.0229201405594903</v>
      </c>
      <c r="J688">
        <f>(Table2[[#This Row],[1M Return vs Nifty]]-AVERAGE(Table2[1M Return vs Nifty]))/_xlfn.STDEV.P(Table2[1M Return vs Nifty])</f>
        <v>-0.7933371039687227</v>
      </c>
      <c r="K688">
        <v>-21.327590454111998</v>
      </c>
      <c r="L688">
        <f>(Table2[[#This Row],[6M Return vs Nifty]]-AVERAGE(Table2[6M Return vs Nifty]))/_xlfn.STDEV.P(Table2[6M Return vs Nifty])</f>
        <v>-0.99597061998904524</v>
      </c>
      <c r="M688">
        <v>-3.7116296359137202</v>
      </c>
      <c r="N688">
        <f>(Table2[[#This Row],[1W Return vs Nifty]]-AVERAGE(Table2[1W Return vs Nifty]))/_xlfn.STDEV.P(Table2[1W Return vs Nifty])</f>
        <v>-0.81125877436360261</v>
      </c>
      <c r="O688">
        <v>2414.52</v>
      </c>
      <c r="P688">
        <v>2448.7243753512298</v>
      </c>
      <c r="Q688">
        <v>2426.6760158294201</v>
      </c>
      <c r="R688">
        <v>33.617629099763398</v>
      </c>
      <c r="S688" s="1">
        <f>(Table2[[#This Row],[Close Price]]-Table2[[#This Row],[20D EMA]])/Table2[[#This Row],[20D EMA]]</f>
        <v>-2.9910706889982191E-2</v>
      </c>
      <c r="T688" s="1">
        <f>(Table2[[#This Row],[Close Price]]-Table2[[#This Row],[50D EMA]])/Table2[[#This Row],[50D EMA]]</f>
        <v>-4.3461149169132102E-2</v>
      </c>
      <c r="U688" s="1">
        <f>(Table2[[#This Row],[Close Price]]-Table2[[#This Row],[200D EMA]])/Table2[[#This Row],[200D EMA]]</f>
        <v>-3.4770202235085257E-2</v>
      </c>
      <c r="V688">
        <v>1.1450031127014799</v>
      </c>
      <c r="W688">
        <v>2329</v>
      </c>
      <c r="X688">
        <v>2364.9499999999998</v>
      </c>
      <c r="Y688">
        <v>2292.3000000000002</v>
      </c>
      <c r="Z688">
        <v>2366.9499999999998</v>
      </c>
      <c r="AA688">
        <v>2292.3000000000002</v>
      </c>
      <c r="AB688">
        <v>2499.5</v>
      </c>
      <c r="AC688" s="1">
        <f>(Table2[[#This Row],[Close Price]]/Table2[[#This Row],[Day Low]])-1</f>
        <v>5.7106054100473091E-3</v>
      </c>
      <c r="AD688" s="1">
        <f>(Table2[[#This Row],[Day High]]/Table2[[#This Row],[Close Price]])-1</f>
        <v>9.6699824958372815E-3</v>
      </c>
      <c r="AE688" s="1">
        <f>(Table2[[#This Row],[Close Price]]/Table2[[#This Row],[Current Week Low]])-1</f>
        <v>2.1812153732059469E-2</v>
      </c>
      <c r="AF688" s="1">
        <f>(Table2[[#This Row],[Current Week High]]/Table2[[#This Row],[Close Price]])-1</f>
        <v>1.0523844084873613E-2</v>
      </c>
      <c r="AG688" s="1">
        <f>(Table2[[#This Row],[Close Price]]/Table2[[#This Row],[Current Month Low]])-1</f>
        <v>2.1812153732059469E-2</v>
      </c>
      <c r="AH688" s="1">
        <f>(Table2[[#This Row],[Current Month High]]/Table2[[#This Row],[Close Price]])-1</f>
        <v>6.711352089826228E-2</v>
      </c>
      <c r="AI688">
        <v>15.0130213892327</v>
      </c>
      <c r="AJ688">
        <v>12.488894224997001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-0.02</v>
      </c>
      <c r="AM688" t="s">
        <v>3172</v>
      </c>
      <c r="AN688">
        <v>-4</v>
      </c>
      <c r="AO688" t="s">
        <v>3172</v>
      </c>
      <c r="AP688">
        <v>-5.3531598289768001E-2</v>
      </c>
      <c r="AQ688">
        <f>(Table2[[#This Row],[Sharpe Ratio]]-AVERAGE(Table2[Sharpe Ratio]))/_xlfn.STDEV.P(Table2[Sharpe Ratio])</f>
        <v>-1.3387904757898514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597</v>
      </c>
      <c r="AT688">
        <f>_xlfn.RANK.AVG(Table2[[#This Row],[6M Return vs Nifty Z-Score]],Table2[6M Return vs Nifty Z-Score])</f>
        <v>641</v>
      </c>
      <c r="AU688">
        <f>_xlfn.RANK.AVG(Table2[[#This Row],[Sharpe Ratio Z-Score]],Table2[Sharpe Ratio Z-Score])</f>
        <v>669</v>
      </c>
      <c r="AV688">
        <f>(Table2[[#This Row],[Rank 1Y]]+Table2[[#This Row],[Rank 6M]]+Table2[[#This Row],[Rank Sharpe]])/3</f>
        <v>635.66666666666663</v>
      </c>
    </row>
    <row r="689" spans="1:48" x14ac:dyDescent="0.3">
      <c r="A689" t="s">
        <v>889</v>
      </c>
      <c r="B689" t="s">
        <v>890</v>
      </c>
      <c r="C689" t="s">
        <v>609</v>
      </c>
      <c r="D689" t="s">
        <v>609</v>
      </c>
      <c r="E689">
        <v>17652.848255639899</v>
      </c>
      <c r="F689">
        <v>35.08</v>
      </c>
      <c r="G689">
        <v>-31.893348569059299</v>
      </c>
      <c r="H689">
        <f>(Table2[[#This Row],[1Y Return vs Nifty]]-AVERAGE(Table2[1Y Return vs Nifty]))/_xlfn.STDEV.P(Table2[1Y Return vs Nifty])</f>
        <v>-0.9838301832673525</v>
      </c>
      <c r="I689">
        <v>-3.4382092570268301</v>
      </c>
      <c r="J689">
        <f>(Table2[[#This Row],[1M Return vs Nifty]]-AVERAGE(Table2[1M Return vs Nifty]))/_xlfn.STDEV.P(Table2[1M Return vs Nifty])</f>
        <v>-0.30195189464876354</v>
      </c>
      <c r="K689">
        <v>-22.925664346730599</v>
      </c>
      <c r="L689">
        <f>(Table2[[#This Row],[6M Return vs Nifty]]-AVERAGE(Table2[6M Return vs Nifty]))/_xlfn.STDEV.P(Table2[6M Return vs Nifty])</f>
        <v>-1.0473983914461762</v>
      </c>
      <c r="M689">
        <v>-1.8416177347705101</v>
      </c>
      <c r="N689">
        <f>(Table2[[#This Row],[1W Return vs Nifty]]-AVERAGE(Table2[1W Return vs Nifty]))/_xlfn.STDEV.P(Table2[1W Return vs Nifty])</f>
        <v>-0.36668280160578876</v>
      </c>
      <c r="O689">
        <v>35.869999999999997</v>
      </c>
      <c r="P689">
        <v>36.610444643761902</v>
      </c>
      <c r="Q689">
        <v>37.794017809797801</v>
      </c>
      <c r="R689">
        <v>41.212458054955498</v>
      </c>
      <c r="S689" s="1">
        <f>(Table2[[#This Row],[Close Price]]-Table2[[#This Row],[20D EMA]])/Table2[[#This Row],[20D EMA]]</f>
        <v>-2.2023975466964014E-2</v>
      </c>
      <c r="T689" s="1">
        <f>(Table2[[#This Row],[Close Price]]-Table2[[#This Row],[50D EMA]])/Table2[[#This Row],[50D EMA]]</f>
        <v>-4.1803497844779054E-2</v>
      </c>
      <c r="U689" s="1">
        <f>(Table2[[#This Row],[Close Price]]-Table2[[#This Row],[200D EMA]])/Table2[[#This Row],[200D EMA]]</f>
        <v>-7.1810777659479602E-2</v>
      </c>
      <c r="V689">
        <v>0.78638019203032805</v>
      </c>
      <c r="W689">
        <v>35</v>
      </c>
      <c r="X689">
        <v>35.47</v>
      </c>
      <c r="Y689">
        <v>33.86</v>
      </c>
      <c r="Z689">
        <v>35.82</v>
      </c>
      <c r="AA689">
        <v>33.86</v>
      </c>
      <c r="AB689">
        <v>37.39</v>
      </c>
      <c r="AC689" s="1">
        <f>(Table2[[#This Row],[Close Price]]/Table2[[#This Row],[Day Low]])-1</f>
        <v>2.2857142857142243E-3</v>
      </c>
      <c r="AD689" s="1">
        <f>(Table2[[#This Row],[Day High]]/Table2[[#This Row],[Close Price]])-1</f>
        <v>1.1117445838084494E-2</v>
      </c>
      <c r="AE689" s="1">
        <f>(Table2[[#This Row],[Close Price]]/Table2[[#This Row],[Current Week Low]])-1</f>
        <v>3.6030714707619538E-2</v>
      </c>
      <c r="AF689" s="1">
        <f>(Table2[[#This Row],[Current Week High]]/Table2[[#This Row],[Close Price]])-1</f>
        <v>2.109464082098067E-2</v>
      </c>
      <c r="AG689" s="1">
        <f>(Table2[[#This Row],[Close Price]]/Table2[[#This Row],[Current Month Low]])-1</f>
        <v>3.6030714707619538E-2</v>
      </c>
      <c r="AH689" s="1">
        <f>(Table2[[#This Row],[Current Month High]]/Table2[[#This Row],[Close Price]])-1</f>
        <v>6.5849486887115338E-2</v>
      </c>
      <c r="AI689">
        <v>50.798175598631701</v>
      </c>
      <c r="AJ689">
        <v>8.2716049382716097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-0.12</v>
      </c>
      <c r="AM689" t="s">
        <v>3172</v>
      </c>
      <c r="AN689">
        <v>-3.6</v>
      </c>
      <c r="AO689" t="s">
        <v>3172</v>
      </c>
      <c r="AP689">
        <v>-1.3520934392432E-2</v>
      </c>
      <c r="AQ689">
        <f>(Table2[[#This Row],[Sharpe Ratio]]-AVERAGE(Table2[Sharpe Ratio]))/_xlfn.STDEV.P(Table2[Sharpe Ratio])</f>
        <v>-0.87439657278079519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655</v>
      </c>
      <c r="AT689">
        <f>_xlfn.RANK.AVG(Table2[[#This Row],[6M Return vs Nifty Z-Score]],Table2[6M Return vs Nifty Z-Score])</f>
        <v>659</v>
      </c>
      <c r="AU689">
        <f>_xlfn.RANK.AVG(Table2[[#This Row],[Sharpe Ratio Z-Score]],Table2[Sharpe Ratio Z-Score])</f>
        <v>594</v>
      </c>
      <c r="AV689">
        <f>(Table2[[#This Row],[Rank 1Y]]+Table2[[#This Row],[Rank 6M]]+Table2[[#This Row],[Rank Sharpe]])/3</f>
        <v>636</v>
      </c>
    </row>
    <row r="690" spans="1:48" x14ac:dyDescent="0.3">
      <c r="A690" t="s">
        <v>1810</v>
      </c>
      <c r="B690" t="s">
        <v>1811</v>
      </c>
      <c r="C690" t="s">
        <v>3136</v>
      </c>
      <c r="D690" t="s">
        <v>434</v>
      </c>
      <c r="E690">
        <v>4399.8636198160002</v>
      </c>
      <c r="F690">
        <v>88.06</v>
      </c>
      <c r="G690">
        <v>-28.6798492465661</v>
      </c>
      <c r="H690">
        <f>(Table2[[#This Row],[1Y Return vs Nifty]]-AVERAGE(Table2[1Y Return vs Nifty]))/_xlfn.STDEV.P(Table2[1Y Return vs Nifty])</f>
        <v>-0.92915351182968475</v>
      </c>
      <c r="I690">
        <v>-9.9402164628188299</v>
      </c>
      <c r="J690">
        <f>(Table2[[#This Row],[1M Return vs Nifty]]-AVERAGE(Table2[1M Return vs Nifty]))/_xlfn.STDEV.P(Table2[1M Return vs Nifty])</f>
        <v>-0.99883120786647017</v>
      </c>
      <c r="K690">
        <v>-29.297699523834901</v>
      </c>
      <c r="L690">
        <f>(Table2[[#This Row],[6M Return vs Nifty]]-AVERAGE(Table2[6M Return vs Nifty]))/_xlfn.STDEV.P(Table2[6M Return vs Nifty])</f>
        <v>-1.2524574755839883</v>
      </c>
      <c r="M690">
        <v>-2.8645416502764101</v>
      </c>
      <c r="N690">
        <f>(Table2[[#This Row],[1W Return vs Nifty]]-AVERAGE(Table2[1W Return vs Nifty]))/_xlfn.STDEV.P(Table2[1W Return vs Nifty])</f>
        <v>-0.60987237409741324</v>
      </c>
      <c r="O690">
        <v>92.29</v>
      </c>
      <c r="P690">
        <v>96.614608513265694</v>
      </c>
      <c r="Q690">
        <v>99.430526033411894</v>
      </c>
      <c r="R690">
        <v>15.743978748010599</v>
      </c>
      <c r="S690" s="1">
        <f>(Table2[[#This Row],[Close Price]]-Table2[[#This Row],[20D EMA]])/Table2[[#This Row],[20D EMA]]</f>
        <v>-4.5833784808755051E-2</v>
      </c>
      <c r="T690" s="1">
        <f>(Table2[[#This Row],[Close Price]]-Table2[[#This Row],[50D EMA]])/Table2[[#This Row],[50D EMA]]</f>
        <v>-8.8543633772434099E-2</v>
      </c>
      <c r="U690" s="1">
        <f>(Table2[[#This Row],[Close Price]]-Table2[[#This Row],[200D EMA]])/Table2[[#This Row],[200D EMA]]</f>
        <v>-0.11435649077820452</v>
      </c>
      <c r="V690">
        <v>0.67829280333847097</v>
      </c>
      <c r="W690">
        <v>87.7</v>
      </c>
      <c r="X690">
        <v>89.79</v>
      </c>
      <c r="Y690">
        <v>87.42</v>
      </c>
      <c r="Z690">
        <v>91.32</v>
      </c>
      <c r="AA690">
        <v>87.42</v>
      </c>
      <c r="AB690">
        <v>93</v>
      </c>
      <c r="AC690" s="1">
        <f>(Table2[[#This Row],[Close Price]]/Table2[[#This Row],[Day Low]])-1</f>
        <v>4.10490307867728E-3</v>
      </c>
      <c r="AD690" s="1">
        <f>(Table2[[#This Row],[Day High]]/Table2[[#This Row],[Close Price]])-1</f>
        <v>1.9645696116284306E-2</v>
      </c>
      <c r="AE690" s="1">
        <f>(Table2[[#This Row],[Close Price]]/Table2[[#This Row],[Current Week Low]])-1</f>
        <v>7.3209791809654146E-3</v>
      </c>
      <c r="AF690" s="1">
        <f>(Table2[[#This Row],[Current Week High]]/Table2[[#This Row],[Close Price]])-1</f>
        <v>3.7020213490801535E-2</v>
      </c>
      <c r="AG690" s="1">
        <f>(Table2[[#This Row],[Close Price]]/Table2[[#This Row],[Current Month Low]])-1</f>
        <v>7.3209791809654146E-3</v>
      </c>
      <c r="AH690" s="1">
        <f>(Table2[[#This Row],[Current Month High]]/Table2[[#This Row],[Close Price]])-1</f>
        <v>5.6098114921644404E-2</v>
      </c>
      <c r="AI690">
        <v>38.030888030888001</v>
      </c>
      <c r="AJ690">
        <v>3.2961876832844501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-0.19</v>
      </c>
      <c r="AM690" t="s">
        <v>3172</v>
      </c>
      <c r="AN690">
        <v>-6.29</v>
      </c>
      <c r="AO690" t="s">
        <v>3172</v>
      </c>
      <c r="AP690">
        <v>-7.6115245676129997E-3</v>
      </c>
      <c r="AQ690">
        <f>(Table2[[#This Row],[Sharpe Ratio]]-AVERAGE(Table2[Sharpe Ratio]))/_xlfn.STDEV.P(Table2[Sharpe Ratio])</f>
        <v>-0.80580751112289861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634</v>
      </c>
      <c r="AT690">
        <f>_xlfn.RANK.AVG(Table2[[#This Row],[6M Return vs Nifty Z-Score]],Table2[6M Return vs Nifty Z-Score])</f>
        <v>693</v>
      </c>
      <c r="AU690">
        <f>_xlfn.RANK.AVG(Table2[[#This Row],[Sharpe Ratio Z-Score]],Table2[Sharpe Ratio Z-Score])</f>
        <v>582</v>
      </c>
      <c r="AV690">
        <f>(Table2[[#This Row],[Rank 1Y]]+Table2[[#This Row],[Rank 6M]]+Table2[[#This Row],[Rank Sharpe]])/3</f>
        <v>636.33333333333337</v>
      </c>
    </row>
    <row r="691" spans="1:48" x14ac:dyDescent="0.3">
      <c r="A691" t="s">
        <v>1105</v>
      </c>
      <c r="B691" t="s">
        <v>1106</v>
      </c>
      <c r="C691" t="s">
        <v>3126</v>
      </c>
      <c r="D691" t="s">
        <v>284</v>
      </c>
      <c r="E691">
        <v>11588.268120285</v>
      </c>
      <c r="F691">
        <v>861.15</v>
      </c>
      <c r="G691">
        <v>-43.431345136279504</v>
      </c>
      <c r="H691">
        <f>(Table2[[#This Row],[1Y Return vs Nifty]]-AVERAGE(Table2[1Y Return vs Nifty]))/_xlfn.STDEV.P(Table2[1Y Return vs Nifty])</f>
        <v>-1.1801455342428695</v>
      </c>
      <c r="I691">
        <v>-7.7017587268572303</v>
      </c>
      <c r="J691">
        <f>(Table2[[#This Row],[1M Return vs Nifty]]-AVERAGE(Table2[1M Return vs Nifty]))/_xlfn.STDEV.P(Table2[1M Return vs Nifty])</f>
        <v>-0.75891531107783083</v>
      </c>
      <c r="K691">
        <v>-22.5183587605177</v>
      </c>
      <c r="L691">
        <f>(Table2[[#This Row],[6M Return vs Nifty]]-AVERAGE(Table2[6M Return vs Nifty]))/_xlfn.STDEV.P(Table2[6M Return vs Nifty])</f>
        <v>-1.034290850738752</v>
      </c>
      <c r="M691">
        <v>-2.46652522904489</v>
      </c>
      <c r="N691">
        <f>(Table2[[#This Row],[1W Return vs Nifty]]-AVERAGE(Table2[1W Return vs Nifty]))/_xlfn.STDEV.P(Table2[1W Return vs Nifty])</f>
        <v>-0.51524808986991111</v>
      </c>
      <c r="O691">
        <v>896.4</v>
      </c>
      <c r="P691">
        <v>916.84648036787496</v>
      </c>
      <c r="Q691">
        <v>937.691507746517</v>
      </c>
      <c r="R691">
        <v>26.584125540073199</v>
      </c>
      <c r="S691" s="1">
        <f>(Table2[[#This Row],[Close Price]]-Table2[[#This Row],[20D EMA]])/Table2[[#This Row],[20D EMA]]</f>
        <v>-3.9323962516733604E-2</v>
      </c>
      <c r="T691" s="1">
        <f>(Table2[[#This Row],[Close Price]]-Table2[[#This Row],[50D EMA]])/Table2[[#This Row],[50D EMA]]</f>
        <v>-6.0747880436348906E-2</v>
      </c>
      <c r="U691" s="1">
        <f>(Table2[[#This Row],[Close Price]]-Table2[[#This Row],[200D EMA]])/Table2[[#This Row],[200D EMA]]</f>
        <v>-8.1627600457279847E-2</v>
      </c>
      <c r="V691">
        <v>0.46475314236465498</v>
      </c>
      <c r="W691">
        <v>857</v>
      </c>
      <c r="X691">
        <v>871.45</v>
      </c>
      <c r="Y691">
        <v>850.9</v>
      </c>
      <c r="Z691">
        <v>887.95</v>
      </c>
      <c r="AA691">
        <v>850.9</v>
      </c>
      <c r="AB691">
        <v>917.45</v>
      </c>
      <c r="AC691" s="1">
        <f>(Table2[[#This Row],[Close Price]]/Table2[[#This Row],[Day Low]])-1</f>
        <v>4.8424737456242983E-3</v>
      </c>
      <c r="AD691" s="1">
        <f>(Table2[[#This Row],[Day High]]/Table2[[#This Row],[Close Price]])-1</f>
        <v>1.1960750159670352E-2</v>
      </c>
      <c r="AE691" s="1">
        <f>(Table2[[#This Row],[Close Price]]/Table2[[#This Row],[Current Week Low]])-1</f>
        <v>1.2046068868257098E-2</v>
      </c>
      <c r="AF691" s="1">
        <f>(Table2[[#This Row],[Current Week High]]/Table2[[#This Row],[Close Price]])-1</f>
        <v>3.1121175172734272E-2</v>
      </c>
      <c r="AG691" s="1">
        <f>(Table2[[#This Row],[Close Price]]/Table2[[#This Row],[Current Month Low]])-1</f>
        <v>1.2046068868257098E-2</v>
      </c>
      <c r="AH691" s="1">
        <f>(Table2[[#This Row],[Current Month High]]/Table2[[#This Row],[Close Price]])-1</f>
        <v>6.5377692620333328E-2</v>
      </c>
      <c r="AI691">
        <v>44.922487371537997</v>
      </c>
      <c r="AJ691">
        <v>10.114442810561901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-0.13</v>
      </c>
      <c r="AM691" t="s">
        <v>3172</v>
      </c>
      <c r="AN691">
        <v>-8.49</v>
      </c>
      <c r="AO691" t="s">
        <v>3172</v>
      </c>
      <c r="AP691">
        <v>-1.5208536483079999E-3</v>
      </c>
      <c r="AQ691">
        <f>(Table2[[#This Row],[Sharpe Ratio]]-AVERAGE(Table2[Sharpe Ratio]))/_xlfn.STDEV.P(Table2[Sharpe Ratio])</f>
        <v>-0.73511459666845658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694</v>
      </c>
      <c r="AT691">
        <f>_xlfn.RANK.AVG(Table2[[#This Row],[6M Return vs Nifty Z-Score]],Table2[6M Return vs Nifty Z-Score])</f>
        <v>654</v>
      </c>
      <c r="AU691">
        <f>_xlfn.RANK.AVG(Table2[[#This Row],[Sharpe Ratio Z-Score]],Table2[Sharpe Ratio Z-Score])</f>
        <v>563</v>
      </c>
      <c r="AV691">
        <f>(Table2[[#This Row],[Rank 1Y]]+Table2[[#This Row],[Rank 6M]]+Table2[[#This Row],[Rank Sharpe]])/3</f>
        <v>637</v>
      </c>
    </row>
    <row r="692" spans="1:48" x14ac:dyDescent="0.3">
      <c r="A692" t="s">
        <v>1715</v>
      </c>
      <c r="B692" t="s">
        <v>1716</v>
      </c>
      <c r="C692" t="s">
        <v>3127</v>
      </c>
      <c r="D692" t="s">
        <v>405</v>
      </c>
      <c r="E692">
        <v>4953.2894765849996</v>
      </c>
      <c r="F692">
        <v>44.97</v>
      </c>
      <c r="G692">
        <v>-47.156307764756001</v>
      </c>
      <c r="H692">
        <f>(Table2[[#This Row],[1Y Return vs Nifty]]-AVERAGE(Table2[1Y Return vs Nifty]))/_xlfn.STDEV.P(Table2[1Y Return vs Nifty])</f>
        <v>-1.24352459156185</v>
      </c>
      <c r="I692">
        <v>-5.7463466727367001</v>
      </c>
      <c r="J692">
        <f>(Table2[[#This Row],[1M Return vs Nifty]]-AVERAGE(Table2[1M Return vs Nifty]))/_xlfn.STDEV.P(Table2[1M Return vs Nifty])</f>
        <v>-0.54933599715162407</v>
      </c>
      <c r="K692">
        <v>-25.1756800987311</v>
      </c>
      <c r="L692">
        <f>(Table2[[#This Row],[6M Return vs Nifty]]-AVERAGE(Table2[6M Return vs Nifty]))/_xlfn.STDEV.P(Table2[6M Return vs Nifty])</f>
        <v>-1.1198063673246998</v>
      </c>
      <c r="M692">
        <v>0.64358470307875004</v>
      </c>
      <c r="N692">
        <f>(Table2[[#This Row],[1W Return vs Nifty]]-AVERAGE(Table2[1W Return vs Nifty]))/_xlfn.STDEV.P(Table2[1W Return vs Nifty])</f>
        <v>0.22414835333578187</v>
      </c>
      <c r="O692">
        <v>46.24</v>
      </c>
      <c r="P692">
        <v>47.715177877889403</v>
      </c>
      <c r="Q692">
        <v>50.464199896278203</v>
      </c>
      <c r="R692">
        <v>31.6321093624762</v>
      </c>
      <c r="S692" s="1">
        <f>(Table2[[#This Row],[Close Price]]-Table2[[#This Row],[20D EMA]])/Table2[[#This Row],[20D EMA]]</f>
        <v>-2.7465397923875499E-2</v>
      </c>
      <c r="T692" s="1">
        <f>(Table2[[#This Row],[Close Price]]-Table2[[#This Row],[50D EMA]])/Table2[[#This Row],[50D EMA]]</f>
        <v>-5.7532592352788521E-2</v>
      </c>
      <c r="U692" s="1">
        <f>(Table2[[#This Row],[Close Price]]-Table2[[#This Row],[200D EMA]])/Table2[[#This Row],[200D EMA]]</f>
        <v>-0.10887321918450564</v>
      </c>
      <c r="V692">
        <v>1.0430688288182</v>
      </c>
      <c r="W692">
        <v>44.91</v>
      </c>
      <c r="X692">
        <v>45.49</v>
      </c>
      <c r="Y692">
        <v>44.3</v>
      </c>
      <c r="Z692">
        <v>46.23</v>
      </c>
      <c r="AA692">
        <v>44.3</v>
      </c>
      <c r="AB692">
        <v>46.39</v>
      </c>
      <c r="AC692" s="1">
        <f>(Table2[[#This Row],[Close Price]]/Table2[[#This Row],[Day Low]])-1</f>
        <v>1.3360053440214514E-3</v>
      </c>
      <c r="AD692" s="1">
        <f>(Table2[[#This Row],[Day High]]/Table2[[#This Row],[Close Price]])-1</f>
        <v>1.1563264398487982E-2</v>
      </c>
      <c r="AE692" s="1">
        <f>(Table2[[#This Row],[Close Price]]/Table2[[#This Row],[Current Week Low]])-1</f>
        <v>1.5124153498871307E-2</v>
      </c>
      <c r="AF692" s="1">
        <f>(Table2[[#This Row],[Current Week High]]/Table2[[#This Row],[Close Price]])-1</f>
        <v>2.8018679119412804E-2</v>
      </c>
      <c r="AG692" s="1">
        <f>(Table2[[#This Row],[Close Price]]/Table2[[#This Row],[Current Month Low]])-1</f>
        <v>1.5124153498871307E-2</v>
      </c>
      <c r="AH692" s="1">
        <f>(Table2[[#This Row],[Current Month High]]/Table2[[#This Row],[Close Price]])-1</f>
        <v>3.157660662664008E-2</v>
      </c>
      <c r="AI692">
        <v>51.879030464754202</v>
      </c>
      <c r="AJ692">
        <v>1.51241534988713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-0.08</v>
      </c>
      <c r="AM692" t="s">
        <v>3172</v>
      </c>
      <c r="AN692">
        <v>-3.97</v>
      </c>
      <c r="AO692" t="s">
        <v>3172</v>
      </c>
      <c r="AQ692">
        <f>(Table2[[#This Row],[Sharpe Ratio]]-AVERAGE(Table2[Sharpe Ratio]))/_xlfn.STDEV.P(Table2[Sharpe Ratio])</f>
        <v>-0.71746242365139401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706</v>
      </c>
      <c r="AT692">
        <f>_xlfn.RANK.AVG(Table2[[#This Row],[6M Return vs Nifty Z-Score]],Table2[6M Return vs Nifty Z-Score])</f>
        <v>674</v>
      </c>
      <c r="AU692">
        <f>_xlfn.RANK.AVG(Table2[[#This Row],[Sharpe Ratio Z-Score]],Table2[Sharpe Ratio Z-Score])</f>
        <v>531</v>
      </c>
      <c r="AV692">
        <f>(Table2[[#This Row],[Rank 1Y]]+Table2[[#This Row],[Rank 6M]]+Table2[[#This Row],[Rank Sharpe]])/3</f>
        <v>637</v>
      </c>
    </row>
    <row r="693" spans="1:48" x14ac:dyDescent="0.3">
      <c r="A693" t="s">
        <v>314</v>
      </c>
      <c r="B693" t="s">
        <v>315</v>
      </c>
      <c r="C693" t="s">
        <v>3135</v>
      </c>
      <c r="D693" t="s">
        <v>80</v>
      </c>
      <c r="E693">
        <v>88909.457606640004</v>
      </c>
      <c r="F693">
        <v>24641.8</v>
      </c>
      <c r="G693">
        <v>-32.7781170670238</v>
      </c>
      <c r="H693">
        <f>(Table2[[#This Row],[1Y Return vs Nifty]]-AVERAGE(Table2[1Y Return vs Nifty]))/_xlfn.STDEV.P(Table2[1Y Return vs Nifty])</f>
        <v>-0.99888423855312458</v>
      </c>
      <c r="I693">
        <v>-2.56553292038623</v>
      </c>
      <c r="J693">
        <f>(Table2[[#This Row],[1M Return vs Nifty]]-AVERAGE(Table2[1M Return vs Nifty]))/_xlfn.STDEV.P(Table2[1M Return vs Nifty])</f>
        <v>-0.20841922590645512</v>
      </c>
      <c r="K693">
        <v>-13.6455001063641</v>
      </c>
      <c r="L693">
        <f>(Table2[[#This Row],[6M Return vs Nifty]]-AVERAGE(Table2[6M Return vs Nifty]))/_xlfn.STDEV.P(Table2[6M Return vs Nifty])</f>
        <v>-0.74875252291492</v>
      </c>
      <c r="M693">
        <v>-4.1854128045628398</v>
      </c>
      <c r="N693">
        <f>(Table2[[#This Row],[1W Return vs Nifty]]-AVERAGE(Table2[1W Return vs Nifty]))/_xlfn.STDEV.P(Table2[1W Return vs Nifty])</f>
        <v>-0.92389581851807767</v>
      </c>
      <c r="O693">
        <v>25616.84</v>
      </c>
      <c r="P693">
        <v>25761.0811170491</v>
      </c>
      <c r="Q693">
        <v>25996.767681605499</v>
      </c>
      <c r="R693">
        <v>26.5586581166862</v>
      </c>
      <c r="S693" s="1">
        <f>(Table2[[#This Row],[Close Price]]-Table2[[#This Row],[20D EMA]])/Table2[[#This Row],[20D EMA]]</f>
        <v>-3.8062462036691523E-2</v>
      </c>
      <c r="T693" s="1">
        <f>(Table2[[#This Row],[Close Price]]-Table2[[#This Row],[50D EMA]])/Table2[[#This Row],[50D EMA]]</f>
        <v>-4.3448530438745525E-2</v>
      </c>
      <c r="U693" s="1">
        <f>(Table2[[#This Row],[Close Price]]-Table2[[#This Row],[200D EMA]])/Table2[[#This Row],[200D EMA]]</f>
        <v>-5.2120621232624724E-2</v>
      </c>
      <c r="V693">
        <v>0.74619791125470103</v>
      </c>
      <c r="W693">
        <v>24600</v>
      </c>
      <c r="X693">
        <v>25196.9</v>
      </c>
      <c r="Y693">
        <v>24600</v>
      </c>
      <c r="Z693">
        <v>26168</v>
      </c>
      <c r="AA693">
        <v>24600</v>
      </c>
      <c r="AB693">
        <v>26698.9</v>
      </c>
      <c r="AC693" s="1">
        <f>(Table2[[#This Row],[Close Price]]/Table2[[#This Row],[Day Low]])-1</f>
        <v>1.6991869918698832E-3</v>
      </c>
      <c r="AD693" s="1">
        <f>(Table2[[#This Row],[Day High]]/Table2[[#This Row],[Close Price]])-1</f>
        <v>2.2526763466954591E-2</v>
      </c>
      <c r="AE693" s="1">
        <f>(Table2[[#This Row],[Close Price]]/Table2[[#This Row],[Current Week Low]])-1</f>
        <v>1.6991869918698832E-3</v>
      </c>
      <c r="AF693" s="1">
        <f>(Table2[[#This Row],[Current Week High]]/Table2[[#This Row],[Close Price]])-1</f>
        <v>6.1935410562540039E-2</v>
      </c>
      <c r="AG693" s="1">
        <f>(Table2[[#This Row],[Close Price]]/Table2[[#This Row],[Current Month Low]])-1</f>
        <v>1.6991869918698832E-3</v>
      </c>
      <c r="AH693" s="1">
        <f>(Table2[[#This Row],[Current Month High]]/Table2[[#This Row],[Close Price]])-1</f>
        <v>8.3480102914559984E-2</v>
      </c>
      <c r="AI693">
        <v>24.7382496408541</v>
      </c>
      <c r="AJ693">
        <v>3.9738396624472601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-0.13</v>
      </c>
      <c r="AM693" t="s">
        <v>3172</v>
      </c>
      <c r="AN693">
        <v>-5.07</v>
      </c>
      <c r="AO693" t="s">
        <v>3172</v>
      </c>
      <c r="AP693">
        <v>-6.3290783174955997E-2</v>
      </c>
      <c r="AQ693">
        <f>(Table2[[#This Row],[Sharpe Ratio]]-AVERAGE(Table2[Sharpe Ratio]))/_xlfn.STDEV.P(Table2[Sharpe Ratio])</f>
        <v>-1.4520629266206713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659</v>
      </c>
      <c r="AT693">
        <f>_xlfn.RANK.AVG(Table2[[#This Row],[6M Return vs Nifty Z-Score]],Table2[6M Return vs Nifty Z-Score])</f>
        <v>577</v>
      </c>
      <c r="AU693">
        <f>_xlfn.RANK.AVG(Table2[[#This Row],[Sharpe Ratio Z-Score]],Table2[Sharpe Ratio Z-Score])</f>
        <v>677</v>
      </c>
      <c r="AV693">
        <f>(Table2[[#This Row],[Rank 1Y]]+Table2[[#This Row],[Rank 6M]]+Table2[[#This Row],[Rank Sharpe]])/3</f>
        <v>637.66666666666663</v>
      </c>
    </row>
    <row r="694" spans="1:48" x14ac:dyDescent="0.3">
      <c r="A694" t="s">
        <v>2286</v>
      </c>
      <c r="B694" t="s">
        <v>2287</v>
      </c>
      <c r="C694" t="s">
        <v>3136</v>
      </c>
      <c r="D694" t="s">
        <v>434</v>
      </c>
      <c r="E694">
        <v>2437.71463266</v>
      </c>
      <c r="F694">
        <v>459.3</v>
      </c>
      <c r="G694">
        <v>-35.055146270077799</v>
      </c>
      <c r="H694">
        <f>(Table2[[#This Row],[1Y Return vs Nifty]]-AVERAGE(Table2[1Y Return vs Nifty]))/_xlfn.STDEV.P(Table2[1Y Return vs Nifty])</f>
        <v>-1.0376271680188027</v>
      </c>
      <c r="I694">
        <v>-7.4532654736102204</v>
      </c>
      <c r="J694">
        <f>(Table2[[#This Row],[1M Return vs Nifty]]-AVERAGE(Table2[1M Return vs Nifty]))/_xlfn.STDEV.P(Table2[1M Return vs Nifty])</f>
        <v>-0.73228202658873498</v>
      </c>
      <c r="K694">
        <v>-22.628478398986999</v>
      </c>
      <c r="L694">
        <f>(Table2[[#This Row],[6M Return vs Nifty]]-AVERAGE(Table2[6M Return vs Nifty]))/_xlfn.STDEV.P(Table2[6M Return vs Nifty])</f>
        <v>-1.0378346215407777</v>
      </c>
      <c r="M694">
        <v>0.84641512404327002</v>
      </c>
      <c r="N694">
        <f>(Table2[[#This Row],[1W Return vs Nifty]]-AVERAGE(Table2[1W Return vs Nifty]))/_xlfn.STDEV.P(Table2[1W Return vs Nifty])</f>
        <v>0.27236918639574892</v>
      </c>
      <c r="O694">
        <v>469.9</v>
      </c>
      <c r="P694">
        <v>474.18547877764098</v>
      </c>
      <c r="Q694">
        <v>490.51314300588598</v>
      </c>
      <c r="R694">
        <v>41.0938398978724</v>
      </c>
      <c r="S694" s="1">
        <f>(Table2[[#This Row],[Close Price]]-Table2[[#This Row],[20D EMA]])/Table2[[#This Row],[20D EMA]]</f>
        <v>-2.2557991061927997E-2</v>
      </c>
      <c r="T694" s="1">
        <f>(Table2[[#This Row],[Close Price]]-Table2[[#This Row],[50D EMA]])/Table2[[#This Row],[50D EMA]]</f>
        <v>-3.1391679930842402E-2</v>
      </c>
      <c r="U694" s="1">
        <f>(Table2[[#This Row],[Close Price]]-Table2[[#This Row],[200D EMA]])/Table2[[#This Row],[200D EMA]]</f>
        <v>-6.3633652738865398E-2</v>
      </c>
      <c r="V694">
        <v>0.52404381091355701</v>
      </c>
      <c r="W694">
        <v>458.05</v>
      </c>
      <c r="X694">
        <v>469.45</v>
      </c>
      <c r="Y694">
        <v>443</v>
      </c>
      <c r="Z694">
        <v>470</v>
      </c>
      <c r="AA694">
        <v>443</v>
      </c>
      <c r="AB694">
        <v>470</v>
      </c>
      <c r="AC694" s="1">
        <f>(Table2[[#This Row],[Close Price]]/Table2[[#This Row],[Day Low]])-1</f>
        <v>2.7289597205544247E-3</v>
      </c>
      <c r="AD694" s="1">
        <f>(Table2[[#This Row],[Day High]]/Table2[[#This Row],[Close Price]])-1</f>
        <v>2.2098846070106593E-2</v>
      </c>
      <c r="AE694" s="1">
        <f>(Table2[[#This Row],[Close Price]]/Table2[[#This Row],[Current Week Low]])-1</f>
        <v>3.6794582392776443E-2</v>
      </c>
      <c r="AF694" s="1">
        <f>(Table2[[#This Row],[Current Week High]]/Table2[[#This Row],[Close Price]])-1</f>
        <v>2.3296320487698585E-2</v>
      </c>
      <c r="AG694" s="1">
        <f>(Table2[[#This Row],[Close Price]]/Table2[[#This Row],[Current Month Low]])-1</f>
        <v>3.6794582392776443E-2</v>
      </c>
      <c r="AH694" s="1">
        <f>(Table2[[#This Row],[Current Month High]]/Table2[[#This Row],[Close Price]])-1</f>
        <v>2.3296320487698585E-2</v>
      </c>
      <c r="AI694">
        <v>26.7145656433703</v>
      </c>
      <c r="AJ694">
        <v>6.0494112214269196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-0.02</v>
      </c>
      <c r="AM694" t="s">
        <v>3172</v>
      </c>
      <c r="AN694">
        <v>-6.44</v>
      </c>
      <c r="AO694" t="s">
        <v>3172</v>
      </c>
      <c r="AP694">
        <v>-1.3406373327663E-2</v>
      </c>
      <c r="AQ694">
        <f>(Table2[[#This Row],[Sharpe Ratio]]-AVERAGE(Table2[Sharpe Ratio]))/_xlfn.STDEV.P(Table2[Sharpe Ratio])</f>
        <v>-0.87306689077058275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666</v>
      </c>
      <c r="AT694">
        <f>_xlfn.RANK.AVG(Table2[[#This Row],[6M Return vs Nifty Z-Score]],Table2[6M Return vs Nifty Z-Score])</f>
        <v>655</v>
      </c>
      <c r="AU694">
        <f>_xlfn.RANK.AVG(Table2[[#This Row],[Sharpe Ratio Z-Score]],Table2[Sharpe Ratio Z-Score])</f>
        <v>593</v>
      </c>
      <c r="AV694">
        <f>(Table2[[#This Row],[Rank 1Y]]+Table2[[#This Row],[Rank 6M]]+Table2[[#This Row],[Rank Sharpe]])/3</f>
        <v>638</v>
      </c>
    </row>
    <row r="695" spans="1:48" x14ac:dyDescent="0.3">
      <c r="A695" t="s">
        <v>1985</v>
      </c>
      <c r="B695" t="s">
        <v>1986</v>
      </c>
      <c r="C695" t="s">
        <v>3144</v>
      </c>
      <c r="D695" t="s">
        <v>1987</v>
      </c>
      <c r="E695">
        <v>3524.2780594999999</v>
      </c>
      <c r="F695">
        <v>19.91</v>
      </c>
      <c r="G695">
        <v>-24.858535144002001</v>
      </c>
      <c r="H695">
        <f>(Table2[[#This Row],[1Y Return vs Nifty]]-AVERAGE(Table2[1Y Return vs Nifty]))/_xlfn.STDEV.P(Table2[1Y Return vs Nifty])</f>
        <v>-0.86413506474816493</v>
      </c>
      <c r="I695">
        <v>-3.8490504661184399</v>
      </c>
      <c r="J695">
        <f>(Table2[[#This Row],[1M Return vs Nifty]]-AVERAGE(Table2[1M Return vs Nifty]))/_xlfn.STDEV.P(Table2[1M Return vs Nifty])</f>
        <v>-0.34598548774879129</v>
      </c>
      <c r="K695">
        <v>-18.113793561721501</v>
      </c>
      <c r="L695">
        <f>(Table2[[#This Row],[6M Return vs Nifty]]-AVERAGE(Table2[6M Return vs Nifty]))/_xlfn.STDEV.P(Table2[6M Return vs Nifty])</f>
        <v>-0.89254710943993587</v>
      </c>
      <c r="M695">
        <v>-2.27325803380405</v>
      </c>
      <c r="N695">
        <f>(Table2[[#This Row],[1W Return vs Nifty]]-AVERAGE(Table2[1W Return vs Nifty]))/_xlfn.STDEV.P(Table2[1W Return vs Nifty])</f>
        <v>-0.46930081473554247</v>
      </c>
      <c r="O695">
        <v>20.38</v>
      </c>
      <c r="P695">
        <v>20.9788038147958</v>
      </c>
      <c r="Q695">
        <v>21.164795417882299</v>
      </c>
      <c r="R695">
        <v>42.809620593068701</v>
      </c>
      <c r="S695" s="1">
        <f>(Table2[[#This Row],[Close Price]]-Table2[[#This Row],[20D EMA]])/Table2[[#This Row],[20D EMA]]</f>
        <v>-2.3061825318940084E-2</v>
      </c>
      <c r="T695" s="1">
        <f>(Table2[[#This Row],[Close Price]]-Table2[[#This Row],[50D EMA]])/Table2[[#This Row],[50D EMA]]</f>
        <v>-5.0946842547905442E-2</v>
      </c>
      <c r="U695" s="1">
        <f>(Table2[[#This Row],[Close Price]]-Table2[[#This Row],[200D EMA]])/Table2[[#This Row],[200D EMA]]</f>
        <v>-5.9286914572399443E-2</v>
      </c>
      <c r="V695">
        <v>0.50111549055264004</v>
      </c>
      <c r="W695">
        <v>19.850000000000001</v>
      </c>
      <c r="X695">
        <v>20.100000000000001</v>
      </c>
      <c r="Y695">
        <v>18.91</v>
      </c>
      <c r="Z695">
        <v>20.49</v>
      </c>
      <c r="AA695">
        <v>18.91</v>
      </c>
      <c r="AB695">
        <v>21.11</v>
      </c>
      <c r="AC695" s="1">
        <f>(Table2[[#This Row],[Close Price]]/Table2[[#This Row],[Day Low]])-1</f>
        <v>3.0226700251887451E-3</v>
      </c>
      <c r="AD695" s="1">
        <f>(Table2[[#This Row],[Day High]]/Table2[[#This Row],[Close Price]])-1</f>
        <v>9.54294324460081E-3</v>
      </c>
      <c r="AE695" s="1">
        <f>(Table2[[#This Row],[Close Price]]/Table2[[#This Row],[Current Week Low]])-1</f>
        <v>5.2882072977260774E-2</v>
      </c>
      <c r="AF695" s="1">
        <f>(Table2[[#This Row],[Current Week High]]/Table2[[#This Row],[Close Price]])-1</f>
        <v>2.9131089904570473E-2</v>
      </c>
      <c r="AG695" s="1">
        <f>(Table2[[#This Row],[Close Price]]/Table2[[#This Row],[Current Month Low]])-1</f>
        <v>5.2882072977260774E-2</v>
      </c>
      <c r="AH695" s="1">
        <f>(Table2[[#This Row],[Current Month High]]/Table2[[#This Row],[Close Price]])-1</f>
        <v>6.0271220492214894E-2</v>
      </c>
      <c r="AI695">
        <v>40.381717729784</v>
      </c>
      <c r="AJ695">
        <v>17.117647058823501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-0.15</v>
      </c>
      <c r="AM695" t="s">
        <v>3172</v>
      </c>
      <c r="AN695">
        <v>-3.91</v>
      </c>
      <c r="AO695" t="s">
        <v>3172</v>
      </c>
      <c r="AP695">
        <v>-6.6276424765604997E-2</v>
      </c>
      <c r="AQ695">
        <f>(Table2[[#This Row],[Sharpe Ratio]]-AVERAGE(Table2[Sharpe Ratio]))/_xlfn.STDEV.P(Table2[Sharpe Ratio])</f>
        <v>-1.486716531840153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617</v>
      </c>
      <c r="AT695">
        <f>_xlfn.RANK.AVG(Table2[[#This Row],[6M Return vs Nifty Z-Score]],Table2[6M Return vs Nifty Z-Score])</f>
        <v>617</v>
      </c>
      <c r="AU695">
        <f>_xlfn.RANK.AVG(Table2[[#This Row],[Sharpe Ratio Z-Score]],Table2[Sharpe Ratio Z-Score])</f>
        <v>681</v>
      </c>
      <c r="AV695">
        <f>(Table2[[#This Row],[Rank 1Y]]+Table2[[#This Row],[Rank 6M]]+Table2[[#This Row],[Rank Sharpe]])/3</f>
        <v>638.33333333333337</v>
      </c>
    </row>
    <row r="696" spans="1:48" x14ac:dyDescent="0.3">
      <c r="A696" t="s">
        <v>1237</v>
      </c>
      <c r="B696" t="s">
        <v>1238</v>
      </c>
      <c r="C696" t="s">
        <v>3126</v>
      </c>
      <c r="D696" t="s">
        <v>21</v>
      </c>
      <c r="E696">
        <v>9635.5476562999993</v>
      </c>
      <c r="F696">
        <v>467.75</v>
      </c>
      <c r="G696">
        <v>-13.014692425615999</v>
      </c>
      <c r="H696">
        <f>(Table2[[#This Row],[1Y Return vs Nifty]]-AVERAGE(Table2[1Y Return vs Nifty]))/_xlfn.STDEV.P(Table2[1Y Return vs Nifty])</f>
        <v>-0.66261583854519235</v>
      </c>
      <c r="I696">
        <v>1.0173233176138901</v>
      </c>
      <c r="J696">
        <f>(Table2[[#This Row],[1M Return vs Nifty]]-AVERAGE(Table2[1M Return vs Nifty]))/_xlfn.STDEV.P(Table2[1M Return vs Nifty])</f>
        <v>0.17558809913482273</v>
      </c>
      <c r="K696">
        <v>-25.380162830433001</v>
      </c>
      <c r="L696">
        <f>(Table2[[#This Row],[6M Return vs Nifty]]-AVERAGE(Table2[6M Return vs Nifty]))/_xlfn.STDEV.P(Table2[6M Return vs Nifty])</f>
        <v>-1.1263868460131188</v>
      </c>
      <c r="M696">
        <v>0.97537121291659301</v>
      </c>
      <c r="N696">
        <f>(Table2[[#This Row],[1W Return vs Nifty]]-AVERAGE(Table2[1W Return vs Nifty]))/_xlfn.STDEV.P(Table2[1W Return vs Nifty])</f>
        <v>0.30302716168395544</v>
      </c>
      <c r="O696">
        <v>473.09</v>
      </c>
      <c r="P696">
        <v>483.52177116691001</v>
      </c>
      <c r="Q696">
        <v>481.19730632953599</v>
      </c>
      <c r="R696">
        <v>46.042462895193601</v>
      </c>
      <c r="S696" s="1">
        <f>(Table2[[#This Row],[Close Price]]-Table2[[#This Row],[20D EMA]])/Table2[[#This Row],[20D EMA]]</f>
        <v>-1.1287492866050805E-2</v>
      </c>
      <c r="T696" s="1">
        <f>(Table2[[#This Row],[Close Price]]-Table2[[#This Row],[50D EMA]])/Table2[[#This Row],[50D EMA]]</f>
        <v>-3.2618533657434119E-2</v>
      </c>
      <c r="U696" s="1">
        <f>(Table2[[#This Row],[Close Price]]-Table2[[#This Row],[200D EMA]])/Table2[[#This Row],[200D EMA]]</f>
        <v>-2.7945514558485367E-2</v>
      </c>
      <c r="V696">
        <v>0.60517210356851303</v>
      </c>
      <c r="W696">
        <v>465.45</v>
      </c>
      <c r="X696">
        <v>475</v>
      </c>
      <c r="Y696">
        <v>449.05</v>
      </c>
      <c r="Z696">
        <v>475</v>
      </c>
      <c r="AA696">
        <v>449.05</v>
      </c>
      <c r="AB696">
        <v>478.25</v>
      </c>
      <c r="AC696" s="1">
        <f>(Table2[[#This Row],[Close Price]]/Table2[[#This Row],[Day Low]])-1</f>
        <v>4.9414545063917181E-3</v>
      </c>
      <c r="AD696" s="1">
        <f>(Table2[[#This Row],[Day High]]/Table2[[#This Row],[Close Price]])-1</f>
        <v>1.5499732763228247E-2</v>
      </c>
      <c r="AE696" s="1">
        <f>(Table2[[#This Row],[Close Price]]/Table2[[#This Row],[Current Week Low]])-1</f>
        <v>4.1643469546821077E-2</v>
      </c>
      <c r="AF696" s="1">
        <f>(Table2[[#This Row],[Current Week High]]/Table2[[#This Row],[Close Price]])-1</f>
        <v>1.5499732763228247E-2</v>
      </c>
      <c r="AG696" s="1">
        <f>(Table2[[#This Row],[Close Price]]/Table2[[#This Row],[Current Month Low]])-1</f>
        <v>4.1643469546821077E-2</v>
      </c>
      <c r="AH696" s="1">
        <f>(Table2[[#This Row],[Current Month High]]/Table2[[#This Row],[Close Price]])-1</f>
        <v>2.2447888829502993E-2</v>
      </c>
      <c r="AI696">
        <v>22.928915018706501</v>
      </c>
      <c r="AJ696">
        <v>18.357793522267201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0</v>
      </c>
      <c r="AM696">
        <v>0</v>
      </c>
      <c r="AN696">
        <v>-2.92</v>
      </c>
      <c r="AO696" t="s">
        <v>3172</v>
      </c>
      <c r="AP696">
        <v>-8.6611314288109004E-2</v>
      </c>
      <c r="AQ696">
        <f>(Table2[[#This Row],[Sharpe Ratio]]-AVERAGE(Table2[Sharpe Ratio]))/_xlfn.STDEV.P(Table2[Sharpe Ratio])</f>
        <v>-1.722738576784085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538</v>
      </c>
      <c r="AT696">
        <f>_xlfn.RANK.AVG(Table2[[#This Row],[6M Return vs Nifty Z-Score]],Table2[6M Return vs Nifty Z-Score])</f>
        <v>677</v>
      </c>
      <c r="AU696">
        <f>_xlfn.RANK.AVG(Table2[[#This Row],[Sharpe Ratio Z-Score]],Table2[Sharpe Ratio Z-Score])</f>
        <v>701</v>
      </c>
      <c r="AV696">
        <f>(Table2[[#This Row],[Rank 1Y]]+Table2[[#This Row],[Rank 6M]]+Table2[[#This Row],[Rank Sharpe]])/3</f>
        <v>638.66666666666663</v>
      </c>
    </row>
    <row r="697" spans="1:48" x14ac:dyDescent="0.3">
      <c r="A697" t="s">
        <v>2198</v>
      </c>
      <c r="B697" t="s">
        <v>2199</v>
      </c>
      <c r="C697" t="s">
        <v>3133</v>
      </c>
      <c r="D697" t="s">
        <v>1559</v>
      </c>
      <c r="E697">
        <v>2677.4163497999998</v>
      </c>
      <c r="F697">
        <v>647.79999999999995</v>
      </c>
      <c r="G697">
        <v>-43.803204509723997</v>
      </c>
      <c r="H697">
        <f>(Table2[[#This Row],[1Y Return vs Nifty]]-AVERAGE(Table2[1Y Return vs Nifty]))/_xlfn.STDEV.P(Table2[1Y Return vs Nifty])</f>
        <v>-1.1864726035036364</v>
      </c>
      <c r="I697">
        <v>7.4728410023333396</v>
      </c>
      <c r="J697">
        <f>(Table2[[#This Row],[1M Return vs Nifty]]-AVERAGE(Table2[1M Return vs Nifty]))/_xlfn.STDEV.P(Table2[1M Return vs Nifty])</f>
        <v>0.86748470709068359</v>
      </c>
      <c r="K697">
        <v>-28.813960336736699</v>
      </c>
      <c r="L697">
        <f>(Table2[[#This Row],[6M Return vs Nifty]]-AVERAGE(Table2[6M Return vs Nifty]))/_xlfn.STDEV.P(Table2[6M Return vs Nifty])</f>
        <v>-1.2368902177282328</v>
      </c>
      <c r="M697">
        <v>-0.96882133934423398</v>
      </c>
      <c r="N697">
        <f>(Table2[[#This Row],[1W Return vs Nifty]]-AVERAGE(Table2[1W Return vs Nifty]))/_xlfn.STDEV.P(Table2[1W Return vs Nifty])</f>
        <v>-0.15918449302340165</v>
      </c>
      <c r="O697">
        <v>629.15</v>
      </c>
      <c r="P697">
        <v>625.56420302961203</v>
      </c>
      <c r="Q697">
        <v>675.71492684793395</v>
      </c>
      <c r="R697">
        <v>60.821934830587303</v>
      </c>
      <c r="S697" s="1">
        <f>(Table2[[#This Row],[Close Price]]-Table2[[#This Row],[20D EMA]])/Table2[[#This Row],[20D EMA]]</f>
        <v>2.964316935547958E-2</v>
      </c>
      <c r="T697" s="1">
        <f>(Table2[[#This Row],[Close Price]]-Table2[[#This Row],[50D EMA]])/Table2[[#This Row],[50D EMA]]</f>
        <v>3.5545187628543633E-2</v>
      </c>
      <c r="U697" s="1">
        <f>(Table2[[#This Row],[Close Price]]-Table2[[#This Row],[200D EMA]])/Table2[[#This Row],[200D EMA]]</f>
        <v>-4.1311691867088357E-2</v>
      </c>
      <c r="V697">
        <v>1.0198724021191901</v>
      </c>
      <c r="W697">
        <v>635.29999999999995</v>
      </c>
      <c r="X697">
        <v>653.85</v>
      </c>
      <c r="Y697">
        <v>611.20000000000005</v>
      </c>
      <c r="Z697">
        <v>653.85</v>
      </c>
      <c r="AA697">
        <v>611.20000000000005</v>
      </c>
      <c r="AB697">
        <v>670</v>
      </c>
      <c r="AC697" s="1">
        <f>(Table2[[#This Row],[Close Price]]/Table2[[#This Row],[Day Low]])-1</f>
        <v>1.9675743743113427E-2</v>
      </c>
      <c r="AD697" s="1">
        <f>(Table2[[#This Row],[Day High]]/Table2[[#This Row],[Close Price]])-1</f>
        <v>9.3393022537822112E-3</v>
      </c>
      <c r="AE697" s="1">
        <f>(Table2[[#This Row],[Close Price]]/Table2[[#This Row],[Current Week Low]])-1</f>
        <v>5.9882198952879495E-2</v>
      </c>
      <c r="AF697" s="1">
        <f>(Table2[[#This Row],[Current Week High]]/Table2[[#This Row],[Close Price]])-1</f>
        <v>9.3393022537822112E-3</v>
      </c>
      <c r="AG697" s="1">
        <f>(Table2[[#This Row],[Close Price]]/Table2[[#This Row],[Current Month Low]])-1</f>
        <v>5.9882198952879495E-2</v>
      </c>
      <c r="AH697" s="1">
        <f>(Table2[[#This Row],[Current Month High]]/Table2[[#This Row],[Close Price]])-1</f>
        <v>3.426983636924974E-2</v>
      </c>
      <c r="AI697">
        <v>39.703612225995599</v>
      </c>
      <c r="AJ697">
        <v>19.6969696969696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-0.03</v>
      </c>
      <c r="AM697" t="s">
        <v>3172</v>
      </c>
      <c r="AN697">
        <v>5.15</v>
      </c>
      <c r="AO697" t="s">
        <v>3173</v>
      </c>
      <c r="AQ697">
        <f>(Table2[[#This Row],[Sharpe Ratio]]-AVERAGE(Table2[Sharpe Ratio]))/_xlfn.STDEV.P(Table2[Sharpe Ratio])</f>
        <v>-0.71746242365139401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696</v>
      </c>
      <c r="AT697">
        <f>_xlfn.RANK.AVG(Table2[[#This Row],[6M Return vs Nifty Z-Score]],Table2[6M Return vs Nifty Z-Score])</f>
        <v>691</v>
      </c>
      <c r="AU697">
        <f>_xlfn.RANK.AVG(Table2[[#This Row],[Sharpe Ratio Z-Score]],Table2[Sharpe Ratio Z-Score])</f>
        <v>531</v>
      </c>
      <c r="AV697">
        <f>(Table2[[#This Row],[Rank 1Y]]+Table2[[#This Row],[Rank 6M]]+Table2[[#This Row],[Rank Sharpe]])/3</f>
        <v>639.33333333333337</v>
      </c>
    </row>
    <row r="698" spans="1:48" x14ac:dyDescent="0.3">
      <c r="A698" t="s">
        <v>1590</v>
      </c>
      <c r="B698" t="s">
        <v>1591</v>
      </c>
      <c r="C698" t="s">
        <v>3138</v>
      </c>
      <c r="D698" t="s">
        <v>861</v>
      </c>
      <c r="E698">
        <v>6088.7315634480001</v>
      </c>
      <c r="F698">
        <v>34.36</v>
      </c>
      <c r="G698">
        <v>-45.054067065398002</v>
      </c>
      <c r="H698">
        <f>(Table2[[#This Row],[1Y Return vs Nifty]]-AVERAGE(Table2[1Y Return vs Nifty]))/_xlfn.STDEV.P(Table2[1Y Return vs Nifty])</f>
        <v>-1.2077556330320838</v>
      </c>
      <c r="I698">
        <v>-19.333812237474898</v>
      </c>
      <c r="J698">
        <f>(Table2[[#This Row],[1M Return vs Nifty]]-AVERAGE(Table2[1M Return vs Nifty]))/_xlfn.STDEV.P(Table2[1M Return vs Nifty])</f>
        <v>-2.0056283960110326</v>
      </c>
      <c r="K698">
        <v>-34.015056010730198</v>
      </c>
      <c r="L698">
        <f>(Table2[[#This Row],[6M Return vs Nifty]]-AVERAGE(Table2[6M Return vs Nifty]))/_xlfn.STDEV.P(Table2[6M Return vs Nifty])</f>
        <v>-1.4042671837648386</v>
      </c>
      <c r="M698">
        <v>2.06392885654921</v>
      </c>
      <c r="N698">
        <f>(Table2[[#This Row],[1W Return vs Nifty]]-AVERAGE(Table2[1W Return vs Nifty]))/_xlfn.STDEV.P(Table2[1W Return vs Nifty])</f>
        <v>0.56182047365436016</v>
      </c>
      <c r="O698">
        <v>36.21</v>
      </c>
      <c r="P698">
        <v>38.469406828552401</v>
      </c>
      <c r="Q698">
        <v>41.6397582568503</v>
      </c>
      <c r="R698">
        <v>42.624094521521698</v>
      </c>
      <c r="S698" s="1">
        <f>(Table2[[#This Row],[Close Price]]-Table2[[#This Row],[20D EMA]])/Table2[[#This Row],[20D EMA]]</f>
        <v>-5.1090858878762808E-2</v>
      </c>
      <c r="T698" s="1">
        <f>(Table2[[#This Row],[Close Price]]-Table2[[#This Row],[50D EMA]])/Table2[[#This Row],[50D EMA]]</f>
        <v>-0.1068227240120156</v>
      </c>
      <c r="U698" s="1">
        <f>(Table2[[#This Row],[Close Price]]-Table2[[#This Row],[200D EMA]])/Table2[[#This Row],[200D EMA]]</f>
        <v>-0.17482710182767888</v>
      </c>
      <c r="V698">
        <v>1.6619586434195199</v>
      </c>
      <c r="W698">
        <v>34.1</v>
      </c>
      <c r="X698">
        <v>34.75</v>
      </c>
      <c r="Y698">
        <v>31.6</v>
      </c>
      <c r="Z698">
        <v>34.75</v>
      </c>
      <c r="AA698">
        <v>31.6</v>
      </c>
      <c r="AB698">
        <v>34.75</v>
      </c>
      <c r="AC698" s="1">
        <f>(Table2[[#This Row],[Close Price]]/Table2[[#This Row],[Day Low]])-1</f>
        <v>7.6246334310849928E-3</v>
      </c>
      <c r="AD698" s="1">
        <f>(Table2[[#This Row],[Day High]]/Table2[[#This Row],[Close Price]])-1</f>
        <v>1.1350407450523958E-2</v>
      </c>
      <c r="AE698" s="1">
        <f>(Table2[[#This Row],[Close Price]]/Table2[[#This Row],[Current Week Low]])-1</f>
        <v>8.7341772151898756E-2</v>
      </c>
      <c r="AF698" s="1">
        <f>(Table2[[#This Row],[Current Week High]]/Table2[[#This Row],[Close Price]])-1</f>
        <v>1.1350407450523958E-2</v>
      </c>
      <c r="AG698" s="1">
        <f>(Table2[[#This Row],[Close Price]]/Table2[[#This Row],[Current Month Low]])-1</f>
        <v>8.7341772151898756E-2</v>
      </c>
      <c r="AH698" s="1">
        <f>(Table2[[#This Row],[Current Month High]]/Table2[[#This Row],[Close Price]])-1</f>
        <v>1.1350407450523958E-2</v>
      </c>
      <c r="AI698">
        <v>57.159487776484298</v>
      </c>
      <c r="AJ698">
        <v>8.7341772151898702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-0.22</v>
      </c>
      <c r="AM698" t="s">
        <v>3172</v>
      </c>
      <c r="AN698">
        <v>-17.260000000000002</v>
      </c>
      <c r="AO698" t="s">
        <v>3172</v>
      </c>
      <c r="AP698">
        <v>8.0813018546999996E-5</v>
      </c>
      <c r="AQ698">
        <f>(Table2[[#This Row],[Sharpe Ratio]]-AVERAGE(Table2[Sharpe Ratio]))/_xlfn.STDEV.P(Table2[Sharpe Ratio])</f>
        <v>-0.71652444688616757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700</v>
      </c>
      <c r="AT698">
        <f>_xlfn.RANK.AVG(Table2[[#This Row],[6M Return vs Nifty Z-Score]],Table2[6M Return vs Nifty Z-Score])</f>
        <v>714</v>
      </c>
      <c r="AU698">
        <f>_xlfn.RANK.AVG(Table2[[#This Row],[Sharpe Ratio Z-Score]],Table2[Sharpe Ratio Z-Score])</f>
        <v>505</v>
      </c>
      <c r="AV698">
        <f>(Table2[[#This Row],[Rank 1Y]]+Table2[[#This Row],[Rank 6M]]+Table2[[#This Row],[Rank Sharpe]])/3</f>
        <v>639.66666666666663</v>
      </c>
    </row>
    <row r="699" spans="1:48" x14ac:dyDescent="0.3">
      <c r="A699" t="s">
        <v>1562</v>
      </c>
      <c r="B699" t="s">
        <v>1563</v>
      </c>
      <c r="C699" t="s">
        <v>3139</v>
      </c>
      <c r="D699" t="s">
        <v>256</v>
      </c>
      <c r="E699">
        <v>6298.7318685199998</v>
      </c>
      <c r="F699">
        <v>1401.05</v>
      </c>
      <c r="G699">
        <v>-50.698954076057397</v>
      </c>
      <c r="H699">
        <f>(Table2[[#This Row],[1Y Return vs Nifty]]-AVERAGE(Table2[1Y Return vs Nifty]))/_xlfn.STDEV.P(Table2[1Y Return vs Nifty])</f>
        <v>-1.3038015945868919</v>
      </c>
      <c r="I699">
        <v>-2.05442139759618</v>
      </c>
      <c r="J699">
        <f>(Table2[[#This Row],[1M Return vs Nifty]]-AVERAGE(Table2[1M Return vs Nifty]))/_xlfn.STDEV.P(Table2[1M Return vs Nifty])</f>
        <v>-0.15363875032311561</v>
      </c>
      <c r="K699">
        <v>-11.3901608876068</v>
      </c>
      <c r="L699">
        <f>(Table2[[#This Row],[6M Return vs Nifty]]-AVERAGE(Table2[6M Return vs Nifty]))/_xlfn.STDEV.P(Table2[6M Return vs Nifty])</f>
        <v>-0.67617323203463509</v>
      </c>
      <c r="M699">
        <v>-0.64621979011446495</v>
      </c>
      <c r="N699">
        <f>(Table2[[#This Row],[1W Return vs Nifty]]-AVERAGE(Table2[1W Return vs Nifty]))/_xlfn.STDEV.P(Table2[1W Return vs Nifty])</f>
        <v>-8.2489313985063123E-2</v>
      </c>
      <c r="O699">
        <v>1412.34</v>
      </c>
      <c r="P699">
        <v>1401.8601247460199</v>
      </c>
      <c r="Q699">
        <v>1416.3648957995199</v>
      </c>
      <c r="R699">
        <v>44.909803988407802</v>
      </c>
      <c r="S699" s="1">
        <f>(Table2[[#This Row],[Close Price]]-Table2[[#This Row],[20D EMA]])/Table2[[#This Row],[20D EMA]]</f>
        <v>-7.9938258492997186E-3</v>
      </c>
      <c r="T699" s="1">
        <f>(Table2[[#This Row],[Close Price]]-Table2[[#This Row],[50D EMA]])/Table2[[#This Row],[50D EMA]]</f>
        <v>-5.7789270963585669E-4</v>
      </c>
      <c r="U699" s="1">
        <f>(Table2[[#This Row],[Close Price]]-Table2[[#This Row],[200D EMA]])/Table2[[#This Row],[200D EMA]]</f>
        <v>-1.0812817971512123E-2</v>
      </c>
      <c r="V699">
        <v>0.46896623123236603</v>
      </c>
      <c r="W699">
        <v>1363.05</v>
      </c>
      <c r="X699">
        <v>1405.05</v>
      </c>
      <c r="Y699">
        <v>1345.05</v>
      </c>
      <c r="Z699">
        <v>1415</v>
      </c>
      <c r="AA699">
        <v>1345.05</v>
      </c>
      <c r="AB699">
        <v>1437.95</v>
      </c>
      <c r="AC699" s="1">
        <f>(Table2[[#This Row],[Close Price]]/Table2[[#This Row],[Day Low]])-1</f>
        <v>2.7878654488096455E-2</v>
      </c>
      <c r="AD699" s="1">
        <f>(Table2[[#This Row],[Day High]]/Table2[[#This Row],[Close Price]])-1</f>
        <v>2.8550016059383232E-3</v>
      </c>
      <c r="AE699" s="1">
        <f>(Table2[[#This Row],[Close Price]]/Table2[[#This Row],[Current Week Low]])-1</f>
        <v>4.1634139994795705E-2</v>
      </c>
      <c r="AF699" s="1">
        <f>(Table2[[#This Row],[Current Week High]]/Table2[[#This Row],[Close Price]])-1</f>
        <v>9.9568181007101408E-3</v>
      </c>
      <c r="AG699" s="1">
        <f>(Table2[[#This Row],[Close Price]]/Table2[[#This Row],[Current Month Low]])-1</f>
        <v>4.1634139994795705E-2</v>
      </c>
      <c r="AH699" s="1">
        <f>(Table2[[#This Row],[Current Month High]]/Table2[[#This Row],[Close Price]])-1</f>
        <v>2.6337389814781842E-2</v>
      </c>
      <c r="AI699">
        <v>33.467756325612903</v>
      </c>
      <c r="AJ699">
        <v>22.565829761175699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-0.01</v>
      </c>
      <c r="AM699" t="s">
        <v>3172</v>
      </c>
      <c r="AN699">
        <v>-4.09</v>
      </c>
      <c r="AO699" t="s">
        <v>3172</v>
      </c>
      <c r="AP699">
        <v>-4.6692554017540001E-2</v>
      </c>
      <c r="AQ699">
        <f>(Table2[[#This Row],[Sharpe Ratio]]-AVERAGE(Table2[Sharpe Ratio]))/_xlfn.STDEV.P(Table2[Sharpe Ratio])</f>
        <v>-1.2594113764931973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711</v>
      </c>
      <c r="AT699">
        <f>_xlfn.RANK.AVG(Table2[[#This Row],[6M Return vs Nifty Z-Score]],Table2[6M Return vs Nifty Z-Score])</f>
        <v>554</v>
      </c>
      <c r="AU699">
        <f>_xlfn.RANK.AVG(Table2[[#This Row],[Sharpe Ratio Z-Score]],Table2[Sharpe Ratio Z-Score])</f>
        <v>655</v>
      </c>
      <c r="AV699">
        <f>(Table2[[#This Row],[Rank 1Y]]+Table2[[#This Row],[Rank 6M]]+Table2[[#This Row],[Rank Sharpe]])/3</f>
        <v>640</v>
      </c>
    </row>
    <row r="700" spans="1:48" x14ac:dyDescent="0.3">
      <c r="A700" t="s">
        <v>1092</v>
      </c>
      <c r="B700" t="s">
        <v>1093</v>
      </c>
      <c r="C700" t="s">
        <v>3126</v>
      </c>
      <c r="D700" t="s">
        <v>21</v>
      </c>
      <c r="E700">
        <v>12101.692328880001</v>
      </c>
      <c r="F700">
        <v>809.2</v>
      </c>
      <c r="G700">
        <v>-31.440825387155101</v>
      </c>
      <c r="H700">
        <f>(Table2[[#This Row],[1Y Return vs Nifty]]-AVERAGE(Table2[1Y Return vs Nifty]))/_xlfn.STDEV.P(Table2[1Y Return vs Nifty])</f>
        <v>-0.97613064489753965</v>
      </c>
      <c r="I700">
        <v>-7.1315693802377206E-2</v>
      </c>
      <c r="J700">
        <f>(Table2[[#This Row],[1M Return vs Nifty]]-AVERAGE(Table2[1M Return vs Nifty]))/_xlfn.STDEV.P(Table2[1M Return vs Nifty])</f>
        <v>5.8908744190096674E-2</v>
      </c>
      <c r="K700">
        <v>-11.043427652917799</v>
      </c>
      <c r="L700">
        <f>(Table2[[#This Row],[6M Return vs Nifty]]-AVERAGE(Table2[6M Return vs Nifty]))/_xlfn.STDEV.P(Table2[6M Return vs Nifty])</f>
        <v>-0.66501497606628401</v>
      </c>
      <c r="M700">
        <v>2.00666735747226</v>
      </c>
      <c r="N700">
        <f>(Table2[[#This Row],[1W Return vs Nifty]]-AVERAGE(Table2[1W Return vs Nifty]))/_xlfn.STDEV.P(Table2[1W Return vs Nifty])</f>
        <v>0.54820714497011869</v>
      </c>
      <c r="O700">
        <v>801.55</v>
      </c>
      <c r="P700">
        <v>803.443674420663</v>
      </c>
      <c r="Q700">
        <v>825.66868097590498</v>
      </c>
      <c r="R700">
        <v>62.374471324120698</v>
      </c>
      <c r="S700" s="1">
        <f>(Table2[[#This Row],[Close Price]]-Table2[[#This Row],[20D EMA]])/Table2[[#This Row],[20D EMA]]</f>
        <v>9.54400848356321E-3</v>
      </c>
      <c r="T700" s="1">
        <f>(Table2[[#This Row],[Close Price]]-Table2[[#This Row],[50D EMA]])/Table2[[#This Row],[50D EMA]]</f>
        <v>7.1645664314772817E-3</v>
      </c>
      <c r="U700" s="1">
        <f>(Table2[[#This Row],[Close Price]]-Table2[[#This Row],[200D EMA]])/Table2[[#This Row],[200D EMA]]</f>
        <v>-1.9945870971440575E-2</v>
      </c>
      <c r="V700">
        <v>0.81146446673739003</v>
      </c>
      <c r="W700">
        <v>801</v>
      </c>
      <c r="X700">
        <v>812</v>
      </c>
      <c r="Y700">
        <v>778.3</v>
      </c>
      <c r="Z700">
        <v>812</v>
      </c>
      <c r="AA700">
        <v>778.3</v>
      </c>
      <c r="AB700">
        <v>813.4</v>
      </c>
      <c r="AC700" s="1">
        <f>(Table2[[#This Row],[Close Price]]/Table2[[#This Row],[Day Low]])-1</f>
        <v>1.023720349563062E-2</v>
      </c>
      <c r="AD700" s="1">
        <f>(Table2[[#This Row],[Day High]]/Table2[[#This Row],[Close Price]])-1</f>
        <v>3.4602076124568004E-3</v>
      </c>
      <c r="AE700" s="1">
        <f>(Table2[[#This Row],[Close Price]]/Table2[[#This Row],[Current Week Low]])-1</f>
        <v>3.9701914428883489E-2</v>
      </c>
      <c r="AF700" s="1">
        <f>(Table2[[#This Row],[Current Week High]]/Table2[[#This Row],[Close Price]])-1</f>
        <v>3.4602076124568004E-3</v>
      </c>
      <c r="AG700" s="1">
        <f>(Table2[[#This Row],[Close Price]]/Table2[[#This Row],[Current Month Low]])-1</f>
        <v>3.9701914428883489E-2</v>
      </c>
      <c r="AH700" s="1">
        <f>(Table2[[#This Row],[Current Month High]]/Table2[[#This Row],[Close Price]])-1</f>
        <v>5.1903114186850896E-3</v>
      </c>
      <c r="AI700">
        <v>18.7592684132476</v>
      </c>
      <c r="AJ700">
        <v>9.2037786774628891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-0.05</v>
      </c>
      <c r="AM700" t="s">
        <v>3172</v>
      </c>
      <c r="AN700">
        <v>1.95</v>
      </c>
      <c r="AO700" t="s">
        <v>3173</v>
      </c>
      <c r="AP700">
        <v>-0.13485014767801001</v>
      </c>
      <c r="AQ700">
        <f>(Table2[[#This Row],[Sharpe Ratio]]-AVERAGE(Table2[Sharpe Ratio]))/_xlfn.STDEV.P(Table2[Sharpe Ratio])</f>
        <v>-2.2826348127480993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652</v>
      </c>
      <c r="AT700">
        <f>_xlfn.RANK.AVG(Table2[[#This Row],[6M Return vs Nifty Z-Score]],Table2[6M Return vs Nifty Z-Score])</f>
        <v>548</v>
      </c>
      <c r="AU700">
        <f>_xlfn.RANK.AVG(Table2[[#This Row],[Sharpe Ratio Z-Score]],Table2[Sharpe Ratio Z-Score])</f>
        <v>727</v>
      </c>
      <c r="AV700">
        <f>(Table2[[#This Row],[Rank 1Y]]+Table2[[#This Row],[Rank 6M]]+Table2[[#This Row],[Rank Sharpe]])/3</f>
        <v>642.33333333333337</v>
      </c>
    </row>
    <row r="701" spans="1:48" x14ac:dyDescent="0.3">
      <c r="A701" t="s">
        <v>637</v>
      </c>
      <c r="B701" t="s">
        <v>638</v>
      </c>
      <c r="C701" t="s">
        <v>3127</v>
      </c>
      <c r="D701" t="s">
        <v>24</v>
      </c>
      <c r="E701">
        <v>30237.92801625</v>
      </c>
      <c r="F701">
        <v>187.7</v>
      </c>
      <c r="G701">
        <v>-52.462190732972097</v>
      </c>
      <c r="H701">
        <f>(Table2[[#This Row],[1Y Return vs Nifty]]-AVERAGE(Table2[1Y Return vs Nifty]))/_xlfn.STDEV.P(Table2[1Y Return vs Nifty])</f>
        <v>-1.333802506888992</v>
      </c>
      <c r="I701">
        <v>-4.2094268415130696</v>
      </c>
      <c r="J701">
        <f>(Table2[[#This Row],[1M Return vs Nifty]]-AVERAGE(Table2[1M Return vs Nifty]))/_xlfn.STDEV.P(Table2[1M Return vs Nifty])</f>
        <v>-0.38461030513767097</v>
      </c>
      <c r="K701">
        <v>-7.1000948278988796</v>
      </c>
      <c r="L701">
        <f>(Table2[[#This Row],[6M Return vs Nifty]]-AVERAGE(Table2[6M Return vs Nifty]))/_xlfn.STDEV.P(Table2[6M Return vs Nifty])</f>
        <v>-0.53811419867346089</v>
      </c>
      <c r="M701">
        <v>-1.40647105887585</v>
      </c>
      <c r="N701">
        <f>(Table2[[#This Row],[1W Return vs Nifty]]-AVERAGE(Table2[1W Return vs Nifty]))/_xlfn.STDEV.P(Table2[1W Return vs Nifty])</f>
        <v>-0.2632311836722715</v>
      </c>
      <c r="O701">
        <v>196.12</v>
      </c>
      <c r="P701">
        <v>198.61625685711601</v>
      </c>
      <c r="Q701">
        <v>203.75474081337001</v>
      </c>
      <c r="R701">
        <v>31.8203999062099</v>
      </c>
      <c r="S701" s="1">
        <f>(Table2[[#This Row],[Close Price]]-Table2[[#This Row],[20D EMA]])/Table2[[#This Row],[20D EMA]]</f>
        <v>-4.2932898225576256E-2</v>
      </c>
      <c r="T701" s="1">
        <f>(Table2[[#This Row],[Close Price]]-Table2[[#This Row],[50D EMA]])/Table2[[#This Row],[50D EMA]]</f>
        <v>-5.4961547608709339E-2</v>
      </c>
      <c r="U701" s="1">
        <f>(Table2[[#This Row],[Close Price]]-Table2[[#This Row],[200D EMA]])/Table2[[#This Row],[200D EMA]]</f>
        <v>-7.8794440557706694E-2</v>
      </c>
      <c r="V701">
        <v>0.70355615588324205</v>
      </c>
      <c r="W701">
        <v>187.07</v>
      </c>
      <c r="X701">
        <v>190.4</v>
      </c>
      <c r="Y701">
        <v>182.55</v>
      </c>
      <c r="Z701">
        <v>192.35</v>
      </c>
      <c r="AA701">
        <v>182.55</v>
      </c>
      <c r="AB701">
        <v>199.27</v>
      </c>
      <c r="AC701" s="1">
        <f>(Table2[[#This Row],[Close Price]]/Table2[[#This Row],[Day Low]])-1</f>
        <v>3.3677233121292005E-3</v>
      </c>
      <c r="AD701" s="1">
        <f>(Table2[[#This Row],[Day High]]/Table2[[#This Row],[Close Price]])-1</f>
        <v>1.4384656366542403E-2</v>
      </c>
      <c r="AE701" s="1">
        <f>(Table2[[#This Row],[Close Price]]/Table2[[#This Row],[Current Week Low]])-1</f>
        <v>2.8211448918104454E-2</v>
      </c>
      <c r="AF701" s="1">
        <f>(Table2[[#This Row],[Current Week High]]/Table2[[#This Row],[Close Price]])-1</f>
        <v>2.4773574853489633E-2</v>
      </c>
      <c r="AG701" s="1">
        <f>(Table2[[#This Row],[Close Price]]/Table2[[#This Row],[Current Month Low]])-1</f>
        <v>2.8211448918104454E-2</v>
      </c>
      <c r="AH701" s="1">
        <f>(Table2[[#This Row],[Current Month High]]/Table2[[#This Row],[Close Price]])-1</f>
        <v>6.1640916355887088E-2</v>
      </c>
      <c r="AI701">
        <v>40.170484816196002</v>
      </c>
      <c r="AJ701">
        <v>10.9665976943541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-0.04</v>
      </c>
      <c r="AM701" t="s">
        <v>3172</v>
      </c>
      <c r="AN701">
        <v>-11.8</v>
      </c>
      <c r="AO701" t="s">
        <v>3172</v>
      </c>
      <c r="AP701">
        <v>-0.101397099365066</v>
      </c>
      <c r="AQ701">
        <f>(Table2[[#This Row],[Sharpe Ratio]]-AVERAGE(Table2[Sharpe Ratio]))/_xlfn.STDEV.P(Table2[Sharpe Ratio])</f>
        <v>-1.894353535700033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715</v>
      </c>
      <c r="AT701">
        <f>_xlfn.RANK.AVG(Table2[[#This Row],[6M Return vs Nifty Z-Score]],Table2[6M Return vs Nifty Z-Score])</f>
        <v>505</v>
      </c>
      <c r="AU701">
        <f>_xlfn.RANK.AVG(Table2[[#This Row],[Sharpe Ratio Z-Score]],Table2[Sharpe Ratio Z-Score])</f>
        <v>715</v>
      </c>
      <c r="AV701">
        <f>(Table2[[#This Row],[Rank 1Y]]+Table2[[#This Row],[Rank 6M]]+Table2[[#This Row],[Rank Sharpe]])/3</f>
        <v>645</v>
      </c>
    </row>
    <row r="702" spans="1:48" x14ac:dyDescent="0.3">
      <c r="A702" t="s">
        <v>1143</v>
      </c>
      <c r="B702" t="s">
        <v>1144</v>
      </c>
      <c r="C702" t="s">
        <v>3127</v>
      </c>
      <c r="D702" t="s">
        <v>589</v>
      </c>
      <c r="E702">
        <v>11132.173749645</v>
      </c>
      <c r="F702">
        <v>152.62</v>
      </c>
      <c r="G702">
        <v>-29.844505586980901</v>
      </c>
      <c r="H702">
        <f>(Table2[[#This Row],[1Y Return vs Nifty]]-AVERAGE(Table2[1Y Return vs Nifty]))/_xlfn.STDEV.P(Table2[1Y Return vs Nifty])</f>
        <v>-0.94896976995581084</v>
      </c>
      <c r="I702">
        <v>-6.4061062376047202</v>
      </c>
      <c r="J702">
        <f>(Table2[[#This Row],[1M Return vs Nifty]]-AVERAGE(Table2[1M Return vs Nifty]))/_xlfn.STDEV.P(Table2[1M Return vs Nifty])</f>
        <v>-0.62004843684939503</v>
      </c>
      <c r="K702">
        <v>-23.809123814196901</v>
      </c>
      <c r="L702">
        <f>(Table2[[#This Row],[6M Return vs Nifty]]-AVERAGE(Table2[6M Return vs Nifty]))/_xlfn.STDEV.P(Table2[6M Return vs Nifty])</f>
        <v>-1.0758290865437894</v>
      </c>
      <c r="M702">
        <v>-4.5346202836820497</v>
      </c>
      <c r="N702">
        <f>(Table2[[#This Row],[1W Return vs Nifty]]-AVERAGE(Table2[1W Return vs Nifty]))/_xlfn.STDEV.P(Table2[1W Return vs Nifty])</f>
        <v>-1.0069162819861532</v>
      </c>
      <c r="O702">
        <v>159.29</v>
      </c>
      <c r="P702">
        <v>162.24333844684699</v>
      </c>
      <c r="Q702">
        <v>164.14048934023501</v>
      </c>
      <c r="R702">
        <v>35.241267040213103</v>
      </c>
      <c r="S702" s="1">
        <f>(Table2[[#This Row],[Close Price]]-Table2[[#This Row],[20D EMA]])/Table2[[#This Row],[20D EMA]]</f>
        <v>-4.1873312825663804E-2</v>
      </c>
      <c r="T702" s="1">
        <f>(Table2[[#This Row],[Close Price]]-Table2[[#This Row],[50D EMA]])/Table2[[#This Row],[50D EMA]]</f>
        <v>-5.9314228485255908E-2</v>
      </c>
      <c r="U702" s="1">
        <f>(Table2[[#This Row],[Close Price]]-Table2[[#This Row],[200D EMA]])/Table2[[#This Row],[200D EMA]]</f>
        <v>-7.0186761271041481E-2</v>
      </c>
      <c r="V702">
        <v>0.91382103613893595</v>
      </c>
      <c r="W702">
        <v>151.6</v>
      </c>
      <c r="X702">
        <v>155.09</v>
      </c>
      <c r="Y702">
        <v>146.46</v>
      </c>
      <c r="Z702">
        <v>159.4</v>
      </c>
      <c r="AA702">
        <v>146.46</v>
      </c>
      <c r="AB702">
        <v>164.34</v>
      </c>
      <c r="AC702" s="1">
        <f>(Table2[[#This Row],[Close Price]]/Table2[[#This Row],[Day Low]])-1</f>
        <v>6.7282321899737596E-3</v>
      </c>
      <c r="AD702" s="1">
        <f>(Table2[[#This Row],[Day High]]/Table2[[#This Row],[Close Price]])-1</f>
        <v>1.6183986371379966E-2</v>
      </c>
      <c r="AE702" s="1">
        <f>(Table2[[#This Row],[Close Price]]/Table2[[#This Row],[Current Week Low]])-1</f>
        <v>4.2059265328417306E-2</v>
      </c>
      <c r="AF702" s="1">
        <f>(Table2[[#This Row],[Current Week High]]/Table2[[#This Row],[Close Price]])-1</f>
        <v>4.4424059756257295E-2</v>
      </c>
      <c r="AG702" s="1">
        <f>(Table2[[#This Row],[Close Price]]/Table2[[#This Row],[Current Month Low]])-1</f>
        <v>4.2059265328417306E-2</v>
      </c>
      <c r="AH702" s="1">
        <f>(Table2[[#This Row],[Current Month High]]/Table2[[#This Row],[Close Price]])-1</f>
        <v>7.6792032499017226E-2</v>
      </c>
      <c r="AI702">
        <v>37.136271967732597</v>
      </c>
      <c r="AJ702">
        <v>15.928598556779299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-0.09</v>
      </c>
      <c r="AM702" t="s">
        <v>3172</v>
      </c>
      <c r="AN702">
        <v>-7.65</v>
      </c>
      <c r="AO702" t="s">
        <v>3172</v>
      </c>
      <c r="AP702">
        <v>-3.3836405184275997E-2</v>
      </c>
      <c r="AQ702">
        <f>(Table2[[#This Row],[Sharpe Ratio]]-AVERAGE(Table2[Sharpe Ratio]))/_xlfn.STDEV.P(Table2[Sharpe Ratio])</f>
        <v>-1.1101932293096333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644</v>
      </c>
      <c r="AT702">
        <f>_xlfn.RANK.AVG(Table2[[#This Row],[6M Return vs Nifty Z-Score]],Table2[6M Return vs Nifty Z-Score])</f>
        <v>665</v>
      </c>
      <c r="AU702">
        <f>_xlfn.RANK.AVG(Table2[[#This Row],[Sharpe Ratio Z-Score]],Table2[Sharpe Ratio Z-Score])</f>
        <v>628</v>
      </c>
      <c r="AV702">
        <f>(Table2[[#This Row],[Rank 1Y]]+Table2[[#This Row],[Rank 6M]]+Table2[[#This Row],[Rank Sharpe]])/3</f>
        <v>645.66666666666663</v>
      </c>
    </row>
    <row r="703" spans="1:48" x14ac:dyDescent="0.3">
      <c r="A703" t="s">
        <v>2241</v>
      </c>
      <c r="B703" t="s">
        <v>2242</v>
      </c>
      <c r="C703" t="s">
        <v>3138</v>
      </c>
      <c r="D703" t="s">
        <v>609</v>
      </c>
      <c r="E703">
        <v>2566.5417252060001</v>
      </c>
      <c r="F703">
        <v>174.18</v>
      </c>
      <c r="G703">
        <v>-54.310421457202203</v>
      </c>
      <c r="H703">
        <f>(Table2[[#This Row],[1Y Return vs Nifty]]-AVERAGE(Table2[1Y Return vs Nifty]))/_xlfn.STDEV.P(Table2[1Y Return vs Nifty])</f>
        <v>-1.3652495662807234</v>
      </c>
      <c r="I703">
        <v>-0.84268017490339697</v>
      </c>
      <c r="J703">
        <f>(Table2[[#This Row],[1M Return vs Nifty]]-AVERAGE(Table2[1M Return vs Nifty]))/_xlfn.STDEV.P(Table2[1M Return vs Nifty])</f>
        <v>-2.3765410546514893E-2</v>
      </c>
      <c r="K703">
        <v>-27.782005013399601</v>
      </c>
      <c r="L703">
        <f>(Table2[[#This Row],[6M Return vs Nifty]]-AVERAGE(Table2[6M Return vs Nifty]))/_xlfn.STDEV.P(Table2[6M Return vs Nifty])</f>
        <v>-1.2036807630417616</v>
      </c>
      <c r="M703">
        <v>1.90306078739819</v>
      </c>
      <c r="N703">
        <f>(Table2[[#This Row],[1W Return vs Nifty]]-AVERAGE(Table2[1W Return vs Nifty]))/_xlfn.STDEV.P(Table2[1W Return vs Nifty])</f>
        <v>0.5235757553802336</v>
      </c>
      <c r="O703">
        <v>175.41</v>
      </c>
      <c r="P703">
        <v>174.89866052850101</v>
      </c>
      <c r="Q703">
        <v>202.41160872041701</v>
      </c>
      <c r="R703">
        <v>47.660162077786097</v>
      </c>
      <c r="S703" s="1">
        <f>(Table2[[#This Row],[Close Price]]-Table2[[#This Row],[20D EMA]])/Table2[[#This Row],[20D EMA]]</f>
        <v>-7.0121429793055688E-3</v>
      </c>
      <c r="T703" s="1">
        <f>(Table2[[#This Row],[Close Price]]-Table2[[#This Row],[50D EMA]])/Table2[[#This Row],[50D EMA]]</f>
        <v>-4.109011048623175E-3</v>
      </c>
      <c r="U703" s="1">
        <f>(Table2[[#This Row],[Close Price]]-Table2[[#This Row],[200D EMA]])/Table2[[#This Row],[200D EMA]]</f>
        <v>-0.13947623310188786</v>
      </c>
      <c r="V703">
        <v>0.607628287573867</v>
      </c>
      <c r="W703">
        <v>172.71</v>
      </c>
      <c r="X703">
        <v>177.5</v>
      </c>
      <c r="Y703">
        <v>164.16</v>
      </c>
      <c r="Z703">
        <v>177.51</v>
      </c>
      <c r="AA703">
        <v>164.16</v>
      </c>
      <c r="AB703">
        <v>179.9</v>
      </c>
      <c r="AC703" s="1">
        <f>(Table2[[#This Row],[Close Price]]/Table2[[#This Row],[Day Low]])-1</f>
        <v>8.5113774535348075E-3</v>
      </c>
      <c r="AD703" s="1">
        <f>(Table2[[#This Row],[Day High]]/Table2[[#This Row],[Close Price]])-1</f>
        <v>1.906074176139616E-2</v>
      </c>
      <c r="AE703" s="1">
        <f>(Table2[[#This Row],[Close Price]]/Table2[[#This Row],[Current Week Low]])-1</f>
        <v>6.1038011695906391E-2</v>
      </c>
      <c r="AF703" s="1">
        <f>(Table2[[#This Row],[Current Week High]]/Table2[[#This Row],[Close Price]])-1</f>
        <v>1.9118153634171353E-2</v>
      </c>
      <c r="AG703" s="1">
        <f>(Table2[[#This Row],[Close Price]]/Table2[[#This Row],[Current Month Low]])-1</f>
        <v>6.1038011695906391E-2</v>
      </c>
      <c r="AH703" s="1">
        <f>(Table2[[#This Row],[Current Month High]]/Table2[[#This Row],[Close Price]])-1</f>
        <v>3.2839591227465936E-2</v>
      </c>
      <c r="AI703">
        <v>79.125043058904495</v>
      </c>
      <c r="AJ703">
        <v>21.0255697609783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-0.01</v>
      </c>
      <c r="AM703" t="s">
        <v>3172</v>
      </c>
      <c r="AN703">
        <v>-8.17</v>
      </c>
      <c r="AO703" t="s">
        <v>3172</v>
      </c>
      <c r="AQ703">
        <f>(Table2[[#This Row],[Sharpe Ratio]]-AVERAGE(Table2[Sharpe Ratio]))/_xlfn.STDEV.P(Table2[Sharpe Ratio])</f>
        <v>-0.71746242365139401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718</v>
      </c>
      <c r="AT703">
        <f>_xlfn.RANK.AVG(Table2[[#This Row],[6M Return vs Nifty Z-Score]],Table2[6M Return vs Nifty Z-Score])</f>
        <v>688</v>
      </c>
      <c r="AU703">
        <f>_xlfn.RANK.AVG(Table2[[#This Row],[Sharpe Ratio Z-Score]],Table2[Sharpe Ratio Z-Score])</f>
        <v>531</v>
      </c>
      <c r="AV703">
        <f>(Table2[[#This Row],[Rank 1Y]]+Table2[[#This Row],[Rank 6M]]+Table2[[#This Row],[Rank Sharpe]])/3</f>
        <v>645.66666666666663</v>
      </c>
    </row>
    <row r="704" spans="1:48" x14ac:dyDescent="0.3">
      <c r="A704" t="s">
        <v>351</v>
      </c>
      <c r="B704" t="s">
        <v>352</v>
      </c>
      <c r="C704" t="s">
        <v>3127</v>
      </c>
      <c r="D704" t="s">
        <v>353</v>
      </c>
      <c r="E704">
        <v>70136.972977019905</v>
      </c>
      <c r="F704">
        <v>737.3</v>
      </c>
      <c r="G704">
        <v>-33.797086105297502</v>
      </c>
      <c r="H704">
        <f>(Table2[[#This Row],[1Y Return vs Nifty]]-AVERAGE(Table2[1Y Return vs Nifty]))/_xlfn.STDEV.P(Table2[1Y Return vs Nifty])</f>
        <v>-1.0162216734549694</v>
      </c>
      <c r="I704">
        <v>-7.9978892116107403</v>
      </c>
      <c r="J704">
        <f>(Table2[[#This Row],[1M Return vs Nifty]]-AVERAGE(Table2[1M Return vs Nifty]))/_xlfn.STDEV.P(Table2[1M Return vs Nifty])</f>
        <v>-0.79065431140591724</v>
      </c>
      <c r="K704">
        <v>-11.2954269188767</v>
      </c>
      <c r="L704">
        <f>(Table2[[#This Row],[6M Return vs Nifty]]-AVERAGE(Table2[6M Return vs Nifty]))/_xlfn.STDEV.P(Table2[6M Return vs Nifty])</f>
        <v>-0.67312458896776461</v>
      </c>
      <c r="M704">
        <v>-1.8233268997340999</v>
      </c>
      <c r="N704">
        <f>(Table2[[#This Row],[1W Return vs Nifty]]-AVERAGE(Table2[1W Return vs Nifty]))/_xlfn.STDEV.P(Table2[1W Return vs Nifty])</f>
        <v>-0.3623343449067199</v>
      </c>
      <c r="O704">
        <v>759.09</v>
      </c>
      <c r="P704">
        <v>752.97409660356595</v>
      </c>
      <c r="Q704">
        <v>744.67638415873898</v>
      </c>
      <c r="R704">
        <v>31.636914860707801</v>
      </c>
      <c r="S704" s="1">
        <f>(Table2[[#This Row],[Close Price]]-Table2[[#This Row],[20D EMA]])/Table2[[#This Row],[20D EMA]]</f>
        <v>-2.87054235993098E-2</v>
      </c>
      <c r="T704" s="1">
        <f>(Table2[[#This Row],[Close Price]]-Table2[[#This Row],[50D EMA]])/Table2[[#This Row],[50D EMA]]</f>
        <v>-2.0816249422479494E-2</v>
      </c>
      <c r="U704" s="1">
        <f>(Table2[[#This Row],[Close Price]]-Table2[[#This Row],[200D EMA]])/Table2[[#This Row],[200D EMA]]</f>
        <v>-9.9054895732622588E-3</v>
      </c>
      <c r="V704">
        <v>0.987610756616638</v>
      </c>
      <c r="W704">
        <v>734.1</v>
      </c>
      <c r="X704">
        <v>744.1</v>
      </c>
      <c r="Y704">
        <v>724.9</v>
      </c>
      <c r="Z704">
        <v>751</v>
      </c>
      <c r="AA704">
        <v>724.9</v>
      </c>
      <c r="AB704">
        <v>780</v>
      </c>
      <c r="AC704" s="1">
        <f>(Table2[[#This Row],[Close Price]]/Table2[[#This Row],[Day Low]])-1</f>
        <v>4.3590791445307087E-3</v>
      </c>
      <c r="AD704" s="1">
        <f>(Table2[[#This Row],[Day High]]/Table2[[#This Row],[Close Price]])-1</f>
        <v>9.2228400922285125E-3</v>
      </c>
      <c r="AE704" s="1">
        <f>(Table2[[#This Row],[Close Price]]/Table2[[#This Row],[Current Week Low]])-1</f>
        <v>1.7105807697613384E-2</v>
      </c>
      <c r="AF704" s="1">
        <f>(Table2[[#This Row],[Current Week High]]/Table2[[#This Row],[Close Price]])-1</f>
        <v>1.8581310185813216E-2</v>
      </c>
      <c r="AG704" s="1">
        <f>(Table2[[#This Row],[Close Price]]/Table2[[#This Row],[Current Month Low]])-1</f>
        <v>1.7105807697613384E-2</v>
      </c>
      <c r="AH704" s="1">
        <f>(Table2[[#This Row],[Current Month High]]/Table2[[#This Row],[Close Price]])-1</f>
        <v>5.7914010579140252E-2</v>
      </c>
      <c r="AI704">
        <v>10.8639631086396</v>
      </c>
      <c r="AJ704">
        <v>13.7896442626745</v>
      </c>
      <c r="AK704" t="str">
        <f>IF(AND(Table2[[#This Row],[20D EMA]]&gt;Table2[[#This Row],[50D EMA]],Table2[[#This Row],[50D EMA]]&gt;Table2[[#This Row],[200D EMA]]),"Uptrend","Downtrend/NoTrend")</f>
        <v>Uptrend</v>
      </c>
      <c r="AL704">
        <v>-0.01</v>
      </c>
      <c r="AM704" t="s">
        <v>3172</v>
      </c>
      <c r="AN704">
        <v>-7.26</v>
      </c>
      <c r="AO704" t="s">
        <v>3172</v>
      </c>
      <c r="AP704">
        <v>-0.13680749237051701</v>
      </c>
      <c r="AQ704">
        <f>(Table2[[#This Row],[Sharpe Ratio]]-AVERAGE(Table2[Sharpe Ratio]))/_xlfn.STDEV.P(Table2[Sharpe Ratio])</f>
        <v>-2.3053532296086581</v>
      </c>
      <c r="AR7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-5.1476881483440291</v>
      </c>
      <c r="AS704">
        <f>_xlfn.RANK.AVG(Table2[[#This Row],[1Y Return vs Nifty Z-Score]],Table2[1Y Return vs Nifty Z-Score])</f>
        <v>662</v>
      </c>
      <c r="AT704">
        <f>_xlfn.RANK.AVG(Table2[[#This Row],[6M Return vs Nifty Z-Score]],Table2[6M Return vs Nifty Z-Score])</f>
        <v>551</v>
      </c>
      <c r="AU704">
        <f>_xlfn.RANK.AVG(Table2[[#This Row],[Sharpe Ratio Z-Score]],Table2[Sharpe Ratio Z-Score])</f>
        <v>728</v>
      </c>
      <c r="AV704">
        <f>(Table2[[#This Row],[Rank 1Y]]+Table2[[#This Row],[Rank 6M]]+Table2[[#This Row],[Rank Sharpe]])/3</f>
        <v>647</v>
      </c>
    </row>
    <row r="705" spans="1:48" x14ac:dyDescent="0.3">
      <c r="A705" t="s">
        <v>1536</v>
      </c>
      <c r="B705" t="s">
        <v>1537</v>
      </c>
      <c r="C705" t="s">
        <v>3129</v>
      </c>
      <c r="D705" t="s">
        <v>384</v>
      </c>
      <c r="E705">
        <v>6533.6619671400003</v>
      </c>
      <c r="F705">
        <v>285.45</v>
      </c>
      <c r="G705">
        <v>-52.837494987931997</v>
      </c>
      <c r="H705">
        <f>(Table2[[#This Row],[1Y Return vs Nifty]]-AVERAGE(Table2[1Y Return vs Nifty]))/_xlfn.STDEV.P(Table2[1Y Return vs Nifty])</f>
        <v>-1.3401881897157992</v>
      </c>
      <c r="I705">
        <v>-5.6463083333785997</v>
      </c>
      <c r="J705">
        <f>(Table2[[#This Row],[1M Return vs Nifty]]-AVERAGE(Table2[1M Return vs Nifty]))/_xlfn.STDEV.P(Table2[1M Return vs Nifty])</f>
        <v>-0.53861397747049999</v>
      </c>
      <c r="K705">
        <v>-16.808710916627899</v>
      </c>
      <c r="L705">
        <f>(Table2[[#This Row],[6M Return vs Nifty]]-AVERAGE(Table2[6M Return vs Nifty]))/_xlfn.STDEV.P(Table2[6M Return vs Nifty])</f>
        <v>-0.85054811783225537</v>
      </c>
      <c r="M705">
        <v>-3.5654748457866101</v>
      </c>
      <c r="N705">
        <f>(Table2[[#This Row],[1W Return vs Nifty]]-AVERAGE(Table2[1W Return vs Nifty]))/_xlfn.STDEV.P(Table2[1W Return vs Nifty])</f>
        <v>-0.77651198587832537</v>
      </c>
      <c r="O705">
        <v>296.35000000000002</v>
      </c>
      <c r="P705">
        <v>299.07816907362297</v>
      </c>
      <c r="Q705">
        <v>312.52977322728202</v>
      </c>
      <c r="R705">
        <v>32.741378338376002</v>
      </c>
      <c r="S705" s="1">
        <f>(Table2[[#This Row],[Close Price]]-Table2[[#This Row],[20D EMA]])/Table2[[#This Row],[20D EMA]]</f>
        <v>-3.6780833473932961E-2</v>
      </c>
      <c r="T705" s="1">
        <f>(Table2[[#This Row],[Close Price]]-Table2[[#This Row],[50D EMA]])/Table2[[#This Row],[50D EMA]]</f>
        <v>-4.5567247906577187E-2</v>
      </c>
      <c r="U705" s="1">
        <f>(Table2[[#This Row],[Close Price]]-Table2[[#This Row],[200D EMA]])/Table2[[#This Row],[200D EMA]]</f>
        <v>-8.6647019090845864E-2</v>
      </c>
      <c r="V705">
        <v>0.71004095255070299</v>
      </c>
      <c r="W705">
        <v>284.25</v>
      </c>
      <c r="X705">
        <v>290</v>
      </c>
      <c r="Y705">
        <v>276.39999999999998</v>
      </c>
      <c r="Z705">
        <v>295.55</v>
      </c>
      <c r="AA705">
        <v>276.39999999999998</v>
      </c>
      <c r="AB705">
        <v>306.8</v>
      </c>
      <c r="AC705" s="1">
        <f>(Table2[[#This Row],[Close Price]]/Table2[[#This Row],[Day Low]])-1</f>
        <v>4.2216358839048951E-3</v>
      </c>
      <c r="AD705" s="1">
        <f>(Table2[[#This Row],[Day High]]/Table2[[#This Row],[Close Price]])-1</f>
        <v>1.5939744263443689E-2</v>
      </c>
      <c r="AE705" s="1">
        <f>(Table2[[#This Row],[Close Price]]/Table2[[#This Row],[Current Week Low]])-1</f>
        <v>3.2742402315484753E-2</v>
      </c>
      <c r="AF705" s="1">
        <f>(Table2[[#This Row],[Current Week High]]/Table2[[#This Row],[Close Price]])-1</f>
        <v>3.5382729024347581E-2</v>
      </c>
      <c r="AG705" s="1">
        <f>(Table2[[#This Row],[Close Price]]/Table2[[#This Row],[Current Month Low]])-1</f>
        <v>3.2742402315484753E-2</v>
      </c>
      <c r="AH705" s="1">
        <f>(Table2[[#This Row],[Current Month High]]/Table2[[#This Row],[Close Price]])-1</f>
        <v>7.4794184620774251E-2</v>
      </c>
      <c r="AI705">
        <v>38.3779996496759</v>
      </c>
      <c r="AJ705">
        <v>10.575246949447999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-0.06</v>
      </c>
      <c r="AM705" t="s">
        <v>3172</v>
      </c>
      <c r="AN705">
        <v>-5.78</v>
      </c>
      <c r="AO705" t="s">
        <v>3172</v>
      </c>
      <c r="AP705">
        <v>-3.0910616952013002E-2</v>
      </c>
      <c r="AQ705">
        <f>(Table2[[#This Row],[Sharpe Ratio]]-AVERAGE(Table2[Sharpe Ratio]))/_xlfn.STDEV.P(Table2[Sharpe Ratio])</f>
        <v>-1.0762343272517985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716</v>
      </c>
      <c r="AT705">
        <f>_xlfn.RANK.AVG(Table2[[#This Row],[6M Return vs Nifty Z-Score]],Table2[6M Return vs Nifty Z-Score])</f>
        <v>601</v>
      </c>
      <c r="AU705">
        <f>_xlfn.RANK.AVG(Table2[[#This Row],[Sharpe Ratio Z-Score]],Table2[Sharpe Ratio Z-Score])</f>
        <v>624</v>
      </c>
      <c r="AV705">
        <f>(Table2[[#This Row],[Rank 1Y]]+Table2[[#This Row],[Rank 6M]]+Table2[[#This Row],[Rank Sharpe]])/3</f>
        <v>647</v>
      </c>
    </row>
    <row r="706" spans="1:48" x14ac:dyDescent="0.3">
      <c r="A706" t="s">
        <v>583</v>
      </c>
      <c r="B706" t="s">
        <v>584</v>
      </c>
      <c r="C706" t="s">
        <v>3135</v>
      </c>
      <c r="D706" t="s">
        <v>80</v>
      </c>
      <c r="E706">
        <v>34665.366006215001</v>
      </c>
      <c r="F706">
        <v>1848.35</v>
      </c>
      <c r="G706">
        <v>-45.175701016477603</v>
      </c>
      <c r="H706">
        <f>(Table2[[#This Row],[1Y Return vs Nifty]]-AVERAGE(Table2[1Y Return vs Nifty]))/_xlfn.STDEV.P(Table2[1Y Return vs Nifty])</f>
        <v>-1.209825196119368</v>
      </c>
      <c r="I706">
        <v>-2.29616652119745</v>
      </c>
      <c r="J706">
        <f>(Table2[[#This Row],[1M Return vs Nifty]]-AVERAGE(Table2[1M Return vs Nifty]))/_xlfn.STDEV.P(Table2[1M Return vs Nifty])</f>
        <v>-0.17954877631615229</v>
      </c>
      <c r="K706">
        <v>-16.424270239872602</v>
      </c>
      <c r="L706">
        <f>(Table2[[#This Row],[6M Return vs Nifty]]-AVERAGE(Table2[6M Return vs Nifty]))/_xlfn.STDEV.P(Table2[6M Return vs Nifty])</f>
        <v>-0.83817639500121688</v>
      </c>
      <c r="M706">
        <v>-3.7313864319145398</v>
      </c>
      <c r="N706">
        <f>(Table2[[#This Row],[1W Return vs Nifty]]-AVERAGE(Table2[1W Return vs Nifty]))/_xlfn.STDEV.P(Table2[1W Return vs Nifty])</f>
        <v>-0.81595574810760518</v>
      </c>
      <c r="O706">
        <v>1883.52</v>
      </c>
      <c r="P706">
        <v>1864.8443235724201</v>
      </c>
      <c r="Q706">
        <v>1915.4649846283</v>
      </c>
      <c r="R706">
        <v>39.371223787861197</v>
      </c>
      <c r="S706" s="1">
        <f>(Table2[[#This Row],[Close Price]]-Table2[[#This Row],[20D EMA]])/Table2[[#This Row],[20D EMA]]</f>
        <v>-1.8672485558953487E-2</v>
      </c>
      <c r="T706" s="1">
        <f>(Table2[[#This Row],[Close Price]]-Table2[[#This Row],[50D EMA]])/Table2[[#This Row],[50D EMA]]</f>
        <v>-8.8448796309294839E-3</v>
      </c>
      <c r="U706" s="1">
        <f>(Table2[[#This Row],[Close Price]]-Table2[[#This Row],[200D EMA]])/Table2[[#This Row],[200D EMA]]</f>
        <v>-3.5038481604676236E-2</v>
      </c>
      <c r="V706">
        <v>0.95851873385939501</v>
      </c>
      <c r="W706">
        <v>1835.05</v>
      </c>
      <c r="X706">
        <v>1864.95</v>
      </c>
      <c r="Y706">
        <v>1831.25</v>
      </c>
      <c r="Z706">
        <v>1955.35</v>
      </c>
      <c r="AA706">
        <v>1831.25</v>
      </c>
      <c r="AB706">
        <v>1982</v>
      </c>
      <c r="AC706" s="1">
        <f>(Table2[[#This Row],[Close Price]]/Table2[[#This Row],[Day Low]])-1</f>
        <v>7.2477589166506373E-3</v>
      </c>
      <c r="AD706" s="1">
        <f>(Table2[[#This Row],[Day High]]/Table2[[#This Row],[Close Price]])-1</f>
        <v>8.9809830389266931E-3</v>
      </c>
      <c r="AE706" s="1">
        <f>(Table2[[#This Row],[Close Price]]/Table2[[#This Row],[Current Week Low]])-1</f>
        <v>9.3378839590443352E-3</v>
      </c>
      <c r="AF706" s="1">
        <f>(Table2[[#This Row],[Current Week High]]/Table2[[#This Row],[Close Price]])-1</f>
        <v>5.7889468985852233E-2</v>
      </c>
      <c r="AG706" s="1">
        <f>(Table2[[#This Row],[Close Price]]/Table2[[#This Row],[Current Month Low]])-1</f>
        <v>9.3378839590443352E-3</v>
      </c>
      <c r="AH706" s="1">
        <f>(Table2[[#This Row],[Current Month High]]/Table2[[#This Row],[Close Price]])-1</f>
        <v>7.2307733924851902E-2</v>
      </c>
      <c r="AI706">
        <v>31.506478751318699</v>
      </c>
      <c r="AJ706">
        <v>11.926244398692001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0.03</v>
      </c>
      <c r="AM706" t="s">
        <v>3173</v>
      </c>
      <c r="AN706">
        <v>-2.72</v>
      </c>
      <c r="AO706" t="s">
        <v>3172</v>
      </c>
      <c r="AP706">
        <v>-4.1093748446790999E-2</v>
      </c>
      <c r="AQ706">
        <f>(Table2[[#This Row],[Sharpe Ratio]]-AVERAGE(Table2[Sharpe Ratio]))/_xlfn.STDEV.P(Table2[Sharpe Ratio])</f>
        <v>-1.1944274217690145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701</v>
      </c>
      <c r="AT706">
        <f>_xlfn.RANK.AVG(Table2[[#This Row],[6M Return vs Nifty Z-Score]],Table2[6M Return vs Nifty Z-Score])</f>
        <v>597</v>
      </c>
      <c r="AU706">
        <f>_xlfn.RANK.AVG(Table2[[#This Row],[Sharpe Ratio Z-Score]],Table2[Sharpe Ratio Z-Score])</f>
        <v>645</v>
      </c>
      <c r="AV706">
        <f>(Table2[[#This Row],[Rank 1Y]]+Table2[[#This Row],[Rank 6M]]+Table2[[#This Row],[Rank Sharpe]])/3</f>
        <v>647.66666666666663</v>
      </c>
    </row>
    <row r="707" spans="1:48" x14ac:dyDescent="0.3">
      <c r="A707" t="s">
        <v>2037</v>
      </c>
      <c r="B707" t="s">
        <v>2038</v>
      </c>
      <c r="C707" t="s">
        <v>3138</v>
      </c>
      <c r="D707" t="s">
        <v>1463</v>
      </c>
      <c r="E707">
        <v>3294.6555774879998</v>
      </c>
      <c r="F707">
        <v>123.04</v>
      </c>
      <c r="G707">
        <v>-40.435079555989397</v>
      </c>
      <c r="H707">
        <f>(Table2[[#This Row],[1Y Return vs Nifty]]-AVERAGE(Table2[1Y Return vs Nifty]))/_xlfn.STDEV.P(Table2[1Y Return vs Nifty])</f>
        <v>-1.1291650260078747</v>
      </c>
      <c r="I707">
        <v>-4.9369401022605803</v>
      </c>
      <c r="J707">
        <f>(Table2[[#This Row],[1M Return vs Nifty]]-AVERAGE(Table2[1M Return vs Nifty]))/_xlfn.STDEV.P(Table2[1M Return vs Nifty])</f>
        <v>-0.46258452532230454</v>
      </c>
      <c r="K707">
        <v>-10.6791334629432</v>
      </c>
      <c r="L707">
        <f>(Table2[[#This Row],[6M Return vs Nifty]]-AVERAGE(Table2[6M Return vs Nifty]))/_xlfn.STDEV.P(Table2[6M Return vs Nifty])</f>
        <v>-0.65329158928691833</v>
      </c>
      <c r="M707">
        <v>-2.0832923109724999</v>
      </c>
      <c r="N707">
        <f>(Table2[[#This Row],[1W Return vs Nifty]]-AVERAGE(Table2[1W Return vs Nifty]))/_xlfn.STDEV.P(Table2[1W Return vs Nifty])</f>
        <v>-0.42413843049250771</v>
      </c>
      <c r="O707">
        <v>127.57</v>
      </c>
      <c r="P707">
        <v>129.45463821737201</v>
      </c>
      <c r="Q707">
        <v>136.114253252889</v>
      </c>
      <c r="R707">
        <v>36.082137843797298</v>
      </c>
      <c r="S707" s="1">
        <f>(Table2[[#This Row],[Close Price]]-Table2[[#This Row],[20D EMA]])/Table2[[#This Row],[20D EMA]]</f>
        <v>-3.5509916124480574E-2</v>
      </c>
      <c r="T707" s="1">
        <f>(Table2[[#This Row],[Close Price]]-Table2[[#This Row],[50D EMA]])/Table2[[#This Row],[50D EMA]]</f>
        <v>-4.9551242857756458E-2</v>
      </c>
      <c r="U707" s="1">
        <f>(Table2[[#This Row],[Close Price]]-Table2[[#This Row],[200D EMA]])/Table2[[#This Row],[200D EMA]]</f>
        <v>-9.6053520777123286E-2</v>
      </c>
      <c r="V707">
        <v>0.52355160551166102</v>
      </c>
      <c r="W707">
        <v>122.48</v>
      </c>
      <c r="X707">
        <v>125.9</v>
      </c>
      <c r="Y707">
        <v>119</v>
      </c>
      <c r="Z707">
        <v>126.64</v>
      </c>
      <c r="AA707">
        <v>119</v>
      </c>
      <c r="AB707">
        <v>131.6</v>
      </c>
      <c r="AC707" s="1">
        <f>(Table2[[#This Row],[Close Price]]/Table2[[#This Row],[Day Low]])-1</f>
        <v>4.5721750489875479E-3</v>
      </c>
      <c r="AD707" s="1">
        <f>(Table2[[#This Row],[Day High]]/Table2[[#This Row],[Close Price]])-1</f>
        <v>2.3244473342002525E-2</v>
      </c>
      <c r="AE707" s="1">
        <f>(Table2[[#This Row],[Close Price]]/Table2[[#This Row],[Current Week Low]])-1</f>
        <v>3.3949579831932919E-2</v>
      </c>
      <c r="AF707" s="1">
        <f>(Table2[[#This Row],[Current Week High]]/Table2[[#This Row],[Close Price]])-1</f>
        <v>2.925877763328999E-2</v>
      </c>
      <c r="AG707" s="1">
        <f>(Table2[[#This Row],[Close Price]]/Table2[[#This Row],[Current Month Low]])-1</f>
        <v>3.3949579831932919E-2</v>
      </c>
      <c r="AH707" s="1">
        <f>(Table2[[#This Row],[Current Month High]]/Table2[[#This Row],[Close Price]])-1</f>
        <v>6.9570871261378286E-2</v>
      </c>
      <c r="AI707">
        <v>29.876462938881598</v>
      </c>
      <c r="AJ707">
        <v>17.797989468645198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</v>
      </c>
      <c r="AM707" t="s">
        <v>3172</v>
      </c>
      <c r="AN707">
        <v>-6.34</v>
      </c>
      <c r="AO707" t="s">
        <v>3172</v>
      </c>
      <c r="AP707">
        <v>-0.108166892394868</v>
      </c>
      <c r="AQ707">
        <f>(Table2[[#This Row],[Sharpe Ratio]]-AVERAGE(Table2[Sharpe Ratio]))/_xlfn.STDEV.P(Table2[Sharpe Ratio])</f>
        <v>-1.9729288529139666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682</v>
      </c>
      <c r="AT707">
        <f>_xlfn.RANK.AVG(Table2[[#This Row],[6M Return vs Nifty Z-Score]],Table2[6M Return vs Nifty Z-Score])</f>
        <v>541</v>
      </c>
      <c r="AU707">
        <f>_xlfn.RANK.AVG(Table2[[#This Row],[Sharpe Ratio Z-Score]],Table2[Sharpe Ratio Z-Score])</f>
        <v>720</v>
      </c>
      <c r="AV707">
        <f>(Table2[[#This Row],[Rank 1Y]]+Table2[[#This Row],[Rank 6M]]+Table2[[#This Row],[Rank Sharpe]])/3</f>
        <v>647.66666666666663</v>
      </c>
    </row>
    <row r="708" spans="1:48" x14ac:dyDescent="0.3">
      <c r="A708" t="s">
        <v>883</v>
      </c>
      <c r="B708" t="s">
        <v>884</v>
      </c>
      <c r="C708" t="s">
        <v>3137</v>
      </c>
      <c r="D708" t="s">
        <v>594</v>
      </c>
      <c r="E708">
        <v>17925.093366100002</v>
      </c>
      <c r="F708">
        <v>1394.65</v>
      </c>
      <c r="G708">
        <v>-42.167057598899298</v>
      </c>
      <c r="H708">
        <f>(Table2[[#This Row],[1Y Return vs Nifty]]-AVERAGE(Table2[1Y Return vs Nifty]))/_xlfn.STDEV.P(Table2[1Y Return vs Nifty])</f>
        <v>-1.1586340829099833</v>
      </c>
      <c r="I708">
        <v>-2.18159638237664</v>
      </c>
      <c r="J708">
        <f>(Table2[[#This Row],[1M Return vs Nifty]]-AVERAGE(Table2[1M Return vs Nifty]))/_xlfn.STDEV.P(Table2[1M Return vs Nifty])</f>
        <v>-0.16726925137413434</v>
      </c>
      <c r="K708">
        <v>-8.8289764971922509</v>
      </c>
      <c r="L708">
        <f>(Table2[[#This Row],[6M Return vs Nifty]]-AVERAGE(Table2[6M Return vs Nifty]))/_xlfn.STDEV.P(Table2[6M Return vs Nifty])</f>
        <v>-0.59375150792150233</v>
      </c>
      <c r="M708">
        <v>-0.60098264323261497</v>
      </c>
      <c r="N708">
        <f>(Table2[[#This Row],[1W Return vs Nifty]]-AVERAGE(Table2[1W Return vs Nifty]))/_xlfn.STDEV.P(Table2[1W Return vs Nifty])</f>
        <v>-7.1734650569556663E-2</v>
      </c>
      <c r="O708">
        <v>1411.9</v>
      </c>
      <c r="P708">
        <v>1435.26808235048</v>
      </c>
      <c r="Q708">
        <v>1468.12033571905</v>
      </c>
      <c r="R708">
        <v>44.646317359350597</v>
      </c>
      <c r="S708" s="1">
        <f>(Table2[[#This Row],[Close Price]]-Table2[[#This Row],[20D EMA]])/Table2[[#This Row],[20D EMA]]</f>
        <v>-1.2217579148664918E-2</v>
      </c>
      <c r="T708" s="1">
        <f>(Table2[[#This Row],[Close Price]]-Table2[[#This Row],[50D EMA]])/Table2[[#This Row],[50D EMA]]</f>
        <v>-2.8299996948278335E-2</v>
      </c>
      <c r="U708" s="1">
        <f>(Table2[[#This Row],[Close Price]]-Table2[[#This Row],[200D EMA]])/Table2[[#This Row],[200D EMA]]</f>
        <v>-5.0043810395873238E-2</v>
      </c>
      <c r="V708">
        <v>0.92379302806831098</v>
      </c>
      <c r="W708">
        <v>1389</v>
      </c>
      <c r="X708">
        <v>1413.7</v>
      </c>
      <c r="Y708">
        <v>1340</v>
      </c>
      <c r="Z708">
        <v>1413.7</v>
      </c>
      <c r="AA708">
        <v>1340</v>
      </c>
      <c r="AB708">
        <v>1447.75</v>
      </c>
      <c r="AC708" s="1">
        <f>(Table2[[#This Row],[Close Price]]/Table2[[#This Row],[Day Low]])-1</f>
        <v>4.0676745860330765E-3</v>
      </c>
      <c r="AD708" s="1">
        <f>(Table2[[#This Row],[Day High]]/Table2[[#This Row],[Close Price]])-1</f>
        <v>1.3659341053310792E-2</v>
      </c>
      <c r="AE708" s="1">
        <f>(Table2[[#This Row],[Close Price]]/Table2[[#This Row],[Current Week Low]])-1</f>
        <v>4.078358208955235E-2</v>
      </c>
      <c r="AF708" s="1">
        <f>(Table2[[#This Row],[Current Week High]]/Table2[[#This Row],[Close Price]])-1</f>
        <v>1.3659341053310792E-2</v>
      </c>
      <c r="AG708" s="1">
        <f>(Table2[[#This Row],[Close Price]]/Table2[[#This Row],[Current Month Low]])-1</f>
        <v>4.078358208955235E-2</v>
      </c>
      <c r="AH708" s="1">
        <f>(Table2[[#This Row],[Current Month High]]/Table2[[#This Row],[Close Price]])-1</f>
        <v>3.8074068762771862E-2</v>
      </c>
      <c r="AI708">
        <v>23.633169612447499</v>
      </c>
      <c r="AJ708">
        <v>9.9014972419227707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-0.17</v>
      </c>
      <c r="AM708" t="s">
        <v>3172</v>
      </c>
      <c r="AN708">
        <v>-2.39</v>
      </c>
      <c r="AO708" t="s">
        <v>3172</v>
      </c>
      <c r="AP708">
        <v>-0.148405812703926</v>
      </c>
      <c r="AQ708">
        <f>(Table2[[#This Row],[Sharpe Ratio]]-AVERAGE(Table2[Sharpe Ratio]))/_xlfn.STDEV.P(Table2[Sharpe Ratio])</f>
        <v>-2.4399720717703781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690</v>
      </c>
      <c r="AT708">
        <f>_xlfn.RANK.AVG(Table2[[#This Row],[6M Return vs Nifty Z-Score]],Table2[6M Return vs Nifty Z-Score])</f>
        <v>526</v>
      </c>
      <c r="AU708">
        <f>_xlfn.RANK.AVG(Table2[[#This Row],[Sharpe Ratio Z-Score]],Table2[Sharpe Ratio Z-Score])</f>
        <v>730</v>
      </c>
      <c r="AV708">
        <f>(Table2[[#This Row],[Rank 1Y]]+Table2[[#This Row],[Rank 6M]]+Table2[[#This Row],[Rank Sharpe]])/3</f>
        <v>648.66666666666663</v>
      </c>
    </row>
    <row r="709" spans="1:48" x14ac:dyDescent="0.3">
      <c r="A709" t="s">
        <v>629</v>
      </c>
      <c r="B709" t="s">
        <v>630</v>
      </c>
      <c r="C709" t="s">
        <v>3136</v>
      </c>
      <c r="D709" t="s">
        <v>434</v>
      </c>
      <c r="E709">
        <v>30480.706058439999</v>
      </c>
      <c r="F709">
        <v>411.4</v>
      </c>
      <c r="G709">
        <v>-32.081025445828097</v>
      </c>
      <c r="H709">
        <f>(Table2[[#This Row],[1Y Return vs Nifty]]-AVERAGE(Table2[1Y Return vs Nifty]))/_xlfn.STDEV.P(Table2[1Y Return vs Nifty])</f>
        <v>-0.98702344578205381</v>
      </c>
      <c r="I709">
        <v>1.0336468421789999</v>
      </c>
      <c r="J709">
        <f>(Table2[[#This Row],[1M Return vs Nifty]]-AVERAGE(Table2[1M Return vs Nifty]))/_xlfn.STDEV.P(Table2[1M Return vs Nifty])</f>
        <v>0.17733763988865223</v>
      </c>
      <c r="K709">
        <v>-18.4833374613094</v>
      </c>
      <c r="L709">
        <f>(Table2[[#This Row],[6M Return vs Nifty]]-AVERAGE(Table2[6M Return vs Nifty]))/_xlfn.STDEV.P(Table2[6M Return vs Nifty])</f>
        <v>-0.90443943763524981</v>
      </c>
      <c r="M709">
        <v>0.171665584323688</v>
      </c>
      <c r="N709">
        <f>(Table2[[#This Row],[1W Return vs Nifty]]-AVERAGE(Table2[1W Return vs Nifty]))/_xlfn.STDEV.P(Table2[1W Return vs Nifty])</f>
        <v>0.11195446774859351</v>
      </c>
      <c r="O709">
        <v>418.78</v>
      </c>
      <c r="P709">
        <v>416.95960594141502</v>
      </c>
      <c r="Q709">
        <v>416.95243977845399</v>
      </c>
      <c r="R709">
        <v>40.077909246532698</v>
      </c>
      <c r="S709" s="1">
        <f>(Table2[[#This Row],[Close Price]]-Table2[[#This Row],[20D EMA]])/Table2[[#This Row],[20D EMA]]</f>
        <v>-1.7622618081092688E-2</v>
      </c>
      <c r="T709" s="1">
        <f>(Table2[[#This Row],[Close Price]]-Table2[[#This Row],[50D EMA]])/Table2[[#This Row],[50D EMA]]</f>
        <v>-1.3333679958907571E-2</v>
      </c>
      <c r="U709" s="1">
        <f>(Table2[[#This Row],[Close Price]]-Table2[[#This Row],[200D EMA]])/Table2[[#This Row],[200D EMA]]</f>
        <v>-1.3316722121602844E-2</v>
      </c>
      <c r="V709">
        <v>0.60852594614540201</v>
      </c>
      <c r="W709">
        <v>408.55</v>
      </c>
      <c r="X709">
        <v>418</v>
      </c>
      <c r="Y709">
        <v>393.1</v>
      </c>
      <c r="Z709">
        <v>427.3</v>
      </c>
      <c r="AA709">
        <v>393.1</v>
      </c>
      <c r="AB709">
        <v>428.45</v>
      </c>
      <c r="AC709" s="1">
        <f>(Table2[[#This Row],[Close Price]]/Table2[[#This Row],[Day Low]])-1</f>
        <v>6.975890343899005E-3</v>
      </c>
      <c r="AD709" s="1">
        <f>(Table2[[#This Row],[Day High]]/Table2[[#This Row],[Close Price]])-1</f>
        <v>1.6042780748663166E-2</v>
      </c>
      <c r="AE709" s="1">
        <f>(Table2[[#This Row],[Close Price]]/Table2[[#This Row],[Current Week Low]])-1</f>
        <v>4.6553039938946661E-2</v>
      </c>
      <c r="AF709" s="1">
        <f>(Table2[[#This Row],[Current Week High]]/Table2[[#This Row],[Close Price]])-1</f>
        <v>3.8648517258143E-2</v>
      </c>
      <c r="AG709" s="1">
        <f>(Table2[[#This Row],[Close Price]]/Table2[[#This Row],[Current Month Low]])-1</f>
        <v>4.6553039938946661E-2</v>
      </c>
      <c r="AH709" s="1">
        <f>(Table2[[#This Row],[Current Month High]]/Table2[[#This Row],[Close Price]])-1</f>
        <v>4.1443850267379734E-2</v>
      </c>
      <c r="AI709">
        <v>18.619348565872599</v>
      </c>
      <c r="AJ709">
        <v>16.1490683229813</v>
      </c>
      <c r="AK709" t="str">
        <f>IF(AND(Table2[[#This Row],[20D EMA]]&gt;Table2[[#This Row],[50D EMA]],Table2[[#This Row],[50D EMA]]&gt;Table2[[#This Row],[200D EMA]]),"Uptrend","Downtrend/NoTrend")</f>
        <v>Uptrend</v>
      </c>
      <c r="AL709">
        <v>7.0000000000000007E-2</v>
      </c>
      <c r="AM709" t="s">
        <v>3173</v>
      </c>
      <c r="AN709">
        <v>-5.09</v>
      </c>
      <c r="AO709" t="s">
        <v>3172</v>
      </c>
      <c r="AP709">
        <v>-6.9510527828870003E-2</v>
      </c>
      <c r="AQ709">
        <f>(Table2[[#This Row],[Sharpe Ratio]]-AVERAGE(Table2[Sharpe Ratio]))/_xlfn.STDEV.P(Table2[Sharpe Ratio])</f>
        <v>-1.5242539680630791</v>
      </c>
      <c r="AR7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-3.126424743843137</v>
      </c>
      <c r="AS709">
        <f>_xlfn.RANK.AVG(Table2[[#This Row],[1Y Return vs Nifty Z-Score]],Table2[1Y Return vs Nifty Z-Score])</f>
        <v>656</v>
      </c>
      <c r="AT709">
        <f>_xlfn.RANK.AVG(Table2[[#This Row],[6M Return vs Nifty Z-Score]],Table2[6M Return vs Nifty Z-Score])</f>
        <v>623</v>
      </c>
      <c r="AU709">
        <f>_xlfn.RANK.AVG(Table2[[#This Row],[Sharpe Ratio Z-Score]],Table2[Sharpe Ratio Z-Score])</f>
        <v>682</v>
      </c>
      <c r="AV709">
        <f>(Table2[[#This Row],[Rank 1Y]]+Table2[[#This Row],[Rank 6M]]+Table2[[#This Row],[Rank Sharpe]])/3</f>
        <v>653.66666666666663</v>
      </c>
    </row>
    <row r="710" spans="1:48" x14ac:dyDescent="0.3">
      <c r="A710" t="s">
        <v>1258</v>
      </c>
      <c r="B710" t="s">
        <v>1259</v>
      </c>
      <c r="C710" t="s">
        <v>3135</v>
      </c>
      <c r="D710" t="s">
        <v>80</v>
      </c>
      <c r="E710">
        <v>9475.8929750850002</v>
      </c>
      <c r="F710">
        <v>1230.55</v>
      </c>
      <c r="G710">
        <v>-29.139246231740401</v>
      </c>
      <c r="H710">
        <f>(Table2[[#This Row],[1Y Return vs Nifty]]-AVERAGE(Table2[1Y Return vs Nifty]))/_xlfn.STDEV.P(Table2[1Y Return vs Nifty])</f>
        <v>-0.93697000578131318</v>
      </c>
      <c r="I710">
        <v>-7.7481985245885499</v>
      </c>
      <c r="J710">
        <f>(Table2[[#This Row],[1M Return vs Nifty]]-AVERAGE(Table2[1M Return vs Nifty]))/_xlfn.STDEV.P(Table2[1M Return vs Nifty])</f>
        <v>-0.7638926870364644</v>
      </c>
      <c r="K710">
        <v>-30.2254284364768</v>
      </c>
      <c r="L710">
        <f>(Table2[[#This Row],[6M Return vs Nifty]]-AVERAGE(Table2[6M Return vs Nifty]))/_xlfn.STDEV.P(Table2[6M Return vs Nifty])</f>
        <v>-1.2823128100049397</v>
      </c>
      <c r="M710">
        <v>-1.8634156068046701</v>
      </c>
      <c r="N710">
        <f>(Table2[[#This Row],[1W Return vs Nifty]]-AVERAGE(Table2[1W Return vs Nifty]))/_xlfn.STDEV.P(Table2[1W Return vs Nifty])</f>
        <v>-0.37186502004927174</v>
      </c>
      <c r="O710">
        <v>1268.6500000000001</v>
      </c>
      <c r="P710">
        <v>1326.45988571063</v>
      </c>
      <c r="Q710">
        <v>1394.86071408113</v>
      </c>
      <c r="R710">
        <v>40.7353924901795</v>
      </c>
      <c r="S710" s="1">
        <f>(Table2[[#This Row],[Close Price]]-Table2[[#This Row],[20D EMA]])/Table2[[#This Row],[20D EMA]]</f>
        <v>-3.0031923698419685E-2</v>
      </c>
      <c r="T710" s="1">
        <f>(Table2[[#This Row],[Close Price]]-Table2[[#This Row],[50D EMA]])/Table2[[#This Row],[50D EMA]]</f>
        <v>-7.2305153547291681E-2</v>
      </c>
      <c r="U710" s="1">
        <f>(Table2[[#This Row],[Close Price]]-Table2[[#This Row],[200D EMA]])/Table2[[#This Row],[200D EMA]]</f>
        <v>-0.11779721976711517</v>
      </c>
      <c r="V710">
        <v>1.3846188769925201</v>
      </c>
      <c r="W710">
        <v>1223.2</v>
      </c>
      <c r="X710">
        <v>1257.95</v>
      </c>
      <c r="Y710">
        <v>1178</v>
      </c>
      <c r="Z710">
        <v>1259.8</v>
      </c>
      <c r="AA710">
        <v>1178</v>
      </c>
      <c r="AB710">
        <v>1298</v>
      </c>
      <c r="AC710" s="1">
        <f>(Table2[[#This Row],[Close Price]]/Table2[[#This Row],[Day Low]])-1</f>
        <v>6.0088293001960835E-3</v>
      </c>
      <c r="AD710" s="1">
        <f>(Table2[[#This Row],[Day High]]/Table2[[#This Row],[Close Price]])-1</f>
        <v>2.22664662142944E-2</v>
      </c>
      <c r="AE710" s="1">
        <f>(Table2[[#This Row],[Close Price]]/Table2[[#This Row],[Current Week Low]])-1</f>
        <v>4.460950764006788E-2</v>
      </c>
      <c r="AF710" s="1">
        <f>(Table2[[#This Row],[Current Week High]]/Table2[[#This Row],[Close Price]])-1</f>
        <v>2.3769859006135485E-2</v>
      </c>
      <c r="AG710" s="1">
        <f>(Table2[[#This Row],[Close Price]]/Table2[[#This Row],[Current Month Low]])-1</f>
        <v>4.460950764006788E-2</v>
      </c>
      <c r="AH710" s="1">
        <f>(Table2[[#This Row],[Current Month High]]/Table2[[#This Row],[Close Price]])-1</f>
        <v>5.4812888545772154E-2</v>
      </c>
      <c r="AI710">
        <v>46.438584372841397</v>
      </c>
      <c r="AJ710">
        <v>8.1469437975128596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-0.2</v>
      </c>
      <c r="AM710" t="s">
        <v>3172</v>
      </c>
      <c r="AN710">
        <v>-5.4</v>
      </c>
      <c r="AO710" t="s">
        <v>3172</v>
      </c>
      <c r="AP710">
        <v>-3.4388697394297001E-2</v>
      </c>
      <c r="AQ710">
        <f>(Table2[[#This Row],[Sharpe Ratio]]-AVERAGE(Table2[Sharpe Ratio]))/_xlfn.STDEV.P(Table2[Sharpe Ratio])</f>
        <v>-1.1166035487102626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638</v>
      </c>
      <c r="AT710">
        <f>_xlfn.RANK.AVG(Table2[[#This Row],[6M Return vs Nifty Z-Score]],Table2[6M Return vs Nifty Z-Score])</f>
        <v>697</v>
      </c>
      <c r="AU710">
        <f>_xlfn.RANK.AVG(Table2[[#This Row],[Sharpe Ratio Z-Score]],Table2[Sharpe Ratio Z-Score])</f>
        <v>632</v>
      </c>
      <c r="AV710">
        <f>(Table2[[#This Row],[Rank 1Y]]+Table2[[#This Row],[Rank 6M]]+Table2[[#This Row],[Rank Sharpe]])/3</f>
        <v>655.66666666666663</v>
      </c>
    </row>
    <row r="711" spans="1:48" x14ac:dyDescent="0.3">
      <c r="A711" t="s">
        <v>1208</v>
      </c>
      <c r="B711" t="s">
        <v>1209</v>
      </c>
      <c r="C711" t="s">
        <v>3137</v>
      </c>
      <c r="D711" t="s">
        <v>1210</v>
      </c>
      <c r="E711">
        <v>9955.5894621899897</v>
      </c>
      <c r="F711">
        <v>915.9</v>
      </c>
      <c r="G711">
        <v>-41.761099246566097</v>
      </c>
      <c r="H711">
        <f>(Table2[[#This Row],[1Y Return vs Nifty]]-AVERAGE(Table2[1Y Return vs Nifty]))/_xlfn.STDEV.P(Table2[1Y Return vs Nifty])</f>
        <v>-1.1517268303418768</v>
      </c>
      <c r="I711">
        <v>-1.6022374006242199</v>
      </c>
      <c r="J711">
        <f>(Table2[[#This Row],[1M Return vs Nifty]]-AVERAGE(Table2[1M Return vs Nifty]))/_xlfn.STDEV.P(Table2[1M Return vs Nifty])</f>
        <v>-0.10517407421861212</v>
      </c>
      <c r="K711">
        <v>-16.367599780003101</v>
      </c>
      <c r="L711">
        <f>(Table2[[#This Row],[6M Return vs Nifty]]-AVERAGE(Table2[6M Return vs Nifty]))/_xlfn.STDEV.P(Table2[6M Return vs Nifty])</f>
        <v>-0.83635267741719233</v>
      </c>
      <c r="M711">
        <v>2.19574962830914</v>
      </c>
      <c r="N711">
        <f>(Table2[[#This Row],[1W Return vs Nifty]]-AVERAGE(Table2[1W Return vs Nifty]))/_xlfn.STDEV.P(Table2[1W Return vs Nifty])</f>
        <v>0.59315949764614839</v>
      </c>
      <c r="O711">
        <v>915.04</v>
      </c>
      <c r="P711">
        <v>930.11922456858804</v>
      </c>
      <c r="Q711">
        <v>988.74518481311497</v>
      </c>
      <c r="R711">
        <v>52.774351901480301</v>
      </c>
      <c r="S711" s="1">
        <f>(Table2[[#This Row],[Close Price]]-Table2[[#This Row],[20D EMA]])/Table2[[#This Row],[20D EMA]]</f>
        <v>9.3984962406016529E-4</v>
      </c>
      <c r="T711" s="1">
        <f>(Table2[[#This Row],[Close Price]]-Table2[[#This Row],[50D EMA]])/Table2[[#This Row],[50D EMA]]</f>
        <v>-1.5287528945747019E-2</v>
      </c>
      <c r="U711" s="1">
        <f>(Table2[[#This Row],[Close Price]]-Table2[[#This Row],[200D EMA]])/Table2[[#This Row],[200D EMA]]</f>
        <v>-7.3674376302407613E-2</v>
      </c>
      <c r="V711">
        <v>1.6601678859782401</v>
      </c>
      <c r="W711">
        <v>909</v>
      </c>
      <c r="X711">
        <v>925</v>
      </c>
      <c r="Y711">
        <v>868</v>
      </c>
      <c r="Z711">
        <v>927.7</v>
      </c>
      <c r="AA711">
        <v>868</v>
      </c>
      <c r="AB711">
        <v>930</v>
      </c>
      <c r="AC711" s="1">
        <f>(Table2[[#This Row],[Close Price]]/Table2[[#This Row],[Day Low]])-1</f>
        <v>7.5907590759076715E-3</v>
      </c>
      <c r="AD711" s="1">
        <f>(Table2[[#This Row],[Day High]]/Table2[[#This Row],[Close Price]])-1</f>
        <v>9.9355824871711906E-3</v>
      </c>
      <c r="AE711" s="1">
        <f>(Table2[[#This Row],[Close Price]]/Table2[[#This Row],[Current Week Low]])-1</f>
        <v>5.518433179723492E-2</v>
      </c>
      <c r="AF711" s="1">
        <f>(Table2[[#This Row],[Current Week High]]/Table2[[#This Row],[Close Price]])-1</f>
        <v>1.2883502565782301E-2</v>
      </c>
      <c r="AG711" s="1">
        <f>(Table2[[#This Row],[Close Price]]/Table2[[#This Row],[Current Month Low]])-1</f>
        <v>5.518433179723492E-2</v>
      </c>
      <c r="AH711" s="1">
        <f>(Table2[[#This Row],[Current Month High]]/Table2[[#This Row],[Close Price]])-1</f>
        <v>1.539469374385849E-2</v>
      </c>
      <c r="AI711">
        <v>41.609345998471397</v>
      </c>
      <c r="AJ711">
        <v>7.2482435597189498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-0.08</v>
      </c>
      <c r="AM711" t="s">
        <v>3172</v>
      </c>
      <c r="AN711">
        <v>-0.66</v>
      </c>
      <c r="AO711" t="s">
        <v>3172</v>
      </c>
      <c r="AP711">
        <v>-7.3342152744003006E-2</v>
      </c>
      <c r="AQ711">
        <f>(Table2[[#This Row],[Sharpe Ratio]]-AVERAGE(Table2[Sharpe Ratio]))/_xlfn.STDEV.P(Table2[Sharpe Ratio])</f>
        <v>-1.5687266929788943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689</v>
      </c>
      <c r="AT711">
        <f>_xlfn.RANK.AVG(Table2[[#This Row],[6M Return vs Nifty Z-Score]],Table2[6M Return vs Nifty Z-Score])</f>
        <v>595</v>
      </c>
      <c r="AU711">
        <f>_xlfn.RANK.AVG(Table2[[#This Row],[Sharpe Ratio Z-Score]],Table2[Sharpe Ratio Z-Score])</f>
        <v>686</v>
      </c>
      <c r="AV711">
        <f>(Table2[[#This Row],[Rank 1Y]]+Table2[[#This Row],[Rank 6M]]+Table2[[#This Row],[Rank Sharpe]])/3</f>
        <v>656.66666666666663</v>
      </c>
    </row>
    <row r="712" spans="1:48" x14ac:dyDescent="0.3">
      <c r="A712" t="s">
        <v>1392</v>
      </c>
      <c r="B712" t="s">
        <v>1393</v>
      </c>
      <c r="C712" t="s">
        <v>3138</v>
      </c>
      <c r="D712" t="s">
        <v>125</v>
      </c>
      <c r="E712">
        <v>7912.0443005500001</v>
      </c>
      <c r="F712">
        <v>662.35</v>
      </c>
      <c r="G712">
        <v>-40.5713770605742</v>
      </c>
      <c r="H712">
        <f>(Table2[[#This Row],[1Y Return vs Nifty]]-AVERAGE(Table2[1Y Return vs Nifty]))/_xlfn.STDEV.P(Table2[1Y Return vs Nifty])</f>
        <v>-1.1314840848058008</v>
      </c>
      <c r="I712">
        <v>-10.179976516896099</v>
      </c>
      <c r="J712">
        <f>(Table2[[#This Row],[1M Return vs Nifty]]-AVERAGE(Table2[1M Return vs Nifty]))/_xlfn.STDEV.P(Table2[1M Return vs Nifty])</f>
        <v>-1.0245284758845015</v>
      </c>
      <c r="K712">
        <v>-13.4600260517267</v>
      </c>
      <c r="L712">
        <f>(Table2[[#This Row],[6M Return vs Nifty]]-AVERAGE(Table2[6M Return vs Nifty]))/_xlfn.STDEV.P(Table2[6M Return vs Nifty])</f>
        <v>-0.74278376431296966</v>
      </c>
      <c r="M712">
        <v>-6.8738216107287406E-2</v>
      </c>
      <c r="N712">
        <f>(Table2[[#This Row],[1W Return vs Nifty]]-AVERAGE(Table2[1W Return vs Nifty]))/_xlfn.STDEV.P(Table2[1W Return vs Nifty])</f>
        <v>5.4800952647466206E-2</v>
      </c>
      <c r="O712">
        <v>667.89</v>
      </c>
      <c r="P712">
        <v>673.85913214369202</v>
      </c>
      <c r="Q712">
        <v>696.73128761466296</v>
      </c>
      <c r="R712">
        <v>48.7844002085657</v>
      </c>
      <c r="S712" s="1">
        <f>(Table2[[#This Row],[Close Price]]-Table2[[#This Row],[20D EMA]])/Table2[[#This Row],[20D EMA]]</f>
        <v>-8.2947790803874349E-3</v>
      </c>
      <c r="T712" s="1">
        <f>(Table2[[#This Row],[Close Price]]-Table2[[#This Row],[50D EMA]])/Table2[[#This Row],[50D EMA]]</f>
        <v>-1.7079433363289081E-2</v>
      </c>
      <c r="U712" s="1">
        <f>(Table2[[#This Row],[Close Price]]-Table2[[#This Row],[200D EMA]])/Table2[[#This Row],[200D EMA]]</f>
        <v>-4.9346553292261494E-2</v>
      </c>
      <c r="V712">
        <v>0.45743235375682201</v>
      </c>
      <c r="W712">
        <v>648.5</v>
      </c>
      <c r="X712">
        <v>666.8</v>
      </c>
      <c r="Y712">
        <v>634.79999999999995</v>
      </c>
      <c r="Z712">
        <v>666.8</v>
      </c>
      <c r="AA712">
        <v>634.79999999999995</v>
      </c>
      <c r="AB712">
        <v>675.55</v>
      </c>
      <c r="AC712" s="1">
        <f>(Table2[[#This Row],[Close Price]]/Table2[[#This Row],[Day Low]])-1</f>
        <v>2.1356977640709429E-2</v>
      </c>
      <c r="AD712" s="1">
        <f>(Table2[[#This Row],[Day High]]/Table2[[#This Row],[Close Price]])-1</f>
        <v>6.7185023024078916E-3</v>
      </c>
      <c r="AE712" s="1">
        <f>(Table2[[#This Row],[Close Price]]/Table2[[#This Row],[Current Week Low]])-1</f>
        <v>4.3399495904221874E-2</v>
      </c>
      <c r="AF712" s="1">
        <f>(Table2[[#This Row],[Current Week High]]/Table2[[#This Row],[Close Price]])-1</f>
        <v>6.7185023024078916E-3</v>
      </c>
      <c r="AG712" s="1">
        <f>(Table2[[#This Row],[Close Price]]/Table2[[#This Row],[Current Month Low]])-1</f>
        <v>4.3399495904221874E-2</v>
      </c>
      <c r="AH712" s="1">
        <f>(Table2[[#This Row],[Current Month High]]/Table2[[#This Row],[Close Price]])-1</f>
        <v>1.9929040537480125E-2</v>
      </c>
      <c r="AI712">
        <v>28.179965275156601</v>
      </c>
      <c r="AJ712">
        <v>10.6498496491814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-0.12</v>
      </c>
      <c r="AM712" t="s">
        <v>3172</v>
      </c>
      <c r="AN712">
        <v>-2.44</v>
      </c>
      <c r="AO712" t="s">
        <v>3172</v>
      </c>
      <c r="AP712">
        <v>-0.100577721183271</v>
      </c>
      <c r="AQ712">
        <f>(Table2[[#This Row],[Sharpe Ratio]]-AVERAGE(Table2[Sharpe Ratio]))/_xlfn.STDEV.P(Table2[Sharpe Ratio])</f>
        <v>-1.8848432153299286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683</v>
      </c>
      <c r="AT712">
        <f>_xlfn.RANK.AVG(Table2[[#This Row],[6M Return vs Nifty Z-Score]],Table2[6M Return vs Nifty Z-Score])</f>
        <v>576</v>
      </c>
      <c r="AU712">
        <f>_xlfn.RANK.AVG(Table2[[#This Row],[Sharpe Ratio Z-Score]],Table2[Sharpe Ratio Z-Score])</f>
        <v>713</v>
      </c>
      <c r="AV712">
        <f>(Table2[[#This Row],[Rank 1Y]]+Table2[[#This Row],[Rank 6M]]+Table2[[#This Row],[Rank Sharpe]])/3</f>
        <v>657.33333333333337</v>
      </c>
    </row>
    <row r="713" spans="1:48" x14ac:dyDescent="0.3">
      <c r="A713" t="s">
        <v>2324</v>
      </c>
      <c r="B713" t="s">
        <v>2325</v>
      </c>
      <c r="C713" t="s">
        <v>3127</v>
      </c>
      <c r="D713" t="s">
        <v>24</v>
      </c>
      <c r="E713">
        <v>2354.5183264080001</v>
      </c>
      <c r="F713">
        <v>45.73</v>
      </c>
      <c r="G713">
        <v>-60.733727776616803</v>
      </c>
      <c r="H713">
        <f>(Table2[[#This Row],[1Y Return vs Nifty]]-AVERAGE(Table2[1Y Return vs Nifty]))/_xlfn.STDEV.P(Table2[1Y Return vs Nifty])</f>
        <v>-1.4745400854079047</v>
      </c>
      <c r="I713">
        <v>-9.4073724691938896</v>
      </c>
      <c r="J713">
        <f>(Table2[[#This Row],[1M Return vs Nifty]]-AVERAGE(Table2[1M Return vs Nifty]))/_xlfn.STDEV.P(Table2[1M Return vs Nifty])</f>
        <v>-0.94172146550894875</v>
      </c>
      <c r="K713">
        <v>-35.386118273890702</v>
      </c>
      <c r="L713">
        <f>(Table2[[#This Row],[6M Return vs Nifty]]-AVERAGE(Table2[6M Return vs Nifty]))/_xlfn.STDEV.P(Table2[6M Return vs Nifty])</f>
        <v>-1.4483894718824277</v>
      </c>
      <c r="M713">
        <v>2.1494326096271599</v>
      </c>
      <c r="N713">
        <f>(Table2[[#This Row],[1W Return vs Nifty]]-AVERAGE(Table2[1W Return vs Nifty]))/_xlfn.STDEV.P(Table2[1W Return vs Nifty])</f>
        <v>0.58214810588805588</v>
      </c>
      <c r="O713">
        <v>46.93</v>
      </c>
      <c r="P713">
        <v>48.938167986476998</v>
      </c>
      <c r="Q713">
        <v>57.313671909674802</v>
      </c>
      <c r="R713">
        <v>44.377349007413201</v>
      </c>
      <c r="S713" s="1">
        <f>(Table2[[#This Row],[Close Price]]-Table2[[#This Row],[20D EMA]])/Table2[[#This Row],[20D EMA]]</f>
        <v>-2.5569997869166906E-2</v>
      </c>
      <c r="T713" s="1">
        <f>(Table2[[#This Row],[Close Price]]-Table2[[#This Row],[50D EMA]])/Table2[[#This Row],[50D EMA]]</f>
        <v>-6.555553913181851E-2</v>
      </c>
      <c r="U713" s="1">
        <f>(Table2[[#This Row],[Close Price]]-Table2[[#This Row],[200D EMA]])/Table2[[#This Row],[200D EMA]]</f>
        <v>-0.20211009910393526</v>
      </c>
      <c r="V713">
        <v>1.6687164768618299</v>
      </c>
      <c r="W713">
        <v>44.98</v>
      </c>
      <c r="X713">
        <v>46.25</v>
      </c>
      <c r="Y713">
        <v>44.15</v>
      </c>
      <c r="Z713">
        <v>48.09</v>
      </c>
      <c r="AA713">
        <v>44</v>
      </c>
      <c r="AB713">
        <v>48.09</v>
      </c>
      <c r="AC713" s="1">
        <f>(Table2[[#This Row],[Close Price]]/Table2[[#This Row],[Day Low]])-1</f>
        <v>1.6674077367718976E-2</v>
      </c>
      <c r="AD713" s="1">
        <f>(Table2[[#This Row],[Day High]]/Table2[[#This Row],[Close Price]])-1</f>
        <v>1.1371091187404314E-2</v>
      </c>
      <c r="AE713" s="1">
        <f>(Table2[[#This Row],[Close Price]]/Table2[[#This Row],[Current Week Low]])-1</f>
        <v>3.5787089467723687E-2</v>
      </c>
      <c r="AF713" s="1">
        <f>(Table2[[#This Row],[Current Week High]]/Table2[[#This Row],[Close Price]])-1</f>
        <v>5.1607260004373545E-2</v>
      </c>
      <c r="AG713" s="1">
        <f>(Table2[[#This Row],[Close Price]]/Table2[[#This Row],[Current Month Low]])-1</f>
        <v>3.9318181818181808E-2</v>
      </c>
      <c r="AH713" s="1">
        <f>(Table2[[#This Row],[Current Month High]]/Table2[[#This Row],[Close Price]])-1</f>
        <v>5.1607260004373545E-2</v>
      </c>
      <c r="AI713">
        <v>80.188060354253196</v>
      </c>
      <c r="AJ713">
        <v>3.9318181818181799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-0.09</v>
      </c>
      <c r="AM713" t="s">
        <v>3172</v>
      </c>
      <c r="AN713">
        <v>-7.82</v>
      </c>
      <c r="AO713" t="s">
        <v>3172</v>
      </c>
      <c r="AQ713">
        <f>(Table2[[#This Row],[Sharpe Ratio]]-AVERAGE(Table2[Sharpe Ratio]))/_xlfn.STDEV.P(Table2[Sharpe Ratio])</f>
        <v>-0.71746242365139401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725</v>
      </c>
      <c r="AT713">
        <f>_xlfn.RANK.AVG(Table2[[#This Row],[6M Return vs Nifty Z-Score]],Table2[6M Return vs Nifty Z-Score])</f>
        <v>716</v>
      </c>
      <c r="AU713">
        <f>_xlfn.RANK.AVG(Table2[[#This Row],[Sharpe Ratio Z-Score]],Table2[Sharpe Ratio Z-Score])</f>
        <v>531</v>
      </c>
      <c r="AV713">
        <f>(Table2[[#This Row],[Rank 1Y]]+Table2[[#This Row],[Rank 6M]]+Table2[[#This Row],[Rank Sharpe]])/3</f>
        <v>657.33333333333337</v>
      </c>
    </row>
    <row r="714" spans="1:48" x14ac:dyDescent="0.3">
      <c r="A714" t="s">
        <v>380</v>
      </c>
      <c r="B714" t="s">
        <v>381</v>
      </c>
      <c r="C714" t="s">
        <v>3128</v>
      </c>
      <c r="D714" t="s">
        <v>27</v>
      </c>
      <c r="E714">
        <v>64890.529291840001</v>
      </c>
      <c r="F714">
        <v>9.31</v>
      </c>
      <c r="G714">
        <v>-42.707705581407701</v>
      </c>
      <c r="H714">
        <f>(Table2[[#This Row],[1Y Return vs Nifty]]-AVERAGE(Table2[1Y Return vs Nifty]))/_xlfn.STDEV.P(Table2[1Y Return vs Nifty])</f>
        <v>-1.1678330368030605</v>
      </c>
      <c r="I714">
        <v>-31.1450761196724</v>
      </c>
      <c r="J714">
        <f>(Table2[[#This Row],[1M Return vs Nifty]]-AVERAGE(Table2[1M Return vs Nifty]))/_xlfn.STDEV.P(Table2[1M Return vs Nifty])</f>
        <v>-3.2715490881823186</v>
      </c>
      <c r="K714">
        <v>-37.973053743562403</v>
      </c>
      <c r="L714">
        <f>(Table2[[#This Row],[6M Return vs Nifty]]-AVERAGE(Table2[6M Return vs Nifty]))/_xlfn.STDEV.P(Table2[6M Return vs Nifty])</f>
        <v>-1.5316398939831368</v>
      </c>
      <c r="M714">
        <v>-8.1032713717136993</v>
      </c>
      <c r="N714">
        <f>(Table2[[#This Row],[1W Return vs Nifty]]-AVERAGE(Table2[1W Return vs Nifty]))/_xlfn.STDEV.P(Table2[1W Return vs Nifty])</f>
        <v>-1.8553261385891997</v>
      </c>
      <c r="O714">
        <v>10.83</v>
      </c>
      <c r="P714">
        <v>12.738739528369299</v>
      </c>
      <c r="Q714">
        <v>13.7104987588573</v>
      </c>
      <c r="R714">
        <v>26.4860907592941</v>
      </c>
      <c r="S714" s="1">
        <f>(Table2[[#This Row],[Close Price]]-Table2[[#This Row],[20D EMA]])/Table2[[#This Row],[20D EMA]]</f>
        <v>-0.14035087719298242</v>
      </c>
      <c r="T714" s="1">
        <f>(Table2[[#This Row],[Close Price]]-Table2[[#This Row],[50D EMA]])/Table2[[#This Row],[50D EMA]]</f>
        <v>-0.26915846114393516</v>
      </c>
      <c r="U714" s="1">
        <f>(Table2[[#This Row],[Close Price]]-Table2[[#This Row],[200D EMA]])/Table2[[#This Row],[200D EMA]]</f>
        <v>-0.32095832808521829</v>
      </c>
      <c r="V714">
        <v>0.90629440565751995</v>
      </c>
      <c r="W714">
        <v>9.19</v>
      </c>
      <c r="X714">
        <v>9.44</v>
      </c>
      <c r="Y714">
        <v>8.9</v>
      </c>
      <c r="Z714">
        <v>9.81</v>
      </c>
      <c r="AA714">
        <v>8.9</v>
      </c>
      <c r="AB714">
        <v>10.53</v>
      </c>
      <c r="AC714" s="1">
        <f>(Table2[[#This Row],[Close Price]]/Table2[[#This Row],[Day Low]])-1</f>
        <v>1.305767138193703E-2</v>
      </c>
      <c r="AD714" s="1">
        <f>(Table2[[#This Row],[Day High]]/Table2[[#This Row],[Close Price]])-1</f>
        <v>1.396348012889348E-2</v>
      </c>
      <c r="AE714" s="1">
        <f>(Table2[[#This Row],[Close Price]]/Table2[[#This Row],[Current Week Low]])-1</f>
        <v>4.6067415730337125E-2</v>
      </c>
      <c r="AF714" s="1">
        <f>(Table2[[#This Row],[Current Week High]]/Table2[[#This Row],[Close Price]])-1</f>
        <v>5.3705692803437177E-2</v>
      </c>
      <c r="AG714" s="1">
        <f>(Table2[[#This Row],[Close Price]]/Table2[[#This Row],[Current Month Low]])-1</f>
        <v>4.6067415730337125E-2</v>
      </c>
      <c r="AH714" s="1">
        <f>(Table2[[#This Row],[Current Month High]]/Table2[[#This Row],[Close Price]])-1</f>
        <v>0.1310418904403865</v>
      </c>
      <c r="AI714">
        <v>106.015037593984</v>
      </c>
      <c r="AJ714">
        <v>4.6067415730337098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-0.41</v>
      </c>
      <c r="AM714" t="s">
        <v>3172</v>
      </c>
      <c r="AN714">
        <v>-13.96</v>
      </c>
      <c r="AO714" t="s">
        <v>3172</v>
      </c>
      <c r="AP714">
        <v>-5.514795278878E-3</v>
      </c>
      <c r="AQ714">
        <f>(Table2[[#This Row],[Sharpe Ratio]]-AVERAGE(Table2[Sharpe Ratio]))/_xlfn.STDEV.P(Table2[Sharpe Ratio])</f>
        <v>-0.78147129164782314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691</v>
      </c>
      <c r="AT714">
        <f>_xlfn.RANK.AVG(Table2[[#This Row],[6M Return vs Nifty Z-Score]],Table2[6M Return vs Nifty Z-Score])</f>
        <v>721</v>
      </c>
      <c r="AU714">
        <f>_xlfn.RANK.AVG(Table2[[#This Row],[Sharpe Ratio Z-Score]],Table2[Sharpe Ratio Z-Score])</f>
        <v>579</v>
      </c>
      <c r="AV714">
        <f>(Table2[[#This Row],[Rank 1Y]]+Table2[[#This Row],[Rank 6M]]+Table2[[#This Row],[Rank Sharpe]])/3</f>
        <v>663.66666666666663</v>
      </c>
    </row>
    <row r="715" spans="1:48" x14ac:dyDescent="0.3">
      <c r="A715" t="s">
        <v>1182</v>
      </c>
      <c r="B715" t="s">
        <v>1183</v>
      </c>
      <c r="C715" t="s">
        <v>3137</v>
      </c>
      <c r="D715" t="s">
        <v>310</v>
      </c>
      <c r="E715">
        <v>10481.5910484</v>
      </c>
      <c r="F715">
        <v>909.25</v>
      </c>
      <c r="G715">
        <v>-41.207067368795599</v>
      </c>
      <c r="H715">
        <f>(Table2[[#This Row],[1Y Return vs Nifty]]-AVERAGE(Table2[1Y Return vs Nifty]))/_xlfn.STDEV.P(Table2[1Y Return vs Nifty])</f>
        <v>-1.142300153717172</v>
      </c>
      <c r="I715">
        <v>-9.9676076065281194</v>
      </c>
      <c r="J715">
        <f>(Table2[[#This Row],[1M Return vs Nifty]]-AVERAGE(Table2[1M Return vs Nifty]))/_xlfn.STDEV.P(Table2[1M Return vs Nifty])</f>
        <v>-1.0017669661349895</v>
      </c>
      <c r="K715">
        <v>-18.734903039613599</v>
      </c>
      <c r="L715">
        <f>(Table2[[#This Row],[6M Return vs Nifty]]-AVERAGE(Table2[6M Return vs Nifty]))/_xlfn.STDEV.P(Table2[6M Return vs Nifty])</f>
        <v>-0.91253509399210964</v>
      </c>
      <c r="M715">
        <v>-5.9200197575834297</v>
      </c>
      <c r="N715">
        <f>(Table2[[#This Row],[1W Return vs Nifty]]-AVERAGE(Table2[1W Return vs Nifty]))/_xlfn.STDEV.P(Table2[1W Return vs Nifty])</f>
        <v>-1.3362806664541542</v>
      </c>
      <c r="O715">
        <v>952.44</v>
      </c>
      <c r="P715">
        <v>971.15849506947802</v>
      </c>
      <c r="Q715">
        <v>991.14901180869197</v>
      </c>
      <c r="R715">
        <v>27.729889426534001</v>
      </c>
      <c r="S715" s="1">
        <f>(Table2[[#This Row],[Close Price]]-Table2[[#This Row],[20D EMA]])/Table2[[#This Row],[20D EMA]]</f>
        <v>-4.5346688505312725E-2</v>
      </c>
      <c r="T715" s="1">
        <f>(Table2[[#This Row],[Close Price]]-Table2[[#This Row],[50D EMA]])/Table2[[#This Row],[50D EMA]]</f>
        <v>-6.3747056102360519E-2</v>
      </c>
      <c r="U715" s="1">
        <f>(Table2[[#This Row],[Close Price]]-Table2[[#This Row],[200D EMA]])/Table2[[#This Row],[200D EMA]]</f>
        <v>-8.2630372257789048E-2</v>
      </c>
      <c r="V715">
        <v>0.71008391758763101</v>
      </c>
      <c r="W715">
        <v>905.7</v>
      </c>
      <c r="X715">
        <v>917.85</v>
      </c>
      <c r="Y715">
        <v>898.6</v>
      </c>
      <c r="Z715">
        <v>935.65</v>
      </c>
      <c r="AA715">
        <v>898.6</v>
      </c>
      <c r="AB715">
        <v>973.95</v>
      </c>
      <c r="AC715" s="1">
        <f>(Table2[[#This Row],[Close Price]]/Table2[[#This Row],[Day Low]])-1</f>
        <v>3.919620183283623E-3</v>
      </c>
      <c r="AD715" s="1">
        <f>(Table2[[#This Row],[Day High]]/Table2[[#This Row],[Close Price]])-1</f>
        <v>9.4583447896618988E-3</v>
      </c>
      <c r="AE715" s="1">
        <f>(Table2[[#This Row],[Close Price]]/Table2[[#This Row],[Current Week Low]])-1</f>
        <v>1.185176941909627E-2</v>
      </c>
      <c r="AF715" s="1">
        <f>(Table2[[#This Row],[Current Week High]]/Table2[[#This Row],[Close Price]])-1</f>
        <v>2.9034918889194294E-2</v>
      </c>
      <c r="AG715" s="1">
        <f>(Table2[[#This Row],[Close Price]]/Table2[[#This Row],[Current Month Low]])-1</f>
        <v>1.185176941909627E-2</v>
      </c>
      <c r="AH715" s="1">
        <f>(Table2[[#This Row],[Current Month High]]/Table2[[#This Row],[Close Price]])-1</f>
        <v>7.1157547429199886E-2</v>
      </c>
      <c r="AI715">
        <v>26.2579048666483</v>
      </c>
      <c r="AJ715">
        <v>10.863866365908599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-0.12</v>
      </c>
      <c r="AM715" t="s">
        <v>3172</v>
      </c>
      <c r="AN715">
        <v>-7.33</v>
      </c>
      <c r="AO715" t="s">
        <v>3172</v>
      </c>
      <c r="AP715">
        <v>-6.5000983919913005E-2</v>
      </c>
      <c r="AQ715">
        <f>(Table2[[#This Row],[Sharpe Ratio]]-AVERAGE(Table2[Sharpe Ratio]))/_xlfn.STDEV.P(Table2[Sharpe Ratio])</f>
        <v>-1.4719128046661205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685</v>
      </c>
      <c r="AT715">
        <f>_xlfn.RANK.AVG(Table2[[#This Row],[6M Return vs Nifty Z-Score]],Table2[6M Return vs Nifty Z-Score])</f>
        <v>627</v>
      </c>
      <c r="AU715">
        <f>_xlfn.RANK.AVG(Table2[[#This Row],[Sharpe Ratio Z-Score]],Table2[Sharpe Ratio Z-Score])</f>
        <v>679</v>
      </c>
      <c r="AV715">
        <f>(Table2[[#This Row],[Rank 1Y]]+Table2[[#This Row],[Rank 6M]]+Table2[[#This Row],[Rank Sharpe]])/3</f>
        <v>663.66666666666663</v>
      </c>
    </row>
    <row r="716" spans="1:48" x14ac:dyDescent="0.3">
      <c r="A716" t="s">
        <v>2364</v>
      </c>
      <c r="B716" t="s">
        <v>2365</v>
      </c>
      <c r="C716" t="s">
        <v>3127</v>
      </c>
      <c r="D716" t="s">
        <v>54</v>
      </c>
      <c r="E716">
        <v>2282.1625879200001</v>
      </c>
      <c r="F716">
        <v>226.74</v>
      </c>
      <c r="G716">
        <v>-89.603821052316107</v>
      </c>
      <c r="H716">
        <f>(Table2[[#This Row],[1Y Return vs Nifty]]-AVERAGE(Table2[1Y Return vs Nifty]))/_xlfn.STDEV.P(Table2[1Y Return vs Nifty])</f>
        <v>-1.9657555629906218</v>
      </c>
      <c r="I716">
        <v>-26.7153441744642</v>
      </c>
      <c r="J716">
        <f>(Table2[[#This Row],[1M Return vs Nifty]]-AVERAGE(Table2[1M Return vs Nifty]))/_xlfn.STDEV.P(Table2[1M Return vs Nifty])</f>
        <v>-2.7967743827705296</v>
      </c>
      <c r="K716">
        <v>-63.378015855854102</v>
      </c>
      <c r="L716">
        <f>(Table2[[#This Row],[6M Return vs Nifty]]-AVERAGE(Table2[6M Return vs Nifty]))/_xlfn.STDEV.P(Table2[6M Return vs Nifty])</f>
        <v>-2.3491994520378303</v>
      </c>
      <c r="M716">
        <v>-5.5654244919559401</v>
      </c>
      <c r="N716">
        <f>(Table2[[#This Row],[1W Return vs Nifty]]-AVERAGE(Table2[1W Return vs Nifty]))/_xlfn.STDEV.P(Table2[1W Return vs Nifty])</f>
        <v>-1.2519793125134213</v>
      </c>
      <c r="O716">
        <v>258.74</v>
      </c>
      <c r="P716">
        <v>304.17537749269098</v>
      </c>
      <c r="Q716">
        <v>418.81263716154803</v>
      </c>
      <c r="R716">
        <v>15.7377664659906</v>
      </c>
      <c r="S716" s="1">
        <f>(Table2[[#This Row],[Close Price]]-Table2[[#This Row],[20D EMA]])/Table2[[#This Row],[20D EMA]]</f>
        <v>-0.12367627734405194</v>
      </c>
      <c r="T716" s="1">
        <f>(Table2[[#This Row],[Close Price]]-Table2[[#This Row],[50D EMA]])/Table2[[#This Row],[50D EMA]]</f>
        <v>-0.25457477239278403</v>
      </c>
      <c r="U716" s="1">
        <f>(Table2[[#This Row],[Close Price]]-Table2[[#This Row],[200D EMA]])/Table2[[#This Row],[200D EMA]]</f>
        <v>-0.45861232474573133</v>
      </c>
      <c r="V716">
        <v>0.69168030497294597</v>
      </c>
      <c r="W716">
        <v>226</v>
      </c>
      <c r="X716">
        <v>232.39</v>
      </c>
      <c r="Y716">
        <v>224.77</v>
      </c>
      <c r="Z716">
        <v>240.79</v>
      </c>
      <c r="AA716">
        <v>224.77</v>
      </c>
      <c r="AB716">
        <v>249</v>
      </c>
      <c r="AC716" s="1">
        <f>(Table2[[#This Row],[Close Price]]/Table2[[#This Row],[Day Low]])-1</f>
        <v>3.2743362831859635E-3</v>
      </c>
      <c r="AD716" s="1">
        <f>(Table2[[#This Row],[Day High]]/Table2[[#This Row],[Close Price]])-1</f>
        <v>2.4918408750110199E-2</v>
      </c>
      <c r="AE716" s="1">
        <f>(Table2[[#This Row],[Close Price]]/Table2[[#This Row],[Current Week Low]])-1</f>
        <v>8.7645148373893811E-3</v>
      </c>
      <c r="AF716" s="1">
        <f>(Table2[[#This Row],[Current Week High]]/Table2[[#This Row],[Close Price]])-1</f>
        <v>6.1965246537884822E-2</v>
      </c>
      <c r="AG716" s="1">
        <f>(Table2[[#This Row],[Close Price]]/Table2[[#This Row],[Current Month Low]])-1</f>
        <v>8.7645148373893811E-3</v>
      </c>
      <c r="AH716" s="1">
        <f>(Table2[[#This Row],[Current Month High]]/Table2[[#This Row],[Close Price]])-1</f>
        <v>9.8174120137602516E-2</v>
      </c>
      <c r="AI716">
        <v>197.63164858428101</v>
      </c>
      <c r="AJ716">
        <v>0.876451483738938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-0.48</v>
      </c>
      <c r="AM716" t="s">
        <v>3172</v>
      </c>
      <c r="AN716">
        <v>-17.82</v>
      </c>
      <c r="AO716" t="s">
        <v>3172</v>
      </c>
      <c r="AQ716">
        <f>(Table2[[#This Row],[Sharpe Ratio]]-AVERAGE(Table2[Sharpe Ratio]))/_xlfn.STDEV.P(Table2[Sharpe Ratio])</f>
        <v>-0.71746242365139401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730</v>
      </c>
      <c r="AT716">
        <f>_xlfn.RANK.AVG(Table2[[#This Row],[6M Return vs Nifty Z-Score]],Table2[6M Return vs Nifty Z-Score])</f>
        <v>730</v>
      </c>
      <c r="AU716">
        <f>_xlfn.RANK.AVG(Table2[[#This Row],[Sharpe Ratio Z-Score]],Table2[Sharpe Ratio Z-Score])</f>
        <v>531</v>
      </c>
      <c r="AV716">
        <f>(Table2[[#This Row],[Rank 1Y]]+Table2[[#This Row],[Rank 6M]]+Table2[[#This Row],[Rank Sharpe]])/3</f>
        <v>663.66666666666663</v>
      </c>
    </row>
    <row r="717" spans="1:48" x14ac:dyDescent="0.3">
      <c r="A717" t="s">
        <v>1881</v>
      </c>
      <c r="B717" t="s">
        <v>1882</v>
      </c>
      <c r="C717" t="s">
        <v>3136</v>
      </c>
      <c r="D717" t="s">
        <v>434</v>
      </c>
      <c r="E717">
        <v>3994.2086813999999</v>
      </c>
      <c r="F717">
        <v>1040.7</v>
      </c>
      <c r="G717">
        <v>-52.326847955688301</v>
      </c>
      <c r="H717">
        <f>(Table2[[#This Row],[1Y Return vs Nifty]]-AVERAGE(Table2[1Y Return vs Nifty]))/_xlfn.STDEV.P(Table2[1Y Return vs Nifty])</f>
        <v>-1.3314996924731899</v>
      </c>
      <c r="I717">
        <v>-7.9573245758866697</v>
      </c>
      <c r="J717">
        <f>(Table2[[#This Row],[1M Return vs Nifty]]-AVERAGE(Table2[1M Return vs Nifty]))/_xlfn.STDEV.P(Table2[1M Return vs Nifty])</f>
        <v>-0.78630663005312906</v>
      </c>
      <c r="K717">
        <v>-15.513177729742599</v>
      </c>
      <c r="L717">
        <f>(Table2[[#This Row],[6M Return vs Nifty]]-AVERAGE(Table2[6M Return vs Nifty]))/_xlfn.STDEV.P(Table2[6M Return vs Nifty])</f>
        <v>-0.80885643826849529</v>
      </c>
      <c r="M717">
        <v>-1.92358825210456</v>
      </c>
      <c r="N717">
        <f>(Table2[[#This Row],[1W Return vs Nifty]]-AVERAGE(Table2[1W Return vs Nifty]))/_xlfn.STDEV.P(Table2[1W Return vs Nifty])</f>
        <v>-0.38617044361435993</v>
      </c>
      <c r="O717">
        <v>1079.02</v>
      </c>
      <c r="P717">
        <v>1104.4357921241401</v>
      </c>
      <c r="Q717">
        <v>1179.3555740163399</v>
      </c>
      <c r="R717">
        <v>32.387494579503198</v>
      </c>
      <c r="S717" s="1">
        <f>(Table2[[#This Row],[Close Price]]-Table2[[#This Row],[20D EMA]])/Table2[[#This Row],[20D EMA]]</f>
        <v>-3.5513706882170801E-2</v>
      </c>
      <c r="T717" s="1">
        <f>(Table2[[#This Row],[Close Price]]-Table2[[#This Row],[50D EMA]])/Table2[[#This Row],[50D EMA]]</f>
        <v>-5.7708915790892865E-2</v>
      </c>
      <c r="U717" s="1">
        <f>(Table2[[#This Row],[Close Price]]-Table2[[#This Row],[200D EMA]])/Table2[[#This Row],[200D EMA]]</f>
        <v>-0.11756893092398171</v>
      </c>
      <c r="V717">
        <v>0.86817448278199605</v>
      </c>
      <c r="W717">
        <v>1038</v>
      </c>
      <c r="X717">
        <v>1050.7</v>
      </c>
      <c r="Y717">
        <v>1015</v>
      </c>
      <c r="Z717">
        <v>1086.8499999999999</v>
      </c>
      <c r="AA717">
        <v>1015</v>
      </c>
      <c r="AB717">
        <v>1110</v>
      </c>
      <c r="AC717" s="1">
        <f>(Table2[[#This Row],[Close Price]]/Table2[[#This Row],[Day Low]])-1</f>
        <v>2.6011560693641744E-3</v>
      </c>
      <c r="AD717" s="1">
        <f>(Table2[[#This Row],[Day High]]/Table2[[#This Row],[Close Price]])-1</f>
        <v>9.608917075045742E-3</v>
      </c>
      <c r="AE717" s="1">
        <f>(Table2[[#This Row],[Close Price]]/Table2[[#This Row],[Current Week Low]])-1</f>
        <v>2.532019704433508E-2</v>
      </c>
      <c r="AF717" s="1">
        <f>(Table2[[#This Row],[Current Week High]]/Table2[[#This Row],[Close Price]])-1</f>
        <v>4.43451523013354E-2</v>
      </c>
      <c r="AG717" s="1">
        <f>(Table2[[#This Row],[Close Price]]/Table2[[#This Row],[Current Month Low]])-1</f>
        <v>2.532019704433508E-2</v>
      </c>
      <c r="AH717" s="1">
        <f>(Table2[[#This Row],[Current Month High]]/Table2[[#This Row],[Close Price]])-1</f>
        <v>6.6589795330066259E-2</v>
      </c>
      <c r="AI717">
        <v>39.113096953973198</v>
      </c>
      <c r="AJ717">
        <v>4.2942326000901803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-0.14000000000000001</v>
      </c>
      <c r="AM717" t="s">
        <v>3172</v>
      </c>
      <c r="AN717">
        <v>-5.35</v>
      </c>
      <c r="AO717" t="s">
        <v>3172</v>
      </c>
      <c r="AP717">
        <v>-8.2512519248733998E-2</v>
      </c>
      <c r="AQ717">
        <f>(Table2[[#This Row],[Sharpe Ratio]]-AVERAGE(Table2[Sharpe Ratio]))/_xlfn.STDEV.P(Table2[Sharpe Ratio])</f>
        <v>-1.6751648741618637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714</v>
      </c>
      <c r="AT717">
        <f>_xlfn.RANK.AVG(Table2[[#This Row],[6M Return vs Nifty Z-Score]],Table2[6M Return vs Nifty Z-Score])</f>
        <v>587</v>
      </c>
      <c r="AU717">
        <f>_xlfn.RANK.AVG(Table2[[#This Row],[Sharpe Ratio Z-Score]],Table2[Sharpe Ratio Z-Score])</f>
        <v>697</v>
      </c>
      <c r="AV717">
        <f>(Table2[[#This Row],[Rank 1Y]]+Table2[[#This Row],[Rank 6M]]+Table2[[#This Row],[Rank Sharpe]])/3</f>
        <v>666</v>
      </c>
    </row>
    <row r="718" spans="1:48" x14ac:dyDescent="0.3">
      <c r="A718" t="s">
        <v>1340</v>
      </c>
      <c r="B718" t="s">
        <v>1341</v>
      </c>
      <c r="C718" t="s">
        <v>3127</v>
      </c>
      <c r="D718" t="s">
        <v>24</v>
      </c>
      <c r="E718">
        <v>8444.8927813999999</v>
      </c>
      <c r="F718">
        <v>74.150000000000006</v>
      </c>
      <c r="G718">
        <v>-50.161513539678502</v>
      </c>
      <c r="H718">
        <f>(Table2[[#This Row],[1Y Return vs Nifty]]-AVERAGE(Table2[1Y Return vs Nifty]))/_xlfn.STDEV.P(Table2[1Y Return vs Nifty])</f>
        <v>-1.294657214372094</v>
      </c>
      <c r="I718">
        <v>-8.5412020890484897</v>
      </c>
      <c r="J718">
        <f>(Table2[[#This Row],[1M Return vs Nifty]]-AVERAGE(Table2[1M Return vs Nifty]))/_xlfn.STDEV.P(Table2[1M Return vs Nifty])</f>
        <v>-0.84888609936116222</v>
      </c>
      <c r="K718">
        <v>-35.640721411229997</v>
      </c>
      <c r="L718">
        <f>(Table2[[#This Row],[6M Return vs Nifty]]-AVERAGE(Table2[6M Return vs Nifty]))/_xlfn.STDEV.P(Table2[6M Return vs Nifty])</f>
        <v>-1.4565828802222001</v>
      </c>
      <c r="M718">
        <v>0.67777758399431798</v>
      </c>
      <c r="N718">
        <f>(Table2[[#This Row],[1W Return vs Nifty]]-AVERAGE(Table2[1W Return vs Nifty]))/_xlfn.STDEV.P(Table2[1W Return vs Nifty])</f>
        <v>0.23227735683845349</v>
      </c>
      <c r="O718">
        <v>78.09</v>
      </c>
      <c r="P718">
        <v>81.534192333756195</v>
      </c>
      <c r="Q718">
        <v>88.988298653342497</v>
      </c>
      <c r="R718">
        <v>27.5516148769374</v>
      </c>
      <c r="S718" s="1">
        <f>(Table2[[#This Row],[Close Price]]-Table2[[#This Row],[20D EMA]])/Table2[[#This Row],[20D EMA]]</f>
        <v>-5.0454603662440742E-2</v>
      </c>
      <c r="T718" s="1">
        <f>(Table2[[#This Row],[Close Price]]-Table2[[#This Row],[50D EMA]])/Table2[[#This Row],[50D EMA]]</f>
        <v>-9.0565591224959496E-2</v>
      </c>
      <c r="U718" s="1">
        <f>(Table2[[#This Row],[Close Price]]-Table2[[#This Row],[200D EMA]])/Table2[[#This Row],[200D EMA]]</f>
        <v>-0.16674437963069372</v>
      </c>
      <c r="V718">
        <v>0.86237547418640303</v>
      </c>
      <c r="W718">
        <v>73.5</v>
      </c>
      <c r="X718">
        <v>75.900000000000006</v>
      </c>
      <c r="Y718">
        <v>72.5</v>
      </c>
      <c r="Z718">
        <v>76.37</v>
      </c>
      <c r="AA718">
        <v>72.5</v>
      </c>
      <c r="AB718">
        <v>78.25</v>
      </c>
      <c r="AC718" s="1">
        <f>(Table2[[#This Row],[Close Price]]/Table2[[#This Row],[Day Low]])-1</f>
        <v>8.8435374149660184E-3</v>
      </c>
      <c r="AD718" s="1">
        <f>(Table2[[#This Row],[Day High]]/Table2[[#This Row],[Close Price]])-1</f>
        <v>2.3600809170600145E-2</v>
      </c>
      <c r="AE718" s="1">
        <f>(Table2[[#This Row],[Close Price]]/Table2[[#This Row],[Current Week Low]])-1</f>
        <v>2.2758620689655285E-2</v>
      </c>
      <c r="AF718" s="1">
        <f>(Table2[[#This Row],[Current Week High]]/Table2[[#This Row],[Close Price]])-1</f>
        <v>2.9939312204989799E-2</v>
      </c>
      <c r="AG718" s="1">
        <f>(Table2[[#This Row],[Close Price]]/Table2[[#This Row],[Current Month Low]])-1</f>
        <v>2.2758620689655285E-2</v>
      </c>
      <c r="AH718" s="1">
        <f>(Table2[[#This Row],[Current Month High]]/Table2[[#This Row],[Close Price]])-1</f>
        <v>5.5293324342548855E-2</v>
      </c>
      <c r="AI718">
        <v>57.113958192852301</v>
      </c>
      <c r="AJ718">
        <v>2.27586206896552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-0.16</v>
      </c>
      <c r="AM718" t="s">
        <v>3172</v>
      </c>
      <c r="AN718">
        <v>-9.3699999999999992</v>
      </c>
      <c r="AO718" t="s">
        <v>3172</v>
      </c>
      <c r="AP718">
        <v>-3.4890541038749999E-3</v>
      </c>
      <c r="AQ718">
        <f>(Table2[[#This Row],[Sharpe Ratio]]-AVERAGE(Table2[Sharpe Ratio]))/_xlfn.STDEV.P(Table2[Sharpe Ratio])</f>
        <v>-0.7579590136921347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709</v>
      </c>
      <c r="AT718">
        <f>_xlfn.RANK.AVG(Table2[[#This Row],[6M Return vs Nifty Z-Score]],Table2[6M Return vs Nifty Z-Score])</f>
        <v>718</v>
      </c>
      <c r="AU718">
        <f>_xlfn.RANK.AVG(Table2[[#This Row],[Sharpe Ratio Z-Score]],Table2[Sharpe Ratio Z-Score])</f>
        <v>572</v>
      </c>
      <c r="AV718">
        <f>(Table2[[#This Row],[Rank 1Y]]+Table2[[#This Row],[Rank 6M]]+Table2[[#This Row],[Rank Sharpe]])/3</f>
        <v>666.33333333333337</v>
      </c>
    </row>
    <row r="719" spans="1:48" x14ac:dyDescent="0.3">
      <c r="A719" t="s">
        <v>845</v>
      </c>
      <c r="B719" t="s">
        <v>846</v>
      </c>
      <c r="C719" t="s">
        <v>3141</v>
      </c>
      <c r="D719" t="s">
        <v>446</v>
      </c>
      <c r="E719">
        <v>19102.951878749998</v>
      </c>
      <c r="F719">
        <v>526.95000000000005</v>
      </c>
      <c r="G719">
        <v>-16.385084137973099</v>
      </c>
      <c r="H719">
        <f>(Table2[[#This Row],[1Y Return vs Nifty]]-AVERAGE(Table2[1Y Return vs Nifty]))/_xlfn.STDEV.P(Table2[1Y Return vs Nifty])</f>
        <v>-0.71996198421975011</v>
      </c>
      <c r="I719">
        <v>-10.654812481467401</v>
      </c>
      <c r="J719">
        <f>(Table2[[#This Row],[1M Return vs Nifty]]-AVERAGE(Table2[1M Return vs Nifty]))/_xlfn.STDEV.P(Table2[1M Return vs Nifty])</f>
        <v>-1.0754209696034789</v>
      </c>
      <c r="K719">
        <v>-38.292789438510297</v>
      </c>
      <c r="L719">
        <f>(Table2[[#This Row],[6M Return vs Nifty]]-AVERAGE(Table2[6M Return vs Nifty]))/_xlfn.STDEV.P(Table2[6M Return vs Nifty])</f>
        <v>-1.5419293394977764</v>
      </c>
      <c r="M719">
        <v>-7.6540681985536603</v>
      </c>
      <c r="N719">
        <f>(Table2[[#This Row],[1W Return vs Nifty]]-AVERAGE(Table2[1W Return vs Nifty]))/_xlfn.STDEV.P(Table2[1W Return vs Nifty])</f>
        <v>-1.7485327339314893</v>
      </c>
      <c r="O719">
        <v>566.45000000000005</v>
      </c>
      <c r="P719">
        <v>603.10020214839903</v>
      </c>
      <c r="Q719">
        <v>631.39216501782005</v>
      </c>
      <c r="R719">
        <v>21.728596848665902</v>
      </c>
      <c r="S719" s="1">
        <f>(Table2[[#This Row],[Close Price]]-Table2[[#This Row],[20D EMA]])/Table2[[#This Row],[20D EMA]]</f>
        <v>-6.9732544796539842E-2</v>
      </c>
      <c r="T719" s="1">
        <f>(Table2[[#This Row],[Close Price]]-Table2[[#This Row],[50D EMA]])/Table2[[#This Row],[50D EMA]]</f>
        <v>-0.126264593971503</v>
      </c>
      <c r="U719" s="1">
        <f>(Table2[[#This Row],[Close Price]]-Table2[[#This Row],[200D EMA]])/Table2[[#This Row],[200D EMA]]</f>
        <v>-0.1654156811003068</v>
      </c>
      <c r="V719">
        <v>0.76075252973209795</v>
      </c>
      <c r="W719">
        <v>524.65</v>
      </c>
      <c r="X719">
        <v>535</v>
      </c>
      <c r="Y719">
        <v>524.65</v>
      </c>
      <c r="Z719">
        <v>557.75</v>
      </c>
      <c r="AA719">
        <v>524.65</v>
      </c>
      <c r="AB719">
        <v>592.79999999999995</v>
      </c>
      <c r="AC719" s="1">
        <f>(Table2[[#This Row],[Close Price]]/Table2[[#This Row],[Day Low]])-1</f>
        <v>4.3838749642619579E-3</v>
      </c>
      <c r="AD719" s="1">
        <f>(Table2[[#This Row],[Day High]]/Table2[[#This Row],[Close Price]])-1</f>
        <v>1.5276591706993026E-2</v>
      </c>
      <c r="AE719" s="1">
        <f>(Table2[[#This Row],[Close Price]]/Table2[[#This Row],[Current Week Low]])-1</f>
        <v>4.3838749642619579E-3</v>
      </c>
      <c r="AF719" s="1">
        <f>(Table2[[#This Row],[Current Week High]]/Table2[[#This Row],[Close Price]])-1</f>
        <v>5.8449568270234176E-2</v>
      </c>
      <c r="AG719" s="1">
        <f>(Table2[[#This Row],[Close Price]]/Table2[[#This Row],[Current Month Low]])-1</f>
        <v>4.3838749642619579E-3</v>
      </c>
      <c r="AH719" s="1">
        <f>(Table2[[#This Row],[Current Month High]]/Table2[[#This Row],[Close Price]])-1</f>
        <v>0.12496441787645862</v>
      </c>
      <c r="AI719">
        <v>45.981592181421298</v>
      </c>
      <c r="AJ719">
        <v>20.308219178082201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-0.25</v>
      </c>
      <c r="AM719" t="s">
        <v>3172</v>
      </c>
      <c r="AN719">
        <v>-8.35</v>
      </c>
      <c r="AO719" t="s">
        <v>3172</v>
      </c>
      <c r="AP719">
        <v>-0.12531787336604699</v>
      </c>
      <c r="AQ719">
        <f>(Table2[[#This Row],[Sharpe Ratio]]-AVERAGE(Table2[Sharpe Ratio]))/_xlfn.STDEV.P(Table2[Sharpe Ratio])</f>
        <v>-2.1719960569492933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556</v>
      </c>
      <c r="AT719">
        <f>_xlfn.RANK.AVG(Table2[[#This Row],[6M Return vs Nifty Z-Score]],Table2[6M Return vs Nifty Z-Score])</f>
        <v>722</v>
      </c>
      <c r="AU719">
        <f>_xlfn.RANK.AVG(Table2[[#This Row],[Sharpe Ratio Z-Score]],Table2[Sharpe Ratio Z-Score])</f>
        <v>726</v>
      </c>
      <c r="AV719">
        <f>(Table2[[#This Row],[Rank 1Y]]+Table2[[#This Row],[Rank 6M]]+Table2[[#This Row],[Rank Sharpe]])/3</f>
        <v>668</v>
      </c>
    </row>
    <row r="720" spans="1:48" x14ac:dyDescent="0.3">
      <c r="A720" t="s">
        <v>1676</v>
      </c>
      <c r="B720" t="s">
        <v>1677</v>
      </c>
      <c r="C720" t="s">
        <v>3127</v>
      </c>
      <c r="D720" t="s">
        <v>24</v>
      </c>
      <c r="E720">
        <v>5260.2233059500004</v>
      </c>
      <c r="F720">
        <v>311.10000000000002</v>
      </c>
      <c r="G720">
        <v>-39.314951901869598</v>
      </c>
      <c r="H720">
        <f>(Table2[[#This Row],[1Y Return vs Nifty]]-AVERAGE(Table2[1Y Return vs Nifty]))/_xlfn.STDEV.P(Table2[1Y Return vs Nifty])</f>
        <v>-1.1101064093516131</v>
      </c>
      <c r="I720">
        <v>0.72800004491785997</v>
      </c>
      <c r="J720">
        <f>(Table2[[#This Row],[1M Return vs Nifty]]-AVERAGE(Table2[1M Return vs Nifty]))/_xlfn.STDEV.P(Table2[1M Return vs Nifty])</f>
        <v>0.14457868970280885</v>
      </c>
      <c r="K720">
        <v>-30.835350817722802</v>
      </c>
      <c r="L720">
        <f>(Table2[[#This Row],[6M Return vs Nifty]]-AVERAGE(Table2[6M Return vs Nifty]))/_xlfn.STDEV.P(Table2[6M Return vs Nifty])</f>
        <v>-1.3019407815112576</v>
      </c>
      <c r="M720">
        <v>1.4902602895663499</v>
      </c>
      <c r="N720">
        <f>(Table2[[#This Row],[1W Return vs Nifty]]-AVERAGE(Table2[1W Return vs Nifty]))/_xlfn.STDEV.P(Table2[1W Return vs Nifty])</f>
        <v>0.42543670997292538</v>
      </c>
      <c r="O720">
        <v>317.35000000000002</v>
      </c>
      <c r="P720">
        <v>324.81693870633097</v>
      </c>
      <c r="Q720">
        <v>340.750214999371</v>
      </c>
      <c r="R720">
        <v>41.861031814573302</v>
      </c>
      <c r="S720" s="1">
        <f>(Table2[[#This Row],[Close Price]]-Table2[[#This Row],[20D EMA]])/Table2[[#This Row],[20D EMA]]</f>
        <v>-1.96943437844651E-2</v>
      </c>
      <c r="T720" s="1">
        <f>(Table2[[#This Row],[Close Price]]-Table2[[#This Row],[50D EMA]])/Table2[[#This Row],[50D EMA]]</f>
        <v>-4.2229751813320671E-2</v>
      </c>
      <c r="U720" s="1">
        <f>(Table2[[#This Row],[Close Price]]-Table2[[#This Row],[200D EMA]])/Table2[[#This Row],[200D EMA]]</f>
        <v>-8.7014515895245156E-2</v>
      </c>
      <c r="V720">
        <v>0.91133749203315695</v>
      </c>
      <c r="W720">
        <v>309.10000000000002</v>
      </c>
      <c r="X720">
        <v>317.14999999999998</v>
      </c>
      <c r="Y720">
        <v>306.39999999999998</v>
      </c>
      <c r="Z720">
        <v>321.5</v>
      </c>
      <c r="AA720">
        <v>306.39999999999998</v>
      </c>
      <c r="AB720">
        <v>321.5</v>
      </c>
      <c r="AC720" s="1">
        <f>(Table2[[#This Row],[Close Price]]/Table2[[#This Row],[Day Low]])-1</f>
        <v>6.4703979294726821E-3</v>
      </c>
      <c r="AD720" s="1">
        <f>(Table2[[#This Row],[Day High]]/Table2[[#This Row],[Close Price]])-1</f>
        <v>1.9447123111539621E-2</v>
      </c>
      <c r="AE720" s="1">
        <f>(Table2[[#This Row],[Close Price]]/Table2[[#This Row],[Current Week Low]])-1</f>
        <v>1.5339425587467481E-2</v>
      </c>
      <c r="AF720" s="1">
        <f>(Table2[[#This Row],[Current Week High]]/Table2[[#This Row],[Close Price]])-1</f>
        <v>3.3429765348762297E-2</v>
      </c>
      <c r="AG720" s="1">
        <f>(Table2[[#This Row],[Close Price]]/Table2[[#This Row],[Current Month Low]])-1</f>
        <v>1.5339425587467481E-2</v>
      </c>
      <c r="AH720" s="1">
        <f>(Table2[[#This Row],[Current Month High]]/Table2[[#This Row],[Close Price]])-1</f>
        <v>3.3429765348762297E-2</v>
      </c>
      <c r="AI720">
        <v>35.728061716489798</v>
      </c>
      <c r="AJ720">
        <v>1.74979558462797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-0.13</v>
      </c>
      <c r="AM720" t="s">
        <v>3172</v>
      </c>
      <c r="AN720">
        <v>-3.56</v>
      </c>
      <c r="AO720" t="s">
        <v>3172</v>
      </c>
      <c r="AP720">
        <v>-3.1862367867492997E-2</v>
      </c>
      <c r="AQ720">
        <f>(Table2[[#This Row],[Sharpe Ratio]]-AVERAGE(Table2[Sharpe Ratio]))/_xlfn.STDEV.P(Table2[Sharpe Ratio])</f>
        <v>-1.087281065278098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678</v>
      </c>
      <c r="AT720">
        <f>_xlfn.RANK.AVG(Table2[[#This Row],[6M Return vs Nifty Z-Score]],Table2[6M Return vs Nifty Z-Score])</f>
        <v>701</v>
      </c>
      <c r="AU720">
        <f>_xlfn.RANK.AVG(Table2[[#This Row],[Sharpe Ratio Z-Score]],Table2[Sharpe Ratio Z-Score])</f>
        <v>627</v>
      </c>
      <c r="AV720">
        <f>(Table2[[#This Row],[Rank 1Y]]+Table2[[#This Row],[Rank 6M]]+Table2[[#This Row],[Rank Sharpe]])/3</f>
        <v>668.66666666666663</v>
      </c>
    </row>
    <row r="721" spans="1:48" x14ac:dyDescent="0.3">
      <c r="A721" t="s">
        <v>1885</v>
      </c>
      <c r="B721" t="s">
        <v>1886</v>
      </c>
      <c r="C721" t="s">
        <v>3127</v>
      </c>
      <c r="D721" t="s">
        <v>54</v>
      </c>
      <c r="E721">
        <v>3955.2963376799999</v>
      </c>
      <c r="F721">
        <v>554.70000000000005</v>
      </c>
      <c r="G721">
        <v>-58.3992056676773</v>
      </c>
      <c r="H721">
        <f>(Table2[[#This Row],[1Y Return vs Nifty]]-AVERAGE(Table2[1Y Return vs Nifty]))/_xlfn.STDEV.P(Table2[1Y Return vs Nifty])</f>
        <v>-1.4348189323891378</v>
      </c>
      <c r="I721">
        <v>-8.0618656224518102</v>
      </c>
      <c r="J721">
        <f>(Table2[[#This Row],[1M Return vs Nifty]]-AVERAGE(Table2[1M Return vs Nifty]))/_xlfn.STDEV.P(Table2[1M Return vs Nifty])</f>
        <v>-0.79751124586291744</v>
      </c>
      <c r="K721">
        <v>-47.433882045133501</v>
      </c>
      <c r="L721">
        <f>(Table2[[#This Row],[6M Return vs Nifty]]-AVERAGE(Table2[6M Return vs Nifty]))/_xlfn.STDEV.P(Table2[6M Return vs Nifty])</f>
        <v>-1.8360997302495909</v>
      </c>
      <c r="M721">
        <v>-3.9469214297648398</v>
      </c>
      <c r="N721">
        <f>(Table2[[#This Row],[1W Return vs Nifty]]-AVERAGE(Table2[1W Return vs Nifty]))/_xlfn.STDEV.P(Table2[1W Return vs Nifty])</f>
        <v>-0.86719696281542114</v>
      </c>
      <c r="O721">
        <v>580.16</v>
      </c>
      <c r="P721">
        <v>613.63742815648402</v>
      </c>
      <c r="Q721">
        <v>735.37227250948297</v>
      </c>
      <c r="R721">
        <v>31.150846233559101</v>
      </c>
      <c r="S721" s="1">
        <f>(Table2[[#This Row],[Close Price]]-Table2[[#This Row],[20D EMA]])/Table2[[#This Row],[20D EMA]]</f>
        <v>-4.3884445670159825E-2</v>
      </c>
      <c r="T721" s="1">
        <f>(Table2[[#This Row],[Close Price]]-Table2[[#This Row],[50D EMA]])/Table2[[#This Row],[50D EMA]]</f>
        <v>-9.6046012599893607E-2</v>
      </c>
      <c r="U721" s="1">
        <f>(Table2[[#This Row],[Close Price]]-Table2[[#This Row],[200D EMA]])/Table2[[#This Row],[200D EMA]]</f>
        <v>-0.24568817626605996</v>
      </c>
      <c r="V721">
        <v>0.86783620095320102</v>
      </c>
      <c r="W721">
        <v>551.29999999999995</v>
      </c>
      <c r="X721">
        <v>562.20000000000005</v>
      </c>
      <c r="Y721">
        <v>535.25</v>
      </c>
      <c r="Z721">
        <v>573.5</v>
      </c>
      <c r="AA721">
        <v>535.25</v>
      </c>
      <c r="AB721">
        <v>590.70000000000005</v>
      </c>
      <c r="AC721" s="1">
        <f>(Table2[[#This Row],[Close Price]]/Table2[[#This Row],[Day Low]])-1</f>
        <v>6.1672410665700728E-3</v>
      </c>
      <c r="AD721" s="1">
        <f>(Table2[[#This Row],[Day High]]/Table2[[#This Row],[Close Price]])-1</f>
        <v>1.3520822065981708E-2</v>
      </c>
      <c r="AE721" s="1">
        <f>(Table2[[#This Row],[Close Price]]/Table2[[#This Row],[Current Week Low]])-1</f>
        <v>3.6338159738440012E-2</v>
      </c>
      <c r="AF721" s="1">
        <f>(Table2[[#This Row],[Current Week High]]/Table2[[#This Row],[Close Price]])-1</f>
        <v>3.3892193978727114E-2</v>
      </c>
      <c r="AG721" s="1">
        <f>(Table2[[#This Row],[Close Price]]/Table2[[#This Row],[Current Month Low]])-1</f>
        <v>3.6338159738440012E-2</v>
      </c>
      <c r="AH721" s="1">
        <f>(Table2[[#This Row],[Current Month High]]/Table2[[#This Row],[Close Price]])-1</f>
        <v>6.4899945916711665E-2</v>
      </c>
      <c r="AI721">
        <v>124.121146565711</v>
      </c>
      <c r="AJ721">
        <v>3.6338159738439999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-0.22</v>
      </c>
      <c r="AM721" t="s">
        <v>3172</v>
      </c>
      <c r="AN721">
        <v>-6.35</v>
      </c>
      <c r="AO721" t="s">
        <v>3172</v>
      </c>
      <c r="AP721">
        <v>-8.9805629494899995E-4</v>
      </c>
      <c r="AQ721">
        <f>(Table2[[#This Row],[Sharpe Ratio]]-AVERAGE(Table2[Sharpe Ratio]))/_xlfn.STDEV.P(Table2[Sharpe Ratio])</f>
        <v>-0.72788594146662788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722</v>
      </c>
      <c r="AT721">
        <f>_xlfn.RANK.AVG(Table2[[#This Row],[6M Return vs Nifty Z-Score]],Table2[6M Return vs Nifty Z-Score])</f>
        <v>726</v>
      </c>
      <c r="AU721">
        <f>_xlfn.RANK.AVG(Table2[[#This Row],[Sharpe Ratio Z-Score]],Table2[Sharpe Ratio Z-Score])</f>
        <v>562</v>
      </c>
      <c r="AV721">
        <f>(Table2[[#This Row],[Rank 1Y]]+Table2[[#This Row],[Rank 6M]]+Table2[[#This Row],[Rank Sharpe]])/3</f>
        <v>670</v>
      </c>
    </row>
    <row r="722" spans="1:48" x14ac:dyDescent="0.3">
      <c r="A722" t="s">
        <v>1376</v>
      </c>
      <c r="B722" t="s">
        <v>1377</v>
      </c>
      <c r="C722" t="s">
        <v>3141</v>
      </c>
      <c r="D722" t="s">
        <v>446</v>
      </c>
      <c r="E722">
        <v>8067.9070070399903</v>
      </c>
      <c r="F722">
        <v>734.55</v>
      </c>
      <c r="G722">
        <v>-43.342225093227803</v>
      </c>
      <c r="H722">
        <f>(Table2[[#This Row],[1Y Return vs Nifty]]-AVERAGE(Table2[1Y Return vs Nifty]))/_xlfn.STDEV.P(Table2[1Y Return vs Nifty])</f>
        <v>-1.1786291849851178</v>
      </c>
      <c r="I722">
        <v>-3.53483585786379</v>
      </c>
      <c r="J722">
        <f>(Table2[[#This Row],[1M Return vs Nifty]]-AVERAGE(Table2[1M Return vs Nifty]))/_xlfn.STDEV.P(Table2[1M Return vs Nifty])</f>
        <v>-0.31230824724859424</v>
      </c>
      <c r="K722">
        <v>-26.184152744135002</v>
      </c>
      <c r="L722">
        <f>(Table2[[#This Row],[6M Return vs Nifty]]-AVERAGE(Table2[6M Return vs Nifty]))/_xlfn.STDEV.P(Table2[6M Return vs Nifty])</f>
        <v>-1.1522601236673533</v>
      </c>
      <c r="M722">
        <v>-1.3945738340563001</v>
      </c>
      <c r="N722">
        <f>(Table2[[#This Row],[1W Return vs Nifty]]-AVERAGE(Table2[1W Return vs Nifty]))/_xlfn.STDEV.P(Table2[1W Return vs Nifty])</f>
        <v>-0.26040274162116139</v>
      </c>
      <c r="O722">
        <v>748.14</v>
      </c>
      <c r="P722">
        <v>761.81323301371799</v>
      </c>
      <c r="Q722">
        <v>820.14917316459002</v>
      </c>
      <c r="R722">
        <v>39.498384958304499</v>
      </c>
      <c r="S722" s="1">
        <f>(Table2[[#This Row],[Close Price]]-Table2[[#This Row],[20D EMA]])/Table2[[#This Row],[20D EMA]]</f>
        <v>-1.8165049322319396E-2</v>
      </c>
      <c r="T722" s="1">
        <f>(Table2[[#This Row],[Close Price]]-Table2[[#This Row],[50D EMA]])/Table2[[#This Row],[50D EMA]]</f>
        <v>-3.5787292517701783E-2</v>
      </c>
      <c r="U722" s="1">
        <f>(Table2[[#This Row],[Close Price]]-Table2[[#This Row],[200D EMA]])/Table2[[#This Row],[200D EMA]]</f>
        <v>-0.10437024868817586</v>
      </c>
      <c r="V722">
        <v>0.70535550416620696</v>
      </c>
      <c r="W722">
        <v>730.35</v>
      </c>
      <c r="X722">
        <v>740.4</v>
      </c>
      <c r="Y722">
        <v>715.75</v>
      </c>
      <c r="Z722">
        <v>752</v>
      </c>
      <c r="AA722">
        <v>715.75</v>
      </c>
      <c r="AB722">
        <v>784.1</v>
      </c>
      <c r="AC722" s="1">
        <f>(Table2[[#This Row],[Close Price]]/Table2[[#This Row],[Day Low]])-1</f>
        <v>5.7506674881904196E-3</v>
      </c>
      <c r="AD722" s="1">
        <f>(Table2[[#This Row],[Day High]]/Table2[[#This Row],[Close Price]])-1</f>
        <v>7.9640596283439002E-3</v>
      </c>
      <c r="AE722" s="1">
        <f>(Table2[[#This Row],[Close Price]]/Table2[[#This Row],[Current Week Low]])-1</f>
        <v>2.6266154383513651E-2</v>
      </c>
      <c r="AF722" s="1">
        <f>(Table2[[#This Row],[Current Week High]]/Table2[[#This Row],[Close Price]])-1</f>
        <v>2.3756041113607074E-2</v>
      </c>
      <c r="AG722" s="1">
        <f>(Table2[[#This Row],[Close Price]]/Table2[[#This Row],[Current Month Low]])-1</f>
        <v>2.6266154383513651E-2</v>
      </c>
      <c r="AH722" s="1">
        <f>(Table2[[#This Row],[Current Month High]]/Table2[[#This Row],[Close Price]])-1</f>
        <v>6.7456265740929888E-2</v>
      </c>
      <c r="AI722">
        <v>50.609216527125398</v>
      </c>
      <c r="AJ722">
        <v>2.6266154383513598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-0.09</v>
      </c>
      <c r="AM722" t="s">
        <v>3172</v>
      </c>
      <c r="AN722">
        <v>-1.6</v>
      </c>
      <c r="AO722" t="s">
        <v>3172</v>
      </c>
      <c r="AP722">
        <v>-4.0082915640365001E-2</v>
      </c>
      <c r="AQ722">
        <f>(Table2[[#This Row],[Sharpe Ratio]]-AVERAGE(Table2[Sharpe Ratio]))/_xlfn.STDEV.P(Table2[Sharpe Ratio])</f>
        <v>-1.1826949348132803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692</v>
      </c>
      <c r="AT722">
        <f>_xlfn.RANK.AVG(Table2[[#This Row],[6M Return vs Nifty Z-Score]],Table2[6M Return vs Nifty Z-Score])</f>
        <v>682</v>
      </c>
      <c r="AU722">
        <f>_xlfn.RANK.AVG(Table2[[#This Row],[Sharpe Ratio Z-Score]],Table2[Sharpe Ratio Z-Score])</f>
        <v>644</v>
      </c>
      <c r="AV722">
        <f>(Table2[[#This Row],[Rank 1Y]]+Table2[[#This Row],[Rank 6M]]+Table2[[#This Row],[Rank Sharpe]])/3</f>
        <v>672.66666666666663</v>
      </c>
    </row>
    <row r="723" spans="1:48" x14ac:dyDescent="0.3">
      <c r="A723" t="s">
        <v>2227</v>
      </c>
      <c r="B723" t="s">
        <v>2228</v>
      </c>
      <c r="C723" t="s">
        <v>3144</v>
      </c>
      <c r="D723" t="s">
        <v>1987</v>
      </c>
      <c r="E723">
        <v>2618.2662509880001</v>
      </c>
      <c r="F723">
        <v>14.22</v>
      </c>
      <c r="G723">
        <v>-45.703956389423197</v>
      </c>
      <c r="H723">
        <f>(Table2[[#This Row],[1Y Return vs Nifty]]-AVERAGE(Table2[1Y Return vs Nifty]))/_xlfn.STDEV.P(Table2[1Y Return vs Nifty])</f>
        <v>-1.2188132936924896</v>
      </c>
      <c r="I723">
        <v>2.2197899585942702</v>
      </c>
      <c r="J723">
        <f>(Table2[[#This Row],[1M Return vs Nifty]]-AVERAGE(Table2[1M Return vs Nifty]))/_xlfn.STDEV.P(Table2[1M Return vs Nifty])</f>
        <v>0.30446739754395724</v>
      </c>
      <c r="K723">
        <v>-33.413332732228497</v>
      </c>
      <c r="L723">
        <f>(Table2[[#This Row],[6M Return vs Nifty]]-AVERAGE(Table2[6M Return vs Nifty]))/_xlfn.STDEV.P(Table2[6M Return vs Nifty])</f>
        <v>-1.384903068381842</v>
      </c>
      <c r="M723">
        <v>-2.09061860582971</v>
      </c>
      <c r="N723">
        <f>(Table2[[#This Row],[1W Return vs Nifty]]-AVERAGE(Table2[1W Return vs Nifty]))/_xlfn.STDEV.P(Table2[1W Return vs Nifty])</f>
        <v>-0.42588018125936838</v>
      </c>
      <c r="O723">
        <v>14.25</v>
      </c>
      <c r="P723">
        <v>14.5355062009797</v>
      </c>
      <c r="Q723">
        <v>16.220112030504399</v>
      </c>
      <c r="R723">
        <v>49.037068275903003</v>
      </c>
      <c r="S723" s="1">
        <f>(Table2[[#This Row],[Close Price]]-Table2[[#This Row],[20D EMA]])/Table2[[#This Row],[20D EMA]]</f>
        <v>-2.1052631578946921E-3</v>
      </c>
      <c r="T723" s="1">
        <f>(Table2[[#This Row],[Close Price]]-Table2[[#This Row],[50D EMA]])/Table2[[#This Row],[50D EMA]]</f>
        <v>-2.1705897037038471E-2</v>
      </c>
      <c r="U723" s="1">
        <f>(Table2[[#This Row],[Close Price]]-Table2[[#This Row],[200D EMA]])/Table2[[#This Row],[200D EMA]]</f>
        <v>-0.12331061750639467</v>
      </c>
      <c r="V723">
        <v>1.78061691777715</v>
      </c>
      <c r="W723">
        <v>14.15</v>
      </c>
      <c r="X723">
        <v>14.66</v>
      </c>
      <c r="Y723">
        <v>13.55</v>
      </c>
      <c r="Z723">
        <v>15</v>
      </c>
      <c r="AA723">
        <v>13.55</v>
      </c>
      <c r="AB723">
        <v>15.6</v>
      </c>
      <c r="AC723" s="1">
        <f>(Table2[[#This Row],[Close Price]]/Table2[[#This Row],[Day Low]])-1</f>
        <v>4.9469964664310417E-3</v>
      </c>
      <c r="AD723" s="1">
        <f>(Table2[[#This Row],[Day High]]/Table2[[#This Row],[Close Price]])-1</f>
        <v>3.0942334739803012E-2</v>
      </c>
      <c r="AE723" s="1">
        <f>(Table2[[#This Row],[Close Price]]/Table2[[#This Row],[Current Week Low]])-1</f>
        <v>4.9446494464944646E-2</v>
      </c>
      <c r="AF723" s="1">
        <f>(Table2[[#This Row],[Current Week High]]/Table2[[#This Row],[Close Price]])-1</f>
        <v>5.4852320675105481E-2</v>
      </c>
      <c r="AG723" s="1">
        <f>(Table2[[#This Row],[Close Price]]/Table2[[#This Row],[Current Month Low]])-1</f>
        <v>4.9446494464944646E-2</v>
      </c>
      <c r="AH723" s="1">
        <f>(Table2[[#This Row],[Current Month High]]/Table2[[#This Row],[Close Price]])-1</f>
        <v>9.704641350210963E-2</v>
      </c>
      <c r="AI723">
        <v>83.192686357243304</v>
      </c>
      <c r="AJ723">
        <v>10.6614785992217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-0.09</v>
      </c>
      <c r="AM723" t="s">
        <v>3172</v>
      </c>
      <c r="AN723">
        <v>2.97</v>
      </c>
      <c r="AO723" t="s">
        <v>3173</v>
      </c>
      <c r="AP723">
        <v>-1.8881502530663001E-2</v>
      </c>
      <c r="AQ723">
        <f>(Table2[[#This Row],[Sharpe Ratio]]-AVERAGE(Table2[Sharpe Ratio]))/_xlfn.STDEV.P(Table2[Sharpe Ratio])</f>
        <v>-0.93661536441211424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702</v>
      </c>
      <c r="AT723">
        <f>_xlfn.RANK.AVG(Table2[[#This Row],[6M Return vs Nifty Z-Score]],Table2[6M Return vs Nifty Z-Score])</f>
        <v>711</v>
      </c>
      <c r="AU723">
        <f>_xlfn.RANK.AVG(Table2[[#This Row],[Sharpe Ratio Z-Score]],Table2[Sharpe Ratio Z-Score])</f>
        <v>608</v>
      </c>
      <c r="AV723">
        <f>(Table2[[#This Row],[Rank 1Y]]+Table2[[#This Row],[Rank 6M]]+Table2[[#This Row],[Rank Sharpe]])/3</f>
        <v>673.66666666666663</v>
      </c>
    </row>
    <row r="724" spans="1:48" x14ac:dyDescent="0.3">
      <c r="A724" t="s">
        <v>1521</v>
      </c>
      <c r="B724" t="s">
        <v>1522</v>
      </c>
      <c r="C724" t="s">
        <v>3131</v>
      </c>
      <c r="D724" t="s">
        <v>51</v>
      </c>
      <c r="E724">
        <v>6689.6880150320003</v>
      </c>
      <c r="F724">
        <v>206.14</v>
      </c>
      <c r="G724">
        <v>-36.687396597124497</v>
      </c>
      <c r="H724">
        <f>(Table2[[#This Row],[1Y Return vs Nifty]]-AVERAGE(Table2[1Y Return vs Nifty]))/_xlfn.STDEV.P(Table2[1Y Return vs Nifty])</f>
        <v>-1.0653993894757274</v>
      </c>
      <c r="I724">
        <v>-11.7536725243492</v>
      </c>
      <c r="J724">
        <f>(Table2[[#This Row],[1M Return vs Nifty]]-AVERAGE(Table2[1M Return vs Nifty]))/_xlfn.STDEV.P(Table2[1M Return vs Nifty])</f>
        <v>-1.1931958055531677</v>
      </c>
      <c r="K724">
        <v>-61.891941213764703</v>
      </c>
      <c r="L724">
        <f>(Table2[[#This Row],[6M Return vs Nifty]]-AVERAGE(Table2[6M Return vs Nifty]))/_xlfn.STDEV.P(Table2[6M Return vs Nifty])</f>
        <v>-2.3013759393613413</v>
      </c>
      <c r="M724">
        <v>-1.4562893043976799</v>
      </c>
      <c r="N724">
        <f>(Table2[[#This Row],[1W Return vs Nifty]]-AVERAGE(Table2[1W Return vs Nifty]))/_xlfn.STDEV.P(Table2[1W Return vs Nifty])</f>
        <v>-0.27507495586987901</v>
      </c>
      <c r="O724">
        <v>213.63</v>
      </c>
      <c r="P724">
        <v>220.29062387074501</v>
      </c>
      <c r="Q724">
        <v>249.920064622045</v>
      </c>
      <c r="R724">
        <v>34.851392872007601</v>
      </c>
      <c r="S724" s="1">
        <f>(Table2[[#This Row],[Close Price]]-Table2[[#This Row],[20D EMA]])/Table2[[#This Row],[20D EMA]]</f>
        <v>-3.5060618826943828E-2</v>
      </c>
      <c r="T724" s="1">
        <f>(Table2[[#This Row],[Close Price]]-Table2[[#This Row],[50D EMA]])/Table2[[#This Row],[50D EMA]]</f>
        <v>-6.4236160496090225E-2</v>
      </c>
      <c r="U724" s="1">
        <f>(Table2[[#This Row],[Close Price]]-Table2[[#This Row],[200D EMA]])/Table2[[#This Row],[200D EMA]]</f>
        <v>-0.17517626961346128</v>
      </c>
      <c r="V724">
        <v>0.66285715510676302</v>
      </c>
      <c r="W724">
        <v>205.44</v>
      </c>
      <c r="X724">
        <v>209</v>
      </c>
      <c r="Y724">
        <v>198.7</v>
      </c>
      <c r="Z724">
        <v>212.21</v>
      </c>
      <c r="AA724">
        <v>198.7</v>
      </c>
      <c r="AB724">
        <v>217.5</v>
      </c>
      <c r="AC724" s="1">
        <f>(Table2[[#This Row],[Close Price]]/Table2[[#This Row],[Day Low]])-1</f>
        <v>3.4073208722740222E-3</v>
      </c>
      <c r="AD724" s="1">
        <f>(Table2[[#This Row],[Day High]]/Table2[[#This Row],[Close Price]])-1</f>
        <v>1.3874066168623411E-2</v>
      </c>
      <c r="AE724" s="1">
        <f>(Table2[[#This Row],[Close Price]]/Table2[[#This Row],[Current Week Low]])-1</f>
        <v>3.7443381982888768E-2</v>
      </c>
      <c r="AF724" s="1">
        <f>(Table2[[#This Row],[Current Week High]]/Table2[[#This Row],[Close Price]])-1</f>
        <v>2.9446007567672572E-2</v>
      </c>
      <c r="AG724" s="1">
        <f>(Table2[[#This Row],[Close Price]]/Table2[[#This Row],[Current Month Low]])-1</f>
        <v>3.7443381982888768E-2</v>
      </c>
      <c r="AH724" s="1">
        <f>(Table2[[#This Row],[Current Month High]]/Table2[[#This Row],[Close Price]])-1</f>
        <v>5.5108178907538719E-2</v>
      </c>
      <c r="AI724">
        <v>129.358688270107</v>
      </c>
      <c r="AJ724">
        <v>5.1198368179500298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-0.18</v>
      </c>
      <c r="AM724" t="s">
        <v>3172</v>
      </c>
      <c r="AN724">
        <v>-5.28</v>
      </c>
      <c r="AO724" t="s">
        <v>3172</v>
      </c>
      <c r="AP724">
        <v>-3.1166857400747001E-2</v>
      </c>
      <c r="AQ724">
        <f>(Table2[[#This Row],[Sharpe Ratio]]-AVERAGE(Table2[Sharpe Ratio]))/_xlfn.STDEV.P(Table2[Sharpe Ratio])</f>
        <v>-1.0792084469115399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674</v>
      </c>
      <c r="AT724">
        <f>_xlfn.RANK.AVG(Table2[[#This Row],[6M Return vs Nifty Z-Score]],Table2[6M Return vs Nifty Z-Score])</f>
        <v>729</v>
      </c>
      <c r="AU724">
        <f>_xlfn.RANK.AVG(Table2[[#This Row],[Sharpe Ratio Z-Score]],Table2[Sharpe Ratio Z-Score])</f>
        <v>625</v>
      </c>
      <c r="AV724">
        <f>(Table2[[#This Row],[Rank 1Y]]+Table2[[#This Row],[Rank 6M]]+Table2[[#This Row],[Rank Sharpe]])/3</f>
        <v>676</v>
      </c>
    </row>
    <row r="725" spans="1:48" x14ac:dyDescent="0.3">
      <c r="A725" t="s">
        <v>1596</v>
      </c>
      <c r="B725" t="s">
        <v>1597</v>
      </c>
      <c r="C725" t="s">
        <v>3139</v>
      </c>
      <c r="D725" t="s">
        <v>449</v>
      </c>
      <c r="E725">
        <v>6065.3807939400003</v>
      </c>
      <c r="F725">
        <v>548.6</v>
      </c>
      <c r="G725">
        <v>-43.726385242621298</v>
      </c>
      <c r="H725">
        <f>(Table2[[#This Row],[1Y Return vs Nifty]]-AVERAGE(Table2[1Y Return vs Nifty]))/_xlfn.STDEV.P(Table2[1Y Return vs Nifty])</f>
        <v>-1.185165548046037</v>
      </c>
      <c r="I725">
        <v>-1.4753634593074301</v>
      </c>
      <c r="J725">
        <f>(Table2[[#This Row],[1M Return vs Nifty]]-AVERAGE(Table2[1M Return vs Nifty]))/_xlfn.STDEV.P(Table2[1M Return vs Nifty])</f>
        <v>-9.1575838736604784E-2</v>
      </c>
      <c r="K725">
        <v>-21.195154137151398</v>
      </c>
      <c r="L725">
        <f>(Table2[[#This Row],[6M Return vs Nifty]]-AVERAGE(Table2[6M Return vs Nifty]))/_xlfn.STDEV.P(Table2[6M Return vs Nifty])</f>
        <v>-0.99170867398471274</v>
      </c>
      <c r="M725">
        <v>-1.2293670653734401</v>
      </c>
      <c r="N725">
        <f>(Table2[[#This Row],[1W Return vs Nifty]]-AVERAGE(Table2[1W Return vs Nifty]))/_xlfn.STDEV.P(Table2[1W Return vs Nifty])</f>
        <v>-0.22112654244378899</v>
      </c>
      <c r="O725">
        <v>562.65</v>
      </c>
      <c r="P725">
        <v>584.48630947483196</v>
      </c>
      <c r="Q725">
        <v>622.28412903899198</v>
      </c>
      <c r="R725">
        <v>31.016068798745899</v>
      </c>
      <c r="S725" s="1">
        <f>(Table2[[#This Row],[Close Price]]-Table2[[#This Row],[20D EMA]])/Table2[[#This Row],[20D EMA]]</f>
        <v>-2.4971118812760963E-2</v>
      </c>
      <c r="T725" s="1">
        <f>(Table2[[#This Row],[Close Price]]-Table2[[#This Row],[50D EMA]])/Table2[[#This Row],[50D EMA]]</f>
        <v>-6.1398032585358961E-2</v>
      </c>
      <c r="U725" s="1">
        <f>(Table2[[#This Row],[Close Price]]-Table2[[#This Row],[200D EMA]])/Table2[[#This Row],[200D EMA]]</f>
        <v>-0.11840914077751603</v>
      </c>
      <c r="V725">
        <v>0.78531113059342705</v>
      </c>
      <c r="W725">
        <v>545.5</v>
      </c>
      <c r="X725">
        <v>552</v>
      </c>
      <c r="Y725">
        <v>541.75</v>
      </c>
      <c r="Z725">
        <v>558.95000000000005</v>
      </c>
      <c r="AA725">
        <v>541.75</v>
      </c>
      <c r="AB725">
        <v>566.95000000000005</v>
      </c>
      <c r="AC725" s="1">
        <f>(Table2[[#This Row],[Close Price]]/Table2[[#This Row],[Day Low]])-1</f>
        <v>5.6828597616864762E-3</v>
      </c>
      <c r="AD725" s="1">
        <f>(Table2[[#This Row],[Day High]]/Table2[[#This Row],[Close Price]])-1</f>
        <v>6.1975938753189297E-3</v>
      </c>
      <c r="AE725" s="1">
        <f>(Table2[[#This Row],[Close Price]]/Table2[[#This Row],[Current Week Low]])-1</f>
        <v>1.2644208583294958E-2</v>
      </c>
      <c r="AF725" s="1">
        <f>(Table2[[#This Row],[Current Week High]]/Table2[[#This Row],[Close Price]])-1</f>
        <v>1.8866204885162219E-2</v>
      </c>
      <c r="AG725" s="1">
        <f>(Table2[[#This Row],[Close Price]]/Table2[[#This Row],[Current Month Low]])-1</f>
        <v>1.2644208583294958E-2</v>
      </c>
      <c r="AH725" s="1">
        <f>(Table2[[#This Row],[Current Month High]]/Table2[[#This Row],[Close Price]])-1</f>
        <v>3.3448778709442184E-2</v>
      </c>
      <c r="AI725">
        <v>41.450966095515803</v>
      </c>
      <c r="AJ725">
        <v>5.2268149995204602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-0.24</v>
      </c>
      <c r="AM725" t="s">
        <v>3172</v>
      </c>
      <c r="AN725">
        <v>-5.45</v>
      </c>
      <c r="AO725" t="s">
        <v>3172</v>
      </c>
      <c r="AP725">
        <v>-8.3966583123452995E-2</v>
      </c>
      <c r="AQ725">
        <f>(Table2[[#This Row],[Sharpe Ratio]]-AVERAGE(Table2[Sharpe Ratio]))/_xlfn.STDEV.P(Table2[Sharpe Ratio])</f>
        <v>-1.6920418347576158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695</v>
      </c>
      <c r="AT725">
        <f>_xlfn.RANK.AVG(Table2[[#This Row],[6M Return vs Nifty Z-Score]],Table2[6M Return vs Nifty Z-Score])</f>
        <v>640</v>
      </c>
      <c r="AU725">
        <f>_xlfn.RANK.AVG(Table2[[#This Row],[Sharpe Ratio Z-Score]],Table2[Sharpe Ratio Z-Score])</f>
        <v>698</v>
      </c>
      <c r="AV725">
        <f>(Table2[[#This Row],[Rank 1Y]]+Table2[[#This Row],[Rank 6M]]+Table2[[#This Row],[Rank Sharpe]])/3</f>
        <v>677.66666666666663</v>
      </c>
    </row>
    <row r="726" spans="1:48" x14ac:dyDescent="0.3">
      <c r="A726" t="s">
        <v>2316</v>
      </c>
      <c r="B726" t="s">
        <v>2317</v>
      </c>
      <c r="C726" t="s">
        <v>3141</v>
      </c>
      <c r="D726" t="s">
        <v>395</v>
      </c>
      <c r="E726">
        <v>2374.5563714519999</v>
      </c>
      <c r="F726">
        <v>206.19</v>
      </c>
      <c r="G726">
        <v>-58.731450007651503</v>
      </c>
      <c r="H726">
        <f>(Table2[[#This Row],[1Y Return vs Nifty]]-AVERAGE(Table2[1Y Return vs Nifty]))/_xlfn.STDEV.P(Table2[1Y Return vs Nifty])</f>
        <v>-1.4404719644239166</v>
      </c>
      <c r="I726">
        <v>-7.7625381343753803</v>
      </c>
      <c r="J726">
        <f>(Table2[[#This Row],[1M Return vs Nifty]]-AVERAGE(Table2[1M Return vs Nifty]))/_xlfn.STDEV.P(Table2[1M Return vs Nifty])</f>
        <v>-0.76542959357990137</v>
      </c>
      <c r="K726">
        <v>-23.066376913079999</v>
      </c>
      <c r="L726">
        <f>(Table2[[#This Row],[6M Return vs Nifty]]-AVERAGE(Table2[6M Return vs Nifty]))/_xlfn.STDEV.P(Table2[6M Return vs Nifty])</f>
        <v>-1.0519266762375041</v>
      </c>
      <c r="M726">
        <v>-2.4749228391304698</v>
      </c>
      <c r="N726">
        <f>(Table2[[#This Row],[1W Return vs Nifty]]-AVERAGE(Table2[1W Return vs Nifty]))/_xlfn.STDEV.P(Table2[1W Return vs Nifty])</f>
        <v>-0.51724453474299192</v>
      </c>
      <c r="O726">
        <v>207.4</v>
      </c>
      <c r="P726">
        <v>212.730774607104</v>
      </c>
      <c r="Q726">
        <v>242.55750021621401</v>
      </c>
      <c r="R726">
        <v>51.386142619052599</v>
      </c>
      <c r="S726" s="1">
        <f>(Table2[[#This Row],[Close Price]]-Table2[[#This Row],[20D EMA]])/Table2[[#This Row],[20D EMA]]</f>
        <v>-5.8341369334619477E-3</v>
      </c>
      <c r="T726" s="1">
        <f>(Table2[[#This Row],[Close Price]]-Table2[[#This Row],[50D EMA]])/Table2[[#This Row],[50D EMA]]</f>
        <v>-3.0746724911730628E-2</v>
      </c>
      <c r="U726" s="1">
        <f>(Table2[[#This Row],[Close Price]]-Table2[[#This Row],[200D EMA]])/Table2[[#This Row],[200D EMA]]</f>
        <v>-0.1499335216754637</v>
      </c>
      <c r="V726">
        <v>0.52147035714796697</v>
      </c>
      <c r="W726">
        <v>201.03</v>
      </c>
      <c r="X726">
        <v>208.78</v>
      </c>
      <c r="Y726">
        <v>195.91</v>
      </c>
      <c r="Z726">
        <v>208.78</v>
      </c>
      <c r="AA726">
        <v>195.91</v>
      </c>
      <c r="AB726">
        <v>210.51</v>
      </c>
      <c r="AC726" s="1">
        <f>(Table2[[#This Row],[Close Price]]/Table2[[#This Row],[Day Low]])-1</f>
        <v>2.5667810774511191E-2</v>
      </c>
      <c r="AD726" s="1">
        <f>(Table2[[#This Row],[Day High]]/Table2[[#This Row],[Close Price]])-1</f>
        <v>1.2561229933556461E-2</v>
      </c>
      <c r="AE726" s="1">
        <f>(Table2[[#This Row],[Close Price]]/Table2[[#This Row],[Current Week Low]])-1</f>
        <v>5.2473074370884554E-2</v>
      </c>
      <c r="AF726" s="1">
        <f>(Table2[[#This Row],[Current Week High]]/Table2[[#This Row],[Close Price]])-1</f>
        <v>1.2561229933556461E-2</v>
      </c>
      <c r="AG726" s="1">
        <f>(Table2[[#This Row],[Close Price]]/Table2[[#This Row],[Current Month Low]])-1</f>
        <v>5.2473074370884554E-2</v>
      </c>
      <c r="AH726" s="1">
        <f>(Table2[[#This Row],[Current Month High]]/Table2[[#This Row],[Close Price]])-1</f>
        <v>2.0951549541684766E-2</v>
      </c>
      <c r="AI726">
        <v>109.394248023667</v>
      </c>
      <c r="AJ726">
        <v>7.67101827676239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-0.02</v>
      </c>
      <c r="AM726" t="s">
        <v>3172</v>
      </c>
      <c r="AN726">
        <v>-1.87</v>
      </c>
      <c r="AO726" t="s">
        <v>3172</v>
      </c>
      <c r="AP726">
        <v>-4.8216622928987998E-2</v>
      </c>
      <c r="AQ726">
        <f>(Table2[[#This Row],[Sharpe Ratio]]-AVERAGE(Table2[Sharpe Ratio]))/_xlfn.STDEV.P(Table2[Sharpe Ratio])</f>
        <v>-1.2771008682761424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723</v>
      </c>
      <c r="AT726">
        <f>_xlfn.RANK.AVG(Table2[[#This Row],[6M Return vs Nifty Z-Score]],Table2[6M Return vs Nifty Z-Score])</f>
        <v>661</v>
      </c>
      <c r="AU726">
        <f>_xlfn.RANK.AVG(Table2[[#This Row],[Sharpe Ratio Z-Score]],Table2[Sharpe Ratio Z-Score])</f>
        <v>656</v>
      </c>
      <c r="AV726">
        <f>(Table2[[#This Row],[Rank 1Y]]+Table2[[#This Row],[Rank 6M]]+Table2[[#This Row],[Rank Sharpe]])/3</f>
        <v>680</v>
      </c>
    </row>
    <row r="727" spans="1:48" x14ac:dyDescent="0.3">
      <c r="A727" t="s">
        <v>1370</v>
      </c>
      <c r="B727" t="s">
        <v>1371</v>
      </c>
      <c r="C727" t="s">
        <v>3137</v>
      </c>
      <c r="D727" t="s">
        <v>89</v>
      </c>
      <c r="E727">
        <v>8174.2719649149903</v>
      </c>
      <c r="F727">
        <v>276.85000000000002</v>
      </c>
      <c r="G727">
        <v>-67.962697541717901</v>
      </c>
      <c r="H727">
        <f>(Table2[[#This Row],[1Y Return vs Nifty]]-AVERAGE(Table2[1Y Return vs Nifty]))/_xlfn.STDEV.P(Table2[1Y Return vs Nifty])</f>
        <v>-1.5975387124537035</v>
      </c>
      <c r="I727">
        <v>-4.7073113598266598</v>
      </c>
      <c r="J727">
        <f>(Table2[[#This Row],[1M Return vs Nifty]]-AVERAGE(Table2[1M Return vs Nifty]))/_xlfn.STDEV.P(Table2[1M Return vs Nifty])</f>
        <v>-0.43797312221899098</v>
      </c>
      <c r="K727">
        <v>-18.825813770936001</v>
      </c>
      <c r="L727">
        <f>(Table2[[#This Row],[6M Return vs Nifty]]-AVERAGE(Table2[6M Return vs Nifty]))/_xlfn.STDEV.P(Table2[6M Return vs Nifty])</f>
        <v>-0.91546070108389943</v>
      </c>
      <c r="M727">
        <v>-1.73350679050739</v>
      </c>
      <c r="N727">
        <f>(Table2[[#This Row],[1W Return vs Nifty]]-AVERAGE(Table2[1W Return vs Nifty]))/_xlfn.STDEV.P(Table2[1W Return vs Nifty])</f>
        <v>-0.34098054367782621</v>
      </c>
      <c r="O727">
        <v>284.82</v>
      </c>
      <c r="P727">
        <v>290.26023669573601</v>
      </c>
      <c r="Q727">
        <v>327.80555811225003</v>
      </c>
      <c r="R727">
        <v>36.231299115025202</v>
      </c>
      <c r="S727" s="1">
        <f>(Table2[[#This Row],[Close Price]]-Table2[[#This Row],[20D EMA]])/Table2[[#This Row],[20D EMA]]</f>
        <v>-2.7982585492591708E-2</v>
      </c>
      <c r="T727" s="1">
        <f>(Table2[[#This Row],[Close Price]]-Table2[[#This Row],[50D EMA]])/Table2[[#This Row],[50D EMA]]</f>
        <v>-4.6200736443942229E-2</v>
      </c>
      <c r="U727" s="1">
        <f>(Table2[[#This Row],[Close Price]]-Table2[[#This Row],[200D EMA]])/Table2[[#This Row],[200D EMA]]</f>
        <v>-0.15544446044688895</v>
      </c>
      <c r="V727">
        <v>0.28130998217581799</v>
      </c>
      <c r="W727">
        <v>276.10000000000002</v>
      </c>
      <c r="X727">
        <v>281.55</v>
      </c>
      <c r="Y727">
        <v>269.7</v>
      </c>
      <c r="Z727">
        <v>286.89999999999998</v>
      </c>
      <c r="AA727">
        <v>269.7</v>
      </c>
      <c r="AB727">
        <v>292.95</v>
      </c>
      <c r="AC727" s="1">
        <f>(Table2[[#This Row],[Close Price]]/Table2[[#This Row],[Day Low]])-1</f>
        <v>2.716407098877216E-3</v>
      </c>
      <c r="AD727" s="1">
        <f>(Table2[[#This Row],[Day High]]/Table2[[#This Row],[Close Price]])-1</f>
        <v>1.6976702185298898E-2</v>
      </c>
      <c r="AE727" s="1">
        <f>(Table2[[#This Row],[Close Price]]/Table2[[#This Row],[Current Week Low]])-1</f>
        <v>2.6510938079347568E-2</v>
      </c>
      <c r="AF727" s="1">
        <f>(Table2[[#This Row],[Current Week High]]/Table2[[#This Row],[Close Price]])-1</f>
        <v>3.6301246162181444E-2</v>
      </c>
      <c r="AG727" s="1">
        <f>(Table2[[#This Row],[Close Price]]/Table2[[#This Row],[Current Month Low]])-1</f>
        <v>2.6510938079347568E-2</v>
      </c>
      <c r="AH727" s="1">
        <f>(Table2[[#This Row],[Current Month High]]/Table2[[#This Row],[Close Price]])-1</f>
        <v>5.8154235145385424E-2</v>
      </c>
      <c r="AI727">
        <v>75.492143760158896</v>
      </c>
      <c r="AJ727">
        <v>6.0727969348658997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-0.18</v>
      </c>
      <c r="AM727" t="s">
        <v>3172</v>
      </c>
      <c r="AN727">
        <v>-4.4000000000000004</v>
      </c>
      <c r="AO727" t="s">
        <v>3172</v>
      </c>
      <c r="AP727">
        <v>-0.103125710965753</v>
      </c>
      <c r="AQ727">
        <f>(Table2[[#This Row],[Sharpe Ratio]]-AVERAGE(Table2[Sharpe Ratio]))/_xlfn.STDEV.P(Table2[Sharpe Ratio])</f>
        <v>-1.9144171040049625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727</v>
      </c>
      <c r="AT727">
        <f>_xlfn.RANK.AVG(Table2[[#This Row],[6M Return vs Nifty Z-Score]],Table2[6M Return vs Nifty Z-Score])</f>
        <v>629</v>
      </c>
      <c r="AU727">
        <f>_xlfn.RANK.AVG(Table2[[#This Row],[Sharpe Ratio Z-Score]],Table2[Sharpe Ratio Z-Score])</f>
        <v>716</v>
      </c>
      <c r="AV727">
        <f>(Table2[[#This Row],[Rank 1Y]]+Table2[[#This Row],[Rank 6M]]+Table2[[#This Row],[Rank Sharpe]])/3</f>
        <v>690.66666666666663</v>
      </c>
    </row>
    <row r="728" spans="1:48" x14ac:dyDescent="0.3">
      <c r="A728" t="s">
        <v>2409</v>
      </c>
      <c r="B728" t="s">
        <v>2410</v>
      </c>
      <c r="C728" t="s">
        <v>3137</v>
      </c>
      <c r="D728" t="s">
        <v>1210</v>
      </c>
      <c r="E728">
        <v>2172.1451877750001</v>
      </c>
      <c r="F728">
        <v>300.45</v>
      </c>
      <c r="G728">
        <v>-69.705263134131599</v>
      </c>
      <c r="H728">
        <f>(Table2[[#This Row],[1Y Return vs Nifty]]-AVERAGE(Table2[1Y Return vs Nifty]))/_xlfn.STDEV.P(Table2[1Y Return vs Nifty])</f>
        <v>-1.6271879131515481</v>
      </c>
      <c r="I728">
        <v>-21.167345860388998</v>
      </c>
      <c r="J728">
        <f>(Table2[[#This Row],[1M Return vs Nifty]]-AVERAGE(Table2[1M Return vs Nifty]))/_xlfn.STDEV.P(Table2[1M Return vs Nifty])</f>
        <v>-2.2021448887580304</v>
      </c>
      <c r="K728">
        <v>-32.757284914294203</v>
      </c>
      <c r="L728">
        <f>(Table2[[#This Row],[6M Return vs Nifty]]-AVERAGE(Table2[6M Return vs Nifty]))/_xlfn.STDEV.P(Table2[6M Return vs Nifty])</f>
        <v>-1.3637907297086975</v>
      </c>
      <c r="M728">
        <v>-8.2221202836820506</v>
      </c>
      <c r="N728">
        <f>(Table2[[#This Row],[1W Return vs Nifty]]-AVERAGE(Table2[1W Return vs Nifty]))/_xlfn.STDEV.P(Table2[1W Return vs Nifty])</f>
        <v>-1.883581237188966</v>
      </c>
      <c r="O728">
        <v>322.5</v>
      </c>
      <c r="P728">
        <v>353.78257433515</v>
      </c>
      <c r="Q728">
        <v>403.16329919686899</v>
      </c>
      <c r="R728">
        <v>35.261016602122801</v>
      </c>
      <c r="S728" s="1">
        <f>(Table2[[#This Row],[Close Price]]-Table2[[#This Row],[20D EMA]])/Table2[[#This Row],[20D EMA]]</f>
        <v>-6.837209302325585E-2</v>
      </c>
      <c r="T728" s="1">
        <f>(Table2[[#This Row],[Close Price]]-Table2[[#This Row],[50D EMA]])/Table2[[#This Row],[50D EMA]]</f>
        <v>-0.15074957955568014</v>
      </c>
      <c r="U728" s="1">
        <f>(Table2[[#This Row],[Close Price]]-Table2[[#This Row],[200D EMA]])/Table2[[#This Row],[200D EMA]]</f>
        <v>-0.25476847570570404</v>
      </c>
      <c r="V728">
        <v>1.00701575666193</v>
      </c>
      <c r="W728">
        <v>290.85000000000002</v>
      </c>
      <c r="X728">
        <v>303.75</v>
      </c>
      <c r="Y728">
        <v>281.05</v>
      </c>
      <c r="Z728">
        <v>309.8</v>
      </c>
      <c r="AA728">
        <v>281.05</v>
      </c>
      <c r="AB728">
        <v>329.8</v>
      </c>
      <c r="AC728" s="1">
        <f>(Table2[[#This Row],[Close Price]]/Table2[[#This Row],[Day Low]])-1</f>
        <v>3.3006704486848726E-2</v>
      </c>
      <c r="AD728" s="1">
        <f>(Table2[[#This Row],[Day High]]/Table2[[#This Row],[Close Price]])-1</f>
        <v>1.0983524712930626E-2</v>
      </c>
      <c r="AE728" s="1">
        <f>(Table2[[#This Row],[Close Price]]/Table2[[#This Row],[Current Week Low]])-1</f>
        <v>6.9026863547411388E-2</v>
      </c>
      <c r="AF728" s="1">
        <f>(Table2[[#This Row],[Current Week High]]/Table2[[#This Row],[Close Price]])-1</f>
        <v>3.1119986686636736E-2</v>
      </c>
      <c r="AG728" s="1">
        <f>(Table2[[#This Row],[Close Price]]/Table2[[#This Row],[Current Month Low]])-1</f>
        <v>6.9026863547411388E-2</v>
      </c>
      <c r="AH728" s="1">
        <f>(Table2[[#This Row],[Current Month High]]/Table2[[#This Row],[Close Price]])-1</f>
        <v>9.768680312864042E-2</v>
      </c>
      <c r="AI728">
        <v>84.523215177234107</v>
      </c>
      <c r="AJ728">
        <v>6.9026863547411299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-0.36</v>
      </c>
      <c r="AM728" t="s">
        <v>3172</v>
      </c>
      <c r="AN728">
        <v>-10.71</v>
      </c>
      <c r="AO728" t="s">
        <v>3172</v>
      </c>
      <c r="AP728">
        <v>-4.8902230559550001E-2</v>
      </c>
      <c r="AQ728">
        <f>(Table2[[#This Row],[Sharpe Ratio]]-AVERAGE(Table2[Sharpe Ratio]))/_xlfn.STDEV.P(Table2[Sharpe Ratio])</f>
        <v>-1.2850585468666913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728</v>
      </c>
      <c r="AT728">
        <f>_xlfn.RANK.AVG(Table2[[#This Row],[6M Return vs Nifty Z-Score]],Table2[6M Return vs Nifty Z-Score])</f>
        <v>710</v>
      </c>
      <c r="AU728">
        <f>_xlfn.RANK.AVG(Table2[[#This Row],[Sharpe Ratio Z-Score]],Table2[Sharpe Ratio Z-Score])</f>
        <v>659</v>
      </c>
      <c r="AV728">
        <f>(Table2[[#This Row],[Rank 1Y]]+Table2[[#This Row],[Rank 6M]]+Table2[[#This Row],[Rank Sharpe]])/3</f>
        <v>699</v>
      </c>
    </row>
    <row r="729" spans="1:48" x14ac:dyDescent="0.3">
      <c r="A729" t="s">
        <v>1628</v>
      </c>
      <c r="B729" t="s">
        <v>1629</v>
      </c>
      <c r="C729" t="s">
        <v>3128</v>
      </c>
      <c r="D729" t="s">
        <v>726</v>
      </c>
      <c r="E729">
        <v>5795.4344497399998</v>
      </c>
      <c r="F729">
        <v>118.82</v>
      </c>
      <c r="G729">
        <v>-50.770012359743397</v>
      </c>
      <c r="H729">
        <f>(Table2[[#This Row],[1Y Return vs Nifty]]-AVERAGE(Table2[1Y Return vs Nifty]))/_xlfn.STDEV.P(Table2[1Y Return vs Nifty])</f>
        <v>-1.3050106287394212</v>
      </c>
      <c r="I729">
        <v>-3.9168734665604799</v>
      </c>
      <c r="J729">
        <f>(Table2[[#This Row],[1M Return vs Nifty]]-AVERAGE(Table2[1M Return vs Nifty]))/_xlfn.STDEV.P(Table2[1M Return vs Nifty])</f>
        <v>-0.35325469623664246</v>
      </c>
      <c r="K729">
        <v>-25.205166511834701</v>
      </c>
      <c r="L729">
        <f>(Table2[[#This Row],[6M Return vs Nifty]]-AVERAGE(Table2[6M Return vs Nifty]))/_xlfn.STDEV.P(Table2[6M Return vs Nifty])</f>
        <v>-1.1207552724542977</v>
      </c>
      <c r="M729">
        <v>2.6635714558789201</v>
      </c>
      <c r="N729">
        <f>(Table2[[#This Row],[1W Return vs Nifty]]-AVERAGE(Table2[1W Return vs Nifty]))/_xlfn.STDEV.P(Table2[1W Return vs Nifty])</f>
        <v>0.70437929466563554</v>
      </c>
      <c r="O729">
        <v>125.37</v>
      </c>
      <c r="P729">
        <v>129.771642301984</v>
      </c>
      <c r="Q729">
        <v>136.192213491681</v>
      </c>
      <c r="R729">
        <v>33.587523561064998</v>
      </c>
      <c r="S729" s="1">
        <f>(Table2[[#This Row],[Close Price]]-Table2[[#This Row],[20D EMA]])/Table2[[#This Row],[20D EMA]]</f>
        <v>-5.2245353752891528E-2</v>
      </c>
      <c r="T729" s="1">
        <f>(Table2[[#This Row],[Close Price]]-Table2[[#This Row],[50D EMA]])/Table2[[#This Row],[50D EMA]]</f>
        <v>-8.4391644489626494E-2</v>
      </c>
      <c r="U729" s="1">
        <f>(Table2[[#This Row],[Close Price]]-Table2[[#This Row],[200D EMA]])/Table2[[#This Row],[200D EMA]]</f>
        <v>-0.12755658378914703</v>
      </c>
      <c r="V729">
        <v>1.14188345641589</v>
      </c>
      <c r="W729">
        <v>118.1</v>
      </c>
      <c r="X729">
        <v>125.3</v>
      </c>
      <c r="Y729">
        <v>117.54</v>
      </c>
      <c r="Z729">
        <v>125.69</v>
      </c>
      <c r="AA729">
        <v>117.54</v>
      </c>
      <c r="AB729">
        <v>128.1</v>
      </c>
      <c r="AC729" s="1">
        <f>(Table2[[#This Row],[Close Price]]/Table2[[#This Row],[Day Low]])-1</f>
        <v>6.0965283657916647E-3</v>
      </c>
      <c r="AD729" s="1">
        <f>(Table2[[#This Row],[Day High]]/Table2[[#This Row],[Close Price]])-1</f>
        <v>5.4536273354654163E-2</v>
      </c>
      <c r="AE729" s="1">
        <f>(Table2[[#This Row],[Close Price]]/Table2[[#This Row],[Current Week Low]])-1</f>
        <v>1.0889909817934251E-2</v>
      </c>
      <c r="AF729" s="1">
        <f>(Table2[[#This Row],[Current Week High]]/Table2[[#This Row],[Close Price]])-1</f>
        <v>5.7818549065813851E-2</v>
      </c>
      <c r="AG729" s="1">
        <f>(Table2[[#This Row],[Close Price]]/Table2[[#This Row],[Current Month Low]])-1</f>
        <v>1.0889909817934251E-2</v>
      </c>
      <c r="AH729" s="1">
        <f>(Table2[[#This Row],[Current Month High]]/Table2[[#This Row],[Close Price]])-1</f>
        <v>7.8101329742467529E-2</v>
      </c>
      <c r="AI729">
        <v>43.0314761824608</v>
      </c>
      <c r="AJ729">
        <v>8.5114155251141401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-0.22</v>
      </c>
      <c r="AM729" t="s">
        <v>3172</v>
      </c>
      <c r="AN729">
        <v>-7.84</v>
      </c>
      <c r="AO729" t="s">
        <v>3172</v>
      </c>
      <c r="AP729">
        <v>-0.10606527334742399</v>
      </c>
      <c r="AQ729">
        <f>(Table2[[#This Row],[Sharpe Ratio]]-AVERAGE(Table2[Sharpe Ratio]))/_xlfn.STDEV.P(Table2[Sharpe Ratio])</f>
        <v>-1.9485358792161298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712</v>
      </c>
      <c r="AT729">
        <f>_xlfn.RANK.AVG(Table2[[#This Row],[6M Return vs Nifty Z-Score]],Table2[6M Return vs Nifty Z-Score])</f>
        <v>675</v>
      </c>
      <c r="AU729">
        <f>_xlfn.RANK.AVG(Table2[[#This Row],[Sharpe Ratio Z-Score]],Table2[Sharpe Ratio Z-Score])</f>
        <v>717</v>
      </c>
      <c r="AV729">
        <f>(Table2[[#This Row],[Rank 1Y]]+Table2[[#This Row],[Rank 6M]]+Table2[[#This Row],[Rank Sharpe]])/3</f>
        <v>701.33333333333337</v>
      </c>
    </row>
    <row r="730" spans="1:48" x14ac:dyDescent="0.3">
      <c r="A730" t="s">
        <v>1078</v>
      </c>
      <c r="B730" t="s">
        <v>1079</v>
      </c>
      <c r="C730" t="s">
        <v>3144</v>
      </c>
      <c r="D730" t="s">
        <v>620</v>
      </c>
      <c r="E730">
        <v>12421.4371394399</v>
      </c>
      <c r="F730">
        <v>129.32</v>
      </c>
      <c r="G730">
        <v>-77.049868061695406</v>
      </c>
      <c r="H730">
        <f>(Table2[[#This Row],[1Y Return vs Nifty]]-AVERAGE(Table2[1Y Return vs Nifty]))/_xlfn.STDEV.P(Table2[1Y Return vs Nifty])</f>
        <v>-1.7521540357995271</v>
      </c>
      <c r="I730">
        <v>-3.5051618527755499</v>
      </c>
      <c r="J730">
        <f>(Table2[[#This Row],[1M Return vs Nifty]]-AVERAGE(Table2[1M Return vs Nifty]))/_xlfn.STDEV.P(Table2[1M Return vs Nifty])</f>
        <v>-0.30912781394057048</v>
      </c>
      <c r="K730">
        <v>-23.823694803784299</v>
      </c>
      <c r="L730">
        <f>(Table2[[#This Row],[6M Return vs Nifty]]-AVERAGE(Table2[6M Return vs Nifty]))/_xlfn.STDEV.P(Table2[6M Return vs Nifty])</f>
        <v>-1.0762979969776976</v>
      </c>
      <c r="M730">
        <v>-5.5076121805713196</v>
      </c>
      <c r="N730">
        <f>(Table2[[#This Row],[1W Return vs Nifty]]-AVERAGE(Table2[1W Return vs Nifty]))/_xlfn.STDEV.P(Table2[1W Return vs Nifty])</f>
        <v>-1.2382350339045618</v>
      </c>
      <c r="O730">
        <v>132.43</v>
      </c>
      <c r="P730">
        <v>136.081766839549</v>
      </c>
      <c r="Q730">
        <v>161.46486574494099</v>
      </c>
      <c r="R730">
        <v>42.817613364458502</v>
      </c>
      <c r="S730" s="1">
        <f>(Table2[[#This Row],[Close Price]]-Table2[[#This Row],[20D EMA]])/Table2[[#This Row],[20D EMA]]</f>
        <v>-2.348410481008845E-2</v>
      </c>
      <c r="T730" s="1">
        <f>(Table2[[#This Row],[Close Price]]-Table2[[#This Row],[50D EMA]])/Table2[[#This Row],[50D EMA]]</f>
        <v>-4.9688999463988887E-2</v>
      </c>
      <c r="U730" s="1">
        <f>(Table2[[#This Row],[Close Price]]-Table2[[#This Row],[200D EMA]])/Table2[[#This Row],[200D EMA]]</f>
        <v>-0.19908272673832858</v>
      </c>
      <c r="V730">
        <v>1.10579302644389</v>
      </c>
      <c r="W730">
        <v>129</v>
      </c>
      <c r="X730">
        <v>133.05000000000001</v>
      </c>
      <c r="Y730">
        <v>125.23</v>
      </c>
      <c r="Z730">
        <v>133.27000000000001</v>
      </c>
      <c r="AA730">
        <v>125.23</v>
      </c>
      <c r="AB730">
        <v>143.55000000000001</v>
      </c>
      <c r="AC730" s="1">
        <f>(Table2[[#This Row],[Close Price]]/Table2[[#This Row],[Day Low]])-1</f>
        <v>2.480620155038693E-3</v>
      </c>
      <c r="AD730" s="1">
        <f>(Table2[[#This Row],[Day High]]/Table2[[#This Row],[Close Price]])-1</f>
        <v>2.8843179709248545E-2</v>
      </c>
      <c r="AE730" s="1">
        <f>(Table2[[#This Row],[Close Price]]/Table2[[#This Row],[Current Week Low]])-1</f>
        <v>3.2659905773376963E-2</v>
      </c>
      <c r="AF730" s="1">
        <f>(Table2[[#This Row],[Current Week High]]/Table2[[#This Row],[Close Price]])-1</f>
        <v>3.0544386019177416E-2</v>
      </c>
      <c r="AG730" s="1">
        <f>(Table2[[#This Row],[Close Price]]/Table2[[#This Row],[Current Month Low]])-1</f>
        <v>3.2659905773376963E-2</v>
      </c>
      <c r="AH730" s="1">
        <f>(Table2[[#This Row],[Current Month High]]/Table2[[#This Row],[Close Price]])-1</f>
        <v>0.11003711722858034</v>
      </c>
      <c r="AI730">
        <v>131.750695948035</v>
      </c>
      <c r="AJ730">
        <v>3.26599057733769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-0.08</v>
      </c>
      <c r="AM730" t="s">
        <v>3172</v>
      </c>
      <c r="AN730">
        <v>1.55</v>
      </c>
      <c r="AO730" t="s">
        <v>3173</v>
      </c>
      <c r="AP730">
        <v>-0.109793550891504</v>
      </c>
      <c r="AQ730">
        <f>(Table2[[#This Row],[Sharpe Ratio]]-AVERAGE(Table2[Sharpe Ratio]))/_xlfn.STDEV.P(Table2[Sharpe Ratio])</f>
        <v>-1.9918090766976546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729</v>
      </c>
      <c r="AT730">
        <f>_xlfn.RANK.AVG(Table2[[#This Row],[6M Return vs Nifty Z-Score]],Table2[6M Return vs Nifty Z-Score])</f>
        <v>666</v>
      </c>
      <c r="AU730">
        <f>_xlfn.RANK.AVG(Table2[[#This Row],[Sharpe Ratio Z-Score]],Table2[Sharpe Ratio Z-Score])</f>
        <v>721</v>
      </c>
      <c r="AV730">
        <f>(Table2[[#This Row],[Rank 1Y]]+Table2[[#This Row],[Rank 6M]]+Table2[[#This Row],[Rank Sharpe]])/3</f>
        <v>705.33333333333337</v>
      </c>
    </row>
    <row r="731" spans="1:48" x14ac:dyDescent="0.3">
      <c r="A731" t="s">
        <v>1705</v>
      </c>
      <c r="B731" t="s">
        <v>1706</v>
      </c>
      <c r="C731" t="s">
        <v>3137</v>
      </c>
      <c r="D731" t="s">
        <v>458</v>
      </c>
      <c r="E731">
        <v>4985.2731320149996</v>
      </c>
      <c r="F731">
        <v>300.55</v>
      </c>
      <c r="G731">
        <v>-58.138108635162403</v>
      </c>
      <c r="H731">
        <f>(Table2[[#This Row],[1Y Return vs Nifty]]-AVERAGE(Table2[1Y Return vs Nifty]))/_xlfn.STDEV.P(Table2[1Y Return vs Nifty])</f>
        <v>-1.4303764492181468</v>
      </c>
      <c r="I731">
        <v>-3.3189869686041802</v>
      </c>
      <c r="J731">
        <f>(Table2[[#This Row],[1M Return vs Nifty]]-AVERAGE(Table2[1M Return vs Nifty]))/_xlfn.STDEV.P(Table2[1M Return vs Nifty])</f>
        <v>-0.28917375647595306</v>
      </c>
      <c r="K731">
        <v>-29.557664406329302</v>
      </c>
      <c r="L731">
        <f>(Table2[[#This Row],[6M Return vs Nifty]]-AVERAGE(Table2[6M Return vs Nifty]))/_xlfn.STDEV.P(Table2[6M Return vs Nifty])</f>
        <v>-1.2608234307663828</v>
      </c>
      <c r="M731">
        <v>3.9534006746997002E-2</v>
      </c>
      <c r="N731">
        <f>(Table2[[#This Row],[1W Return vs Nifty]]-AVERAGE(Table2[1W Return vs Nifty]))/_xlfn.STDEV.P(Table2[1W Return vs Nifty])</f>
        <v>8.0541552891062185E-2</v>
      </c>
      <c r="O731">
        <v>305.08999999999997</v>
      </c>
      <c r="P731">
        <v>312.639877784796</v>
      </c>
      <c r="Q731">
        <v>348.91901240582598</v>
      </c>
      <c r="R731">
        <v>44.436473149862699</v>
      </c>
      <c r="S731" s="1">
        <f>(Table2[[#This Row],[Close Price]]-Table2[[#This Row],[20D EMA]])/Table2[[#This Row],[20D EMA]]</f>
        <v>-1.4880854829722259E-2</v>
      </c>
      <c r="T731" s="1">
        <f>(Table2[[#This Row],[Close Price]]-Table2[[#This Row],[50D EMA]])/Table2[[#This Row],[50D EMA]]</f>
        <v>-3.8670299740578812E-2</v>
      </c>
      <c r="U731" s="1">
        <f>(Table2[[#This Row],[Close Price]]-Table2[[#This Row],[200D EMA]])/Table2[[#This Row],[200D EMA]]</f>
        <v>-0.13862532761490282</v>
      </c>
      <c r="V731">
        <v>0.50607892652725295</v>
      </c>
      <c r="W731">
        <v>299</v>
      </c>
      <c r="X731">
        <v>303.64999999999998</v>
      </c>
      <c r="Y731">
        <v>290.3</v>
      </c>
      <c r="Z731">
        <v>306.35000000000002</v>
      </c>
      <c r="AA731">
        <v>290.3</v>
      </c>
      <c r="AB731">
        <v>311.7</v>
      </c>
      <c r="AC731" s="1">
        <f>(Table2[[#This Row],[Close Price]]/Table2[[#This Row],[Day Low]])-1</f>
        <v>5.1839464882943442E-3</v>
      </c>
      <c r="AD731" s="1">
        <f>(Table2[[#This Row],[Day High]]/Table2[[#This Row],[Close Price]])-1</f>
        <v>1.0314423556812446E-2</v>
      </c>
      <c r="AE731" s="1">
        <f>(Table2[[#This Row],[Close Price]]/Table2[[#This Row],[Current Week Low]])-1</f>
        <v>3.5308301756803218E-2</v>
      </c>
      <c r="AF731" s="1">
        <f>(Table2[[#This Row],[Current Week High]]/Table2[[#This Row],[Close Price]])-1</f>
        <v>1.929795375145571E-2</v>
      </c>
      <c r="AG731" s="1">
        <f>(Table2[[#This Row],[Close Price]]/Table2[[#This Row],[Current Month Low]])-1</f>
        <v>3.5308301756803218E-2</v>
      </c>
      <c r="AH731" s="1">
        <f>(Table2[[#This Row],[Current Month High]]/Table2[[#This Row],[Close Price]])-1</f>
        <v>3.7098652470470617E-2</v>
      </c>
      <c r="AI731">
        <v>80.4691399101646</v>
      </c>
      <c r="AJ731">
        <v>14.4298496097468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-0.12</v>
      </c>
      <c r="AM731" t="s">
        <v>3172</v>
      </c>
      <c r="AN731">
        <v>-2.5099999999999998</v>
      </c>
      <c r="AO731" t="s">
        <v>3172</v>
      </c>
      <c r="AP731">
        <v>-0.10657399385089</v>
      </c>
      <c r="AQ731">
        <f>(Table2[[#This Row],[Sharpe Ratio]]-AVERAGE(Table2[Sharpe Ratio]))/_xlfn.STDEV.P(Table2[Sharpe Ratio])</f>
        <v>-1.9544404725703293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721</v>
      </c>
      <c r="AT731">
        <f>_xlfn.RANK.AVG(Table2[[#This Row],[6M Return vs Nifty Z-Score]],Table2[6M Return vs Nifty Z-Score])</f>
        <v>695</v>
      </c>
      <c r="AU731">
        <f>_xlfn.RANK.AVG(Table2[[#This Row],[Sharpe Ratio Z-Score]],Table2[Sharpe Ratio Z-Score])</f>
        <v>718</v>
      </c>
      <c r="AV731">
        <f>(Table2[[#This Row],[Rank 1Y]]+Table2[[#This Row],[Rank 6M]]+Table2[[#This Row],[Rank Sharpe]])/3</f>
        <v>711.33333333333337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07E7-6E92-4FEB-B871-21B42116BF62}">
  <dimension ref="A1:Q1476"/>
  <sheetViews>
    <sheetView topLeftCell="E885" workbookViewId="0">
      <selection sqref="A1:Q1128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3124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3125</v>
      </c>
      <c r="D2" t="s">
        <v>18</v>
      </c>
      <c r="E2">
        <v>1855395.07892893</v>
      </c>
      <c r="F2">
        <v>2742.1</v>
      </c>
      <c r="G2">
        <v>-8.1731942041124892</v>
      </c>
      <c r="H2">
        <v>-5.8302954538082599</v>
      </c>
      <c r="I2">
        <v>-17.199822204739402</v>
      </c>
      <c r="J2">
        <v>-3.97891596918056</v>
      </c>
      <c r="K2">
        <v>2933.3710100696599</v>
      </c>
      <c r="L2">
        <v>2861.1048793465702</v>
      </c>
      <c r="M2">
        <v>27.579933754280599</v>
      </c>
      <c r="N2">
        <v>1.6712277478978601</v>
      </c>
      <c r="O2">
        <v>17.340724262426601</v>
      </c>
      <c r="P2">
        <v>23.5013286492816</v>
      </c>
      <c r="Q2">
        <v>-3.6538868563947002E-2</v>
      </c>
    </row>
    <row r="3" spans="1:17" x14ac:dyDescent="0.3">
      <c r="A3" t="s">
        <v>19</v>
      </c>
      <c r="B3" t="s">
        <v>20</v>
      </c>
      <c r="C3" t="s">
        <v>3126</v>
      </c>
      <c r="D3" t="s">
        <v>21</v>
      </c>
      <c r="E3">
        <v>1529510.3173593199</v>
      </c>
      <c r="F3">
        <v>4227.3999999999996</v>
      </c>
      <c r="G3">
        <v>-10.4684981828829</v>
      </c>
      <c r="H3">
        <v>-4.6481212302629498</v>
      </c>
      <c r="I3">
        <v>-3.7728170921694599</v>
      </c>
      <c r="J3">
        <v>1.13790757454561</v>
      </c>
      <c r="K3">
        <v>4310.6780435595001</v>
      </c>
      <c r="L3">
        <v>4051.9093091449599</v>
      </c>
      <c r="M3">
        <v>30.7888313107151</v>
      </c>
      <c r="N3">
        <v>0.95542498500253004</v>
      </c>
      <c r="O3">
        <v>8.6306003690211401</v>
      </c>
      <c r="P3">
        <v>27.677438840229499</v>
      </c>
      <c r="Q3">
        <v>-1.7254864313449001E-2</v>
      </c>
    </row>
    <row r="4" spans="1:17" x14ac:dyDescent="0.3">
      <c r="A4" t="s">
        <v>22</v>
      </c>
      <c r="B4" t="s">
        <v>23</v>
      </c>
      <c r="C4" t="s">
        <v>3127</v>
      </c>
      <c r="D4" t="s">
        <v>24</v>
      </c>
      <c r="E4">
        <v>1268538.58372736</v>
      </c>
      <c r="F4">
        <v>1662.4</v>
      </c>
      <c r="G4">
        <v>-17.940539847280899</v>
      </c>
      <c r="H4">
        <v>-0.97969665104778503</v>
      </c>
      <c r="I4">
        <v>-1.6604349445309901</v>
      </c>
      <c r="J4">
        <v>-4.2071083844482304</v>
      </c>
      <c r="K4">
        <v>1665.6485371961001</v>
      </c>
      <c r="L4">
        <v>1600.0074675466601</v>
      </c>
      <c r="M4">
        <v>43.8255473261963</v>
      </c>
      <c r="N4">
        <v>0.94868672270796195</v>
      </c>
      <c r="O4">
        <v>7.9162656400384801</v>
      </c>
      <c r="P4">
        <v>21.917054746800599</v>
      </c>
      <c r="Q4">
        <v>-8.5403587796578001E-2</v>
      </c>
    </row>
    <row r="5" spans="1:17" x14ac:dyDescent="0.3">
      <c r="A5" t="s">
        <v>25</v>
      </c>
      <c r="B5" t="s">
        <v>26</v>
      </c>
      <c r="C5" t="s">
        <v>3128</v>
      </c>
      <c r="D5" t="s">
        <v>27</v>
      </c>
      <c r="E5">
        <v>1004773.24393824</v>
      </c>
      <c r="F5">
        <v>1678.1</v>
      </c>
      <c r="G5">
        <v>49.9883392518785</v>
      </c>
      <c r="H5">
        <v>8.4383286393701304</v>
      </c>
      <c r="I5">
        <v>26.6325328093154</v>
      </c>
      <c r="J5">
        <v>0.71437045375740904</v>
      </c>
      <c r="K5">
        <v>1599.27205129403</v>
      </c>
      <c r="L5">
        <v>1365.8825382474699</v>
      </c>
      <c r="M5">
        <v>50.177990017011403</v>
      </c>
      <c r="N5">
        <v>0.95059371255732406</v>
      </c>
      <c r="O5">
        <v>6.0127525177283898</v>
      </c>
      <c r="P5">
        <v>87.402981741024007</v>
      </c>
      <c r="Q5">
        <v>0.18031199582254001</v>
      </c>
    </row>
    <row r="6" spans="1:17" x14ac:dyDescent="0.3">
      <c r="A6" t="s">
        <v>28</v>
      </c>
      <c r="B6" t="s">
        <v>29</v>
      </c>
      <c r="C6" t="s">
        <v>3127</v>
      </c>
      <c r="D6" t="s">
        <v>24</v>
      </c>
      <c r="E6">
        <v>876247.51322205004</v>
      </c>
      <c r="F6">
        <v>1243.5</v>
      </c>
      <c r="G6">
        <v>3.76850546327405</v>
      </c>
      <c r="H6">
        <v>0.97651023862289199</v>
      </c>
      <c r="I6">
        <v>2.22266929153324</v>
      </c>
      <c r="J6">
        <v>-0.33178649432524399</v>
      </c>
      <c r="K6">
        <v>1241.87072442468</v>
      </c>
      <c r="L6">
        <v>1144.53655940673</v>
      </c>
      <c r="M6">
        <v>36.287647230461097</v>
      </c>
      <c r="N6">
        <v>0.96839535145214595</v>
      </c>
      <c r="O6">
        <v>9.5577000402090793</v>
      </c>
      <c r="P6">
        <v>38.320355951056698</v>
      </c>
      <c r="Q6">
        <v>9.3856651901287003E-2</v>
      </c>
    </row>
    <row r="7" spans="1:17" x14ac:dyDescent="0.3">
      <c r="A7" t="s">
        <v>30</v>
      </c>
      <c r="B7" t="s">
        <v>31</v>
      </c>
      <c r="C7" t="s">
        <v>3126</v>
      </c>
      <c r="D7" t="s">
        <v>21</v>
      </c>
      <c r="E7">
        <v>794830.66852950002</v>
      </c>
      <c r="F7">
        <v>1919</v>
      </c>
      <c r="G7">
        <v>1.3872270083246601</v>
      </c>
      <c r="H7">
        <v>2.7253328609012399</v>
      </c>
      <c r="I7">
        <v>17.491040560457499</v>
      </c>
      <c r="J7">
        <v>4.59354210126184</v>
      </c>
      <c r="K7">
        <v>1868.3012309943199</v>
      </c>
      <c r="L7">
        <v>1680.0710687568601</v>
      </c>
      <c r="M7">
        <v>50.0504677092704</v>
      </c>
      <c r="N7">
        <v>1.0639299512440401</v>
      </c>
      <c r="O7">
        <v>3.0224075039082701</v>
      </c>
      <c r="P7">
        <v>41.974623608182497</v>
      </c>
      <c r="Q7">
        <v>-2.2445584095222001E-2</v>
      </c>
    </row>
    <row r="8" spans="1:17" x14ac:dyDescent="0.3">
      <c r="A8" t="s">
        <v>32</v>
      </c>
      <c r="B8" t="s">
        <v>33</v>
      </c>
      <c r="C8" t="s">
        <v>3127</v>
      </c>
      <c r="D8" t="s">
        <v>34</v>
      </c>
      <c r="E8">
        <v>711380.85711413994</v>
      </c>
      <c r="F8">
        <v>797.1</v>
      </c>
      <c r="G8">
        <v>7.76382258221778</v>
      </c>
      <c r="H8">
        <v>1.3824796689950101</v>
      </c>
      <c r="I8">
        <v>-7.5480211761769702</v>
      </c>
      <c r="J8">
        <v>1.95889864516069</v>
      </c>
      <c r="K8">
        <v>804.339347543033</v>
      </c>
      <c r="L8">
        <v>768.93982133956604</v>
      </c>
      <c r="M8">
        <v>54.107532537734201</v>
      </c>
      <c r="N8">
        <v>1.08936380633024</v>
      </c>
      <c r="O8">
        <v>14.4147534813699</v>
      </c>
      <c r="P8">
        <v>46.741531664211998</v>
      </c>
      <c r="Q8">
        <v>6.3791950780469994E-2</v>
      </c>
    </row>
    <row r="9" spans="1:17" x14ac:dyDescent="0.3">
      <c r="A9" t="s">
        <v>35</v>
      </c>
      <c r="B9" t="s">
        <v>36</v>
      </c>
      <c r="C9" t="s">
        <v>3129</v>
      </c>
      <c r="D9" t="s">
        <v>37</v>
      </c>
      <c r="E9">
        <v>647241.90494313999</v>
      </c>
      <c r="F9">
        <v>2754.7</v>
      </c>
      <c r="G9">
        <v>-17.4825204372505</v>
      </c>
      <c r="H9">
        <v>-5.5033301508494601</v>
      </c>
      <c r="I9">
        <v>11.9759141991248</v>
      </c>
      <c r="J9">
        <v>-3.67518960786914</v>
      </c>
      <c r="K9">
        <v>2817.2174436421001</v>
      </c>
      <c r="L9">
        <v>2616.0529372022702</v>
      </c>
      <c r="M9">
        <v>21.300538394545001</v>
      </c>
      <c r="N9">
        <v>0.95151693596957698</v>
      </c>
      <c r="O9">
        <v>10.175336697281001</v>
      </c>
      <c r="P9">
        <v>26.824888929812801</v>
      </c>
      <c r="Q9">
        <v>-4.8753209511492999E-2</v>
      </c>
    </row>
    <row r="10" spans="1:17" x14ac:dyDescent="0.3">
      <c r="A10" t="s">
        <v>38</v>
      </c>
      <c r="B10" t="s">
        <v>39</v>
      </c>
      <c r="C10" t="s">
        <v>3129</v>
      </c>
      <c r="D10" t="s">
        <v>40</v>
      </c>
      <c r="E10">
        <v>615436.39408270502</v>
      </c>
      <c r="F10">
        <v>492.05</v>
      </c>
      <c r="G10">
        <v>-16.238777014342901</v>
      </c>
      <c r="H10">
        <v>-3.7851444068904199</v>
      </c>
      <c r="I10">
        <v>2.7451928243236998</v>
      </c>
      <c r="J10">
        <v>-2.9682140336820502</v>
      </c>
      <c r="K10">
        <v>500.12878789423701</v>
      </c>
      <c r="L10">
        <v>463.514827990171</v>
      </c>
      <c r="M10">
        <v>26.2693974877979</v>
      </c>
      <c r="N10">
        <v>1.0084189699789401</v>
      </c>
      <c r="O10">
        <v>7.4077837618128104</v>
      </c>
      <c r="P10">
        <v>23.212720671090501</v>
      </c>
      <c r="Q10">
        <v>0.100648966273419</v>
      </c>
    </row>
    <row r="11" spans="1:17" x14ac:dyDescent="0.3">
      <c r="A11" t="s">
        <v>41</v>
      </c>
      <c r="B11" t="s">
        <v>42</v>
      </c>
      <c r="C11" t="s">
        <v>3127</v>
      </c>
      <c r="D11" t="s">
        <v>43</v>
      </c>
      <c r="E11">
        <v>610457.15311201499</v>
      </c>
      <c r="F11">
        <v>965.15</v>
      </c>
      <c r="G11">
        <v>24.911442059492</v>
      </c>
      <c r="H11">
        <v>-6.63935463895226</v>
      </c>
      <c r="I11">
        <v>-11.072786364253099</v>
      </c>
      <c r="J11">
        <v>-0.74399670679594598</v>
      </c>
      <c r="K11">
        <v>1026.8564498429701</v>
      </c>
      <c r="L11">
        <v>969.56807888209505</v>
      </c>
      <c r="M11">
        <v>38.631154517963701</v>
      </c>
      <c r="N11">
        <v>0.62229615793285598</v>
      </c>
      <c r="O11">
        <v>26.612443661606999</v>
      </c>
      <c r="P11">
        <v>61.5719427471331</v>
      </c>
      <c r="Q11">
        <v>-3.1383732707711998E-2</v>
      </c>
    </row>
    <row r="12" spans="1:17" x14ac:dyDescent="0.3">
      <c r="A12" t="s">
        <v>44</v>
      </c>
      <c r="B12" t="s">
        <v>45</v>
      </c>
      <c r="C12" t="s">
        <v>3126</v>
      </c>
      <c r="D12" t="s">
        <v>21</v>
      </c>
      <c r="E12">
        <v>489444.790080384</v>
      </c>
      <c r="F12">
        <v>1808.65</v>
      </c>
      <c r="G12">
        <v>16.3777817171365</v>
      </c>
      <c r="H12">
        <v>3.40771980567588</v>
      </c>
      <c r="I12">
        <v>7.6447187897154301</v>
      </c>
      <c r="J12">
        <v>1.3765836781006799</v>
      </c>
      <c r="K12">
        <v>1724.79280435755</v>
      </c>
      <c r="L12">
        <v>1552.26443096445</v>
      </c>
      <c r="M12">
        <v>61.270193345104097</v>
      </c>
      <c r="N12">
        <v>1.05354295421766</v>
      </c>
      <c r="O12">
        <v>1.73057252647002</v>
      </c>
      <c r="P12">
        <v>49.654544702329197</v>
      </c>
      <c r="Q12">
        <v>3.2696058105917997E-2</v>
      </c>
    </row>
    <row r="13" spans="1:17" x14ac:dyDescent="0.3">
      <c r="A13" t="s">
        <v>46</v>
      </c>
      <c r="B13" t="s">
        <v>47</v>
      </c>
      <c r="C13" t="s">
        <v>3130</v>
      </c>
      <c r="D13" t="s">
        <v>48</v>
      </c>
      <c r="E13">
        <v>475796.36022149998</v>
      </c>
      <c r="F13">
        <v>3460.35</v>
      </c>
      <c r="G13">
        <v>-14.465975709505001</v>
      </c>
      <c r="H13">
        <v>-2.5876275799685202</v>
      </c>
      <c r="I13">
        <v>-17.667620686077701</v>
      </c>
      <c r="J13">
        <v>-2.05869416469401</v>
      </c>
      <c r="K13">
        <v>3623.0735271205899</v>
      </c>
      <c r="L13">
        <v>3480.8605238055502</v>
      </c>
      <c r="M13">
        <v>28.0456890307949</v>
      </c>
      <c r="N13">
        <v>1.16377962948553</v>
      </c>
      <c r="O13">
        <v>13.280448509543801</v>
      </c>
      <c r="P13">
        <v>21.1543511370201</v>
      </c>
      <c r="Q13">
        <v>0.110762510193505</v>
      </c>
    </row>
    <row r="14" spans="1:17" x14ac:dyDescent="0.3">
      <c r="A14" t="s">
        <v>49</v>
      </c>
      <c r="B14" t="s">
        <v>50</v>
      </c>
      <c r="C14" t="s">
        <v>3131</v>
      </c>
      <c r="D14" t="s">
        <v>51</v>
      </c>
      <c r="E14">
        <v>452934.45896174997</v>
      </c>
      <c r="F14">
        <v>1887.75</v>
      </c>
      <c r="G14">
        <v>40.6154653339931</v>
      </c>
      <c r="H14">
        <v>5.6812489556785897</v>
      </c>
      <c r="I14">
        <v>7.82153545927466</v>
      </c>
      <c r="J14">
        <v>1.88225592458378</v>
      </c>
      <c r="K14">
        <v>1815.1190792247901</v>
      </c>
      <c r="L14">
        <v>1586.6653700092299</v>
      </c>
      <c r="M14">
        <v>45.307881527312297</v>
      </c>
      <c r="N14">
        <v>1.1146265514703599</v>
      </c>
      <c r="O14">
        <v>3.84584823202225</v>
      </c>
      <c r="P14">
        <v>76.697711424158697</v>
      </c>
      <c r="Q14">
        <v>0.13786678487815901</v>
      </c>
    </row>
    <row r="15" spans="1:17" x14ac:dyDescent="0.3">
      <c r="A15" t="s">
        <v>52</v>
      </c>
      <c r="B15" t="s">
        <v>53</v>
      </c>
      <c r="C15" t="s">
        <v>3127</v>
      </c>
      <c r="D15" t="s">
        <v>54</v>
      </c>
      <c r="E15">
        <v>452715.79225365003</v>
      </c>
      <c r="F15">
        <v>7319.7</v>
      </c>
      <c r="G15">
        <v>-36.411096772420898</v>
      </c>
      <c r="H15">
        <v>-0.67313777545699904</v>
      </c>
      <c r="I15">
        <v>-8.6277823285147104</v>
      </c>
      <c r="J15">
        <v>-3.6791901190294798</v>
      </c>
      <c r="K15">
        <v>7251.1420333163496</v>
      </c>
      <c r="L15">
        <v>7069.4721743505697</v>
      </c>
      <c r="M15">
        <v>42.497105298473798</v>
      </c>
      <c r="N15">
        <v>0.92052353450813795</v>
      </c>
      <c r="O15">
        <v>11.657581594874101</v>
      </c>
      <c r="P15">
        <v>18.292446426839899</v>
      </c>
      <c r="Q15">
        <v>-6.0947485860535E-2</v>
      </c>
    </row>
    <row r="16" spans="1:17" x14ac:dyDescent="0.3">
      <c r="A16" t="s">
        <v>55</v>
      </c>
      <c r="B16" t="s">
        <v>56</v>
      </c>
      <c r="C16" t="s">
        <v>3132</v>
      </c>
      <c r="D16" t="s">
        <v>57</v>
      </c>
      <c r="E16">
        <v>409878.07748417999</v>
      </c>
      <c r="F16">
        <v>422.7</v>
      </c>
      <c r="G16">
        <v>52.224996556740301</v>
      </c>
      <c r="H16">
        <v>7.1634163887139</v>
      </c>
      <c r="I16">
        <v>6.7419509162698201</v>
      </c>
      <c r="J16">
        <v>-2.6972713193552398</v>
      </c>
      <c r="K16">
        <v>411.784630367109</v>
      </c>
      <c r="L16">
        <v>360.85853248416498</v>
      </c>
      <c r="M16">
        <v>47.195161152490499</v>
      </c>
      <c r="N16">
        <v>1.1065549683681299</v>
      </c>
      <c r="O16">
        <v>6.0917908682280597</v>
      </c>
      <c r="P16">
        <v>85.598243688254598</v>
      </c>
      <c r="Q16">
        <v>0.17551319851627101</v>
      </c>
    </row>
    <row r="17" spans="1:17" x14ac:dyDescent="0.3">
      <c r="A17" t="s">
        <v>58</v>
      </c>
      <c r="B17" t="s">
        <v>59</v>
      </c>
      <c r="C17" t="s">
        <v>3133</v>
      </c>
      <c r="D17" t="s">
        <v>60</v>
      </c>
      <c r="E17">
        <v>406965.83581134002</v>
      </c>
      <c r="F17">
        <v>12944.1</v>
      </c>
      <c r="G17">
        <v>-3.9664004513854101</v>
      </c>
      <c r="H17">
        <v>5.1487043533378198</v>
      </c>
      <c r="I17">
        <v>-7.8042726741485904</v>
      </c>
      <c r="J17">
        <v>-1.0035776386391699</v>
      </c>
      <c r="K17">
        <v>12572.039729452999</v>
      </c>
      <c r="L17">
        <v>11961.952969867199</v>
      </c>
      <c r="M17">
        <v>59.104866652351298</v>
      </c>
      <c r="N17">
        <v>1.11900014771391</v>
      </c>
      <c r="O17">
        <v>5.6852156580990503</v>
      </c>
      <c r="P17">
        <v>32.928375942860903</v>
      </c>
      <c r="Q17">
        <v>6.7361847678602996E-2</v>
      </c>
    </row>
    <row r="18" spans="1:17" x14ac:dyDescent="0.3">
      <c r="A18" t="s">
        <v>61</v>
      </c>
      <c r="B18" t="s">
        <v>62</v>
      </c>
      <c r="C18" t="s">
        <v>3133</v>
      </c>
      <c r="D18" t="s">
        <v>60</v>
      </c>
      <c r="E18">
        <v>382750.08759024</v>
      </c>
      <c r="F18">
        <v>3194.3</v>
      </c>
      <c r="G18">
        <v>80.750966299488397</v>
      </c>
      <c r="H18">
        <v>16.961074522210801</v>
      </c>
      <c r="I18">
        <v>43.988247698521199</v>
      </c>
      <c r="J18">
        <v>3.194218203288</v>
      </c>
      <c r="K18">
        <v>2901.5170597053698</v>
      </c>
      <c r="L18">
        <v>2442.17424582591</v>
      </c>
      <c r="M18">
        <v>66.822594810769701</v>
      </c>
      <c r="N18">
        <v>1.27123896875183</v>
      </c>
      <c r="O18">
        <v>0.87030022227090298</v>
      </c>
      <c r="P18">
        <v>120.296551724137</v>
      </c>
      <c r="Q18">
        <v>0.198254936128159</v>
      </c>
    </row>
    <row r="19" spans="1:17" x14ac:dyDescent="0.3">
      <c r="A19" t="s">
        <v>63</v>
      </c>
      <c r="B19" t="s">
        <v>64</v>
      </c>
      <c r="C19" t="s">
        <v>3127</v>
      </c>
      <c r="D19" t="s">
        <v>24</v>
      </c>
      <c r="E19">
        <v>372999.47618150001</v>
      </c>
      <c r="F19">
        <v>1876.1</v>
      </c>
      <c r="G19">
        <v>-20.1277754039603</v>
      </c>
      <c r="H19">
        <v>0.72030743076516401</v>
      </c>
      <c r="I19">
        <v>-7.1184301229813496</v>
      </c>
      <c r="J19">
        <v>-2.2173872674507198</v>
      </c>
      <c r="K19">
        <v>1821.1248158081</v>
      </c>
      <c r="L19">
        <v>1787.4619216866899</v>
      </c>
      <c r="M19">
        <v>60.5765774034044</v>
      </c>
      <c r="N19">
        <v>1.13503149896566</v>
      </c>
      <c r="O19">
        <v>3.51260593784981</v>
      </c>
      <c r="P19">
        <v>21.520873141820701</v>
      </c>
      <c r="Q19">
        <v>-8.6865825934163005E-2</v>
      </c>
    </row>
    <row r="20" spans="1:17" x14ac:dyDescent="0.3">
      <c r="A20" t="s">
        <v>65</v>
      </c>
      <c r="B20" t="s">
        <v>66</v>
      </c>
      <c r="C20" t="s">
        <v>3127</v>
      </c>
      <c r="D20" t="s">
        <v>24</v>
      </c>
      <c r="E20">
        <v>366344.262318375</v>
      </c>
      <c r="F20">
        <v>1184.25</v>
      </c>
      <c r="G20">
        <v>-9.9692494070995998</v>
      </c>
      <c r="H20">
        <v>-0.42855870127899598</v>
      </c>
      <c r="I20">
        <v>-0.99842605464900502</v>
      </c>
      <c r="J20">
        <v>-3.0028780365740002</v>
      </c>
      <c r="K20">
        <v>1200.74134873036</v>
      </c>
      <c r="L20">
        <v>1146.2286398671499</v>
      </c>
      <c r="M20">
        <v>43.792964410086199</v>
      </c>
      <c r="N20">
        <v>1.2310954302269901</v>
      </c>
      <c r="O20">
        <v>13.122229259024699</v>
      </c>
      <c r="P20">
        <v>24.474458692453201</v>
      </c>
      <c r="Q20">
        <v>3.844928422939E-2</v>
      </c>
    </row>
    <row r="21" spans="1:17" x14ac:dyDescent="0.3">
      <c r="A21" t="s">
        <v>67</v>
      </c>
      <c r="B21" t="s">
        <v>68</v>
      </c>
      <c r="C21" t="s">
        <v>3125</v>
      </c>
      <c r="D21" t="s">
        <v>69</v>
      </c>
      <c r="E21">
        <v>363255.56207325001</v>
      </c>
      <c r="F21">
        <v>288.75</v>
      </c>
      <c r="G21">
        <v>30.3958489823166</v>
      </c>
      <c r="H21">
        <v>-3.14737437604321</v>
      </c>
      <c r="I21">
        <v>-3.7068574001601799</v>
      </c>
      <c r="J21">
        <v>-1.52068739805947</v>
      </c>
      <c r="K21">
        <v>301.506699317254</v>
      </c>
      <c r="L21">
        <v>275.39892087259102</v>
      </c>
      <c r="M21">
        <v>39.290482581601502</v>
      </c>
      <c r="N21">
        <v>0.82771434459510496</v>
      </c>
      <c r="O21">
        <v>19.480519480519401</v>
      </c>
      <c r="P21">
        <v>60.505836575875399</v>
      </c>
      <c r="Q21">
        <v>6.9532451182189994E-2</v>
      </c>
    </row>
    <row r="22" spans="1:17" x14ac:dyDescent="0.3">
      <c r="A22" t="s">
        <v>70</v>
      </c>
      <c r="B22" t="s">
        <v>71</v>
      </c>
      <c r="C22" t="s">
        <v>3134</v>
      </c>
      <c r="D22" t="s">
        <v>72</v>
      </c>
      <c r="E22">
        <v>361859.15582782001</v>
      </c>
      <c r="F22">
        <v>3174.2</v>
      </c>
      <c r="G22">
        <v>9.3297743387015603E-2</v>
      </c>
      <c r="H22">
        <v>6.3571886807986502</v>
      </c>
      <c r="I22">
        <v>-11.9562473010928</v>
      </c>
      <c r="J22">
        <v>0.86837586870251204</v>
      </c>
      <c r="K22">
        <v>3078.5760070630299</v>
      </c>
      <c r="L22">
        <v>3014.2513536121301</v>
      </c>
      <c r="M22">
        <v>62.362854330658102</v>
      </c>
      <c r="N22">
        <v>1.0293169434143501</v>
      </c>
      <c r="O22">
        <v>17.9478293743305</v>
      </c>
      <c r="P22">
        <v>48.188608776843999</v>
      </c>
      <c r="Q22">
        <v>7.2515375283801004E-2</v>
      </c>
    </row>
    <row r="23" spans="1:17" x14ac:dyDescent="0.3">
      <c r="A23" t="s">
        <v>73</v>
      </c>
      <c r="B23" t="s">
        <v>74</v>
      </c>
      <c r="C23" t="s">
        <v>3133</v>
      </c>
      <c r="D23" t="s">
        <v>60</v>
      </c>
      <c r="E23">
        <v>341770.09054200002</v>
      </c>
      <c r="F23">
        <v>928.5</v>
      </c>
      <c r="G23">
        <v>20.2912994529818</v>
      </c>
      <c r="H23">
        <v>-10.100544191805399</v>
      </c>
      <c r="I23">
        <v>-18.251724125834102</v>
      </c>
      <c r="J23">
        <v>0.47232085073166902</v>
      </c>
      <c r="K23">
        <v>999.59904086963297</v>
      </c>
      <c r="L23">
        <v>939.36857731425698</v>
      </c>
      <c r="M23">
        <v>34.693521823339097</v>
      </c>
      <c r="N23">
        <v>1.12443986078956</v>
      </c>
      <c r="O23">
        <v>26.978998384491099</v>
      </c>
      <c r="P23">
        <v>50.340025906735697</v>
      </c>
      <c r="Q23">
        <v>8.7460102961087E-2</v>
      </c>
    </row>
    <row r="24" spans="1:17" x14ac:dyDescent="0.3">
      <c r="A24" t="s">
        <v>75</v>
      </c>
      <c r="B24" t="s">
        <v>76</v>
      </c>
      <c r="C24" t="s">
        <v>3133</v>
      </c>
      <c r="D24" t="s">
        <v>77</v>
      </c>
      <c r="E24">
        <v>330417.60178560001</v>
      </c>
      <c r="F24">
        <v>11832</v>
      </c>
      <c r="G24">
        <v>107.91731266410299</v>
      </c>
      <c r="H24">
        <v>9.6351804778943109</v>
      </c>
      <c r="I24">
        <v>21.520699883142498</v>
      </c>
      <c r="J24">
        <v>0.47642331727418902</v>
      </c>
      <c r="K24">
        <v>11163.3010309079</v>
      </c>
      <c r="L24">
        <v>9240.5502202231892</v>
      </c>
      <c r="M24">
        <v>46.119657954077297</v>
      </c>
      <c r="N24">
        <v>1.11118468141438</v>
      </c>
      <c r="O24">
        <v>7.9614604462474503</v>
      </c>
      <c r="P24">
        <v>136.53592419335399</v>
      </c>
      <c r="Q24">
        <v>0.18249243180574001</v>
      </c>
    </row>
    <row r="25" spans="1:17" x14ac:dyDescent="0.3">
      <c r="A25" t="s">
        <v>78</v>
      </c>
      <c r="B25" t="s">
        <v>79</v>
      </c>
      <c r="C25" t="s">
        <v>3135</v>
      </c>
      <c r="D25" t="s">
        <v>80</v>
      </c>
      <c r="E25">
        <v>329413.58151198999</v>
      </c>
      <c r="F25">
        <v>11430.05</v>
      </c>
      <c r="G25">
        <v>13.142231104119601</v>
      </c>
      <c r="H25">
        <v>-1.30578285150675</v>
      </c>
      <c r="I25">
        <v>6.5561648928181597</v>
      </c>
      <c r="J25">
        <v>-2.9093094108039201</v>
      </c>
      <c r="K25">
        <v>11498.275333367499</v>
      </c>
      <c r="L25">
        <v>10569.3902820208</v>
      </c>
      <c r="M25">
        <v>41.497113585597603</v>
      </c>
      <c r="N25">
        <v>1.0314334472707301</v>
      </c>
      <c r="O25">
        <v>6.1937611821470702</v>
      </c>
      <c r="P25">
        <v>41.024676125848202</v>
      </c>
      <c r="Q25">
        <v>5.2898375705114999E-2</v>
      </c>
    </row>
    <row r="26" spans="1:17" x14ac:dyDescent="0.3">
      <c r="A26" t="s">
        <v>81</v>
      </c>
      <c r="B26" t="s">
        <v>82</v>
      </c>
      <c r="C26" t="s">
        <v>3132</v>
      </c>
      <c r="D26" t="s">
        <v>83</v>
      </c>
      <c r="E26">
        <v>310965.68868826499</v>
      </c>
      <c r="F26">
        <v>334.35</v>
      </c>
      <c r="G26">
        <v>39.621371074221898</v>
      </c>
      <c r="H26">
        <v>0.36782835005272202</v>
      </c>
      <c r="I26">
        <v>8.46809276482883</v>
      </c>
      <c r="J26">
        <v>-3.42366013875451</v>
      </c>
      <c r="K26">
        <v>338.32383317449899</v>
      </c>
      <c r="L26">
        <v>303.22421189249798</v>
      </c>
      <c r="M26">
        <v>41.826005666857903</v>
      </c>
      <c r="N26">
        <v>1.2315329564178801</v>
      </c>
      <c r="O26">
        <v>9.5409002542245993</v>
      </c>
      <c r="P26">
        <v>70.8482370975983</v>
      </c>
      <c r="Q26">
        <v>0.107272870025994</v>
      </c>
    </row>
    <row r="27" spans="1:17" x14ac:dyDescent="0.3">
      <c r="A27" t="s">
        <v>84</v>
      </c>
      <c r="B27" t="s">
        <v>85</v>
      </c>
      <c r="C27" t="s">
        <v>3136</v>
      </c>
      <c r="D27" t="s">
        <v>86</v>
      </c>
      <c r="E27">
        <v>306134.89128540002</v>
      </c>
      <c r="F27">
        <v>1417.2</v>
      </c>
      <c r="G27">
        <v>45.973617043854802</v>
      </c>
      <c r="H27">
        <v>-2.1534062919230399</v>
      </c>
      <c r="I27">
        <v>-5.0657146955740897</v>
      </c>
      <c r="J27">
        <v>-2.05338921720816</v>
      </c>
      <c r="K27">
        <v>1451.14607260397</v>
      </c>
      <c r="L27">
        <v>1330.43146843217</v>
      </c>
      <c r="M27">
        <v>46.874002098269003</v>
      </c>
      <c r="N27">
        <v>1.0397357631652699</v>
      </c>
      <c r="O27">
        <v>14.4086931978549</v>
      </c>
      <c r="P27">
        <v>87.833001988071501</v>
      </c>
      <c r="Q27">
        <v>6.2537930603955003E-2</v>
      </c>
    </row>
    <row r="28" spans="1:17" x14ac:dyDescent="0.3">
      <c r="A28" t="s">
        <v>87</v>
      </c>
      <c r="B28" t="s">
        <v>88</v>
      </c>
      <c r="C28" t="s">
        <v>3137</v>
      </c>
      <c r="D28" t="s">
        <v>89</v>
      </c>
      <c r="E28">
        <v>305792.296271</v>
      </c>
      <c r="F28">
        <v>3447.25</v>
      </c>
      <c r="G28">
        <v>-21.514812693280899</v>
      </c>
      <c r="H28">
        <v>-5.5140752544501597</v>
      </c>
      <c r="I28">
        <v>-16.977200431746599</v>
      </c>
      <c r="J28">
        <v>-4.5564475914939404</v>
      </c>
      <c r="K28">
        <v>3606.3095833942898</v>
      </c>
      <c r="L28">
        <v>3476.0375315165002</v>
      </c>
      <c r="M28">
        <v>17.463547902863901</v>
      </c>
      <c r="N28">
        <v>1.12413993294794</v>
      </c>
      <c r="O28">
        <v>12.7550946406555</v>
      </c>
      <c r="P28">
        <v>12.8156038813345</v>
      </c>
      <c r="Q28">
        <v>1.8439547953888E-2</v>
      </c>
    </row>
    <row r="29" spans="1:17" x14ac:dyDescent="0.3">
      <c r="A29" t="s">
        <v>90</v>
      </c>
      <c r="B29" t="s">
        <v>91</v>
      </c>
      <c r="C29" t="s">
        <v>3125</v>
      </c>
      <c r="D29" t="s">
        <v>92</v>
      </c>
      <c r="E29">
        <v>300802.76964086998</v>
      </c>
      <c r="F29">
        <v>488.1</v>
      </c>
      <c r="G29">
        <v>33.995207431092503</v>
      </c>
      <c r="H29">
        <v>0.44832658371579498</v>
      </c>
      <c r="I29">
        <v>-2.9075664308964</v>
      </c>
      <c r="J29">
        <v>-2.47249507305661</v>
      </c>
      <c r="K29">
        <v>500.377295622014</v>
      </c>
      <c r="L29">
        <v>454.64765642249</v>
      </c>
      <c r="M29">
        <v>40.910516500294399</v>
      </c>
      <c r="N29">
        <v>0.782988789857196</v>
      </c>
      <c r="O29">
        <v>11.360376971931901</v>
      </c>
      <c r="P29">
        <v>69.596942321056204</v>
      </c>
      <c r="Q29">
        <v>0.126697216038692</v>
      </c>
    </row>
    <row r="30" spans="1:17" x14ac:dyDescent="0.3">
      <c r="A30" t="s">
        <v>93</v>
      </c>
      <c r="B30" t="s">
        <v>94</v>
      </c>
      <c r="C30" t="s">
        <v>3138</v>
      </c>
      <c r="D30" t="s">
        <v>95</v>
      </c>
      <c r="E30">
        <v>299825.26108099998</v>
      </c>
      <c r="F30">
        <v>4607.5</v>
      </c>
      <c r="G30">
        <v>-5.5129469981608397</v>
      </c>
      <c r="H30">
        <v>-14.016697407333499</v>
      </c>
      <c r="I30">
        <v>-12.9465611171539</v>
      </c>
      <c r="J30">
        <v>-5.0116456992232497</v>
      </c>
      <c r="K30">
        <v>4998.0550901447396</v>
      </c>
      <c r="L30">
        <v>4631.3172111372296</v>
      </c>
      <c r="M30">
        <v>29.311678903832501</v>
      </c>
      <c r="N30">
        <v>1.76328291759529</v>
      </c>
      <c r="O30">
        <v>19.041779706999399</v>
      </c>
      <c r="P30">
        <v>27.279005524861802</v>
      </c>
      <c r="Q30">
        <v>-5.5153920163389998E-2</v>
      </c>
    </row>
    <row r="31" spans="1:17" x14ac:dyDescent="0.3">
      <c r="A31" t="s">
        <v>96</v>
      </c>
      <c r="B31" t="s">
        <v>97</v>
      </c>
      <c r="C31" t="s">
        <v>3139</v>
      </c>
      <c r="D31" t="s">
        <v>98</v>
      </c>
      <c r="E31">
        <v>299761.674375</v>
      </c>
      <c r="F31">
        <v>4482.25</v>
      </c>
      <c r="G31">
        <v>101.789315410608</v>
      </c>
      <c r="H31">
        <v>-6.5603470129378403</v>
      </c>
      <c r="I31">
        <v>15.850261634417199</v>
      </c>
      <c r="J31">
        <v>1.6933378564400701</v>
      </c>
      <c r="K31">
        <v>4572.24762986308</v>
      </c>
      <c r="L31">
        <v>4070.97700512852</v>
      </c>
      <c r="M31">
        <v>58.674136568035003</v>
      </c>
      <c r="N31">
        <v>0.72346493338308504</v>
      </c>
      <c r="O31">
        <v>26.604941714540601</v>
      </c>
      <c r="P31">
        <v>153.54960968435299</v>
      </c>
      <c r="Q31">
        <v>0.242969285963515</v>
      </c>
    </row>
    <row r="32" spans="1:17" x14ac:dyDescent="0.3">
      <c r="A32" t="s">
        <v>99</v>
      </c>
      <c r="B32" t="s">
        <v>100</v>
      </c>
      <c r="C32" t="s">
        <v>3127</v>
      </c>
      <c r="D32" t="s">
        <v>43</v>
      </c>
      <c r="E32">
        <v>298923.50527338998</v>
      </c>
      <c r="F32">
        <v>1875.7</v>
      </c>
      <c r="G32">
        <v>-12.1059158530201</v>
      </c>
      <c r="H32">
        <v>0.207828366334527</v>
      </c>
      <c r="I32">
        <v>0.204885947199304</v>
      </c>
      <c r="J32">
        <v>-3.41185956967063</v>
      </c>
      <c r="K32">
        <v>1804.62347559098</v>
      </c>
      <c r="L32">
        <v>1668.7503633955901</v>
      </c>
      <c r="M32">
        <v>44.421808481791103</v>
      </c>
      <c r="N32">
        <v>0.89297001231246398</v>
      </c>
      <c r="O32">
        <v>8.2209308524817395</v>
      </c>
      <c r="P32">
        <v>32.1799795637926</v>
      </c>
      <c r="Q32">
        <v>-3.9972520891249003E-2</v>
      </c>
    </row>
    <row r="33" spans="1:17" x14ac:dyDescent="0.3">
      <c r="A33" t="s">
        <v>101</v>
      </c>
      <c r="B33" t="s">
        <v>102</v>
      </c>
      <c r="C33" t="s">
        <v>3137</v>
      </c>
      <c r="D33" t="s">
        <v>103</v>
      </c>
      <c r="E33">
        <v>293266.31112009002</v>
      </c>
      <c r="F33">
        <v>3059.1</v>
      </c>
      <c r="G33">
        <v>-29.893036419341001</v>
      </c>
      <c r="H33">
        <v>-6.2248520843869404</v>
      </c>
      <c r="I33">
        <v>-4.2603888045230898</v>
      </c>
      <c r="J33">
        <v>-2.7817904727593201</v>
      </c>
      <c r="K33">
        <v>3159.4890062996701</v>
      </c>
      <c r="L33">
        <v>3060.33857036788</v>
      </c>
      <c r="M33">
        <v>25.113402908271901</v>
      </c>
      <c r="N33">
        <v>0.846118849878158</v>
      </c>
      <c r="O33">
        <v>11.894021117322</v>
      </c>
      <c r="P33">
        <v>14.568742743717401</v>
      </c>
      <c r="Q33">
        <v>-6.5161851386970004E-2</v>
      </c>
    </row>
    <row r="34" spans="1:17" x14ac:dyDescent="0.3">
      <c r="A34" t="s">
        <v>104</v>
      </c>
      <c r="B34" t="s">
        <v>105</v>
      </c>
      <c r="C34" t="s">
        <v>3138</v>
      </c>
      <c r="D34" t="s">
        <v>106</v>
      </c>
      <c r="E34">
        <v>285415.55012498499</v>
      </c>
      <c r="F34">
        <v>8028.85</v>
      </c>
      <c r="G34">
        <v>264.53734038674702</v>
      </c>
      <c r="H34">
        <v>15.003500837489399</v>
      </c>
      <c r="I34">
        <v>89.800572935103801</v>
      </c>
      <c r="J34">
        <v>9.7071154908661992</v>
      </c>
      <c r="K34">
        <v>7022.0864537810303</v>
      </c>
      <c r="L34">
        <v>5200.81421225943</v>
      </c>
      <c r="M34">
        <v>65.008040913168202</v>
      </c>
      <c r="N34">
        <v>1.97667746969535</v>
      </c>
      <c r="O34">
        <v>3.6536988485275002</v>
      </c>
      <c r="P34">
        <v>312.79434447300702</v>
      </c>
      <c r="Q34">
        <v>0.282367181678017</v>
      </c>
    </row>
    <row r="35" spans="1:17" x14ac:dyDescent="0.3">
      <c r="A35" t="s">
        <v>107</v>
      </c>
      <c r="B35" t="s">
        <v>108</v>
      </c>
      <c r="C35" t="s">
        <v>3132</v>
      </c>
      <c r="D35" t="s">
        <v>109</v>
      </c>
      <c r="E35">
        <v>282036.9827079</v>
      </c>
      <c r="F35">
        <v>1780.5</v>
      </c>
      <c r="G35">
        <v>62.504184073465701</v>
      </c>
      <c r="H35">
        <v>-4.4631941551227499</v>
      </c>
      <c r="I35">
        <v>-16.5228748621908</v>
      </c>
      <c r="J35">
        <v>-3.3224051362289599</v>
      </c>
      <c r="K35">
        <v>1870.4186190440701</v>
      </c>
      <c r="L35">
        <v>1741.76509430134</v>
      </c>
      <c r="M35">
        <v>32.851649610310503</v>
      </c>
      <c r="N35">
        <v>0.541583545529709</v>
      </c>
      <c r="O35">
        <v>22.106149957876902</v>
      </c>
      <c r="P35">
        <v>118.318925878241</v>
      </c>
      <c r="Q35">
        <v>5.0836101712651002E-2</v>
      </c>
    </row>
    <row r="36" spans="1:17" x14ac:dyDescent="0.3">
      <c r="A36" t="s">
        <v>110</v>
      </c>
      <c r="B36" t="s">
        <v>111</v>
      </c>
      <c r="C36" t="s">
        <v>3126</v>
      </c>
      <c r="D36" t="s">
        <v>21</v>
      </c>
      <c r="E36">
        <v>274336.10699250002</v>
      </c>
      <c r="F36">
        <v>525</v>
      </c>
      <c r="G36">
        <v>1.79426556030081</v>
      </c>
      <c r="H36">
        <v>2.9470227803076798</v>
      </c>
      <c r="I36">
        <v>0.12876900942312899</v>
      </c>
      <c r="J36">
        <v>-0.65136583964908901</v>
      </c>
      <c r="K36">
        <v>526.70676924857003</v>
      </c>
      <c r="L36">
        <v>493.30518784707101</v>
      </c>
      <c r="M36">
        <v>38.168827729809799</v>
      </c>
      <c r="N36">
        <v>0.77759164491573896</v>
      </c>
      <c r="O36">
        <v>10.4571428571428</v>
      </c>
      <c r="P36">
        <v>39.981335821890397</v>
      </c>
      <c r="Q36">
        <v>-0.117521962641449</v>
      </c>
    </row>
    <row r="37" spans="1:17" x14ac:dyDescent="0.3">
      <c r="A37" t="s">
        <v>112</v>
      </c>
      <c r="B37" t="s">
        <v>113</v>
      </c>
      <c r="C37" t="s">
        <v>3139</v>
      </c>
      <c r="D37" t="s">
        <v>114</v>
      </c>
      <c r="E37">
        <v>273740.73701212503</v>
      </c>
      <c r="F37">
        <v>7686.75</v>
      </c>
      <c r="G37">
        <v>87.091893610676095</v>
      </c>
      <c r="H37">
        <v>16.491532115142</v>
      </c>
      <c r="I37">
        <v>27.821340815788702</v>
      </c>
      <c r="J37">
        <v>4.1979793510159196</v>
      </c>
      <c r="K37">
        <v>7050.37371674318</v>
      </c>
      <c r="L37">
        <v>6159.4774550011198</v>
      </c>
      <c r="M37">
        <v>69.863742136181997</v>
      </c>
      <c r="N37">
        <v>0.98700614678780096</v>
      </c>
      <c r="O37">
        <v>3.6680001300939802</v>
      </c>
      <c r="P37">
        <v>136.80683918669101</v>
      </c>
      <c r="Q37">
        <v>0.18265655203193201</v>
      </c>
    </row>
    <row r="38" spans="1:17" x14ac:dyDescent="0.3">
      <c r="A38" t="s">
        <v>115</v>
      </c>
      <c r="B38" t="s">
        <v>116</v>
      </c>
      <c r="C38" t="s">
        <v>3132</v>
      </c>
      <c r="D38" t="s">
        <v>57</v>
      </c>
      <c r="E38">
        <v>248926.83925213999</v>
      </c>
      <c r="F38">
        <v>645.4</v>
      </c>
      <c r="G38">
        <v>57.623485338018398</v>
      </c>
      <c r="H38">
        <v>-0.88263999359050305</v>
      </c>
      <c r="I38">
        <v>-5.4059345486209303</v>
      </c>
      <c r="J38">
        <v>-8.7190946450091594E-2</v>
      </c>
      <c r="K38">
        <v>662.39171180763299</v>
      </c>
      <c r="L38">
        <v>611.82300678275499</v>
      </c>
      <c r="M38">
        <v>48.547681131686304</v>
      </c>
      <c r="N38">
        <v>0.33088288946628502</v>
      </c>
      <c r="O38">
        <v>38.805392004958101</v>
      </c>
      <c r="P38">
        <v>123.05166753067201</v>
      </c>
      <c r="Q38">
        <v>0.16491351245597599</v>
      </c>
    </row>
    <row r="39" spans="1:17" x14ac:dyDescent="0.3">
      <c r="A39" t="s">
        <v>117</v>
      </c>
      <c r="B39" t="s">
        <v>118</v>
      </c>
      <c r="C39" t="s">
        <v>3134</v>
      </c>
      <c r="D39" t="s">
        <v>119</v>
      </c>
      <c r="E39">
        <v>245519.38315343999</v>
      </c>
      <c r="F39">
        <v>1007.4</v>
      </c>
      <c r="G39">
        <v>3.5480340608571002</v>
      </c>
      <c r="H39">
        <v>6.5908657403184101</v>
      </c>
      <c r="I39">
        <v>4.10077640764767</v>
      </c>
      <c r="J39">
        <v>-4.1354889520021798</v>
      </c>
      <c r="K39">
        <v>962.67822033006803</v>
      </c>
      <c r="L39">
        <v>893.93534752756295</v>
      </c>
      <c r="M39">
        <v>54.001798423248196</v>
      </c>
      <c r="N39">
        <v>1.42040461145918</v>
      </c>
      <c r="O39">
        <v>5.5191582291046197</v>
      </c>
      <c r="P39">
        <v>39.3360995850622</v>
      </c>
      <c r="Q39">
        <v>3.4557452134878999E-2</v>
      </c>
    </row>
    <row r="40" spans="1:17" x14ac:dyDescent="0.3">
      <c r="A40" t="s">
        <v>120</v>
      </c>
      <c r="B40" t="s">
        <v>121</v>
      </c>
      <c r="C40" t="s">
        <v>3129</v>
      </c>
      <c r="D40" t="s">
        <v>122</v>
      </c>
      <c r="E40">
        <v>242239.6656642</v>
      </c>
      <c r="F40">
        <v>2512.4499999999998</v>
      </c>
      <c r="G40">
        <v>-17.5721872579558</v>
      </c>
      <c r="H40">
        <v>-0.17822246487865501</v>
      </c>
      <c r="I40">
        <v>-10.464328449190599</v>
      </c>
      <c r="J40">
        <v>-5.5308436276653996</v>
      </c>
      <c r="K40">
        <v>2578.8719566518898</v>
      </c>
      <c r="L40">
        <v>2506.1284957155999</v>
      </c>
      <c r="M40">
        <v>26.418158200819601</v>
      </c>
      <c r="N40">
        <v>1.12200569629202</v>
      </c>
      <c r="O40">
        <v>10.5693645644689</v>
      </c>
      <c r="P40">
        <v>10.0727918739471</v>
      </c>
      <c r="Q40">
        <v>-1.7204542660900001E-4</v>
      </c>
    </row>
    <row r="41" spans="1:17" x14ac:dyDescent="0.3">
      <c r="A41" t="s">
        <v>123</v>
      </c>
      <c r="B41" t="s">
        <v>124</v>
      </c>
      <c r="C41" t="s">
        <v>3138</v>
      </c>
      <c r="D41" t="s">
        <v>125</v>
      </c>
      <c r="E41">
        <v>239725.81891510001</v>
      </c>
      <c r="F41">
        <v>275.35000000000002</v>
      </c>
      <c r="G41">
        <v>132.680579206993</v>
      </c>
      <c r="H41">
        <v>5.5335115633691796</v>
      </c>
      <c r="I41">
        <v>29.9776140395076</v>
      </c>
      <c r="J41">
        <v>4.4519142691634599</v>
      </c>
      <c r="K41">
        <v>261.82229441712798</v>
      </c>
      <c r="L41">
        <v>204.63088421723401</v>
      </c>
      <c r="M41">
        <v>49.155632723669001</v>
      </c>
      <c r="N41">
        <v>0.78204148440284504</v>
      </c>
      <c r="O41">
        <v>8.3166878518249305</v>
      </c>
      <c r="P41">
        <v>171.95061728395001</v>
      </c>
      <c r="Q41">
        <v>7.7749195215448999E-2</v>
      </c>
    </row>
    <row r="42" spans="1:17" x14ac:dyDescent="0.3">
      <c r="A42" t="s">
        <v>126</v>
      </c>
      <c r="B42" t="s">
        <v>127</v>
      </c>
      <c r="C42" t="s">
        <v>3125</v>
      </c>
      <c r="D42" t="s">
        <v>18</v>
      </c>
      <c r="E42">
        <v>232139.03777813699</v>
      </c>
      <c r="F42">
        <v>164.39</v>
      </c>
      <c r="G42">
        <v>59.105680606291799</v>
      </c>
      <c r="H42">
        <v>-6.4449512491968202</v>
      </c>
      <c r="I42">
        <v>-14.8692796429666</v>
      </c>
      <c r="J42">
        <v>-4.2598690184416501</v>
      </c>
      <c r="K42">
        <v>171.06146009945999</v>
      </c>
      <c r="L42">
        <v>158.671791647394</v>
      </c>
      <c r="M42">
        <v>34.7986112203874</v>
      </c>
      <c r="N42">
        <v>1.0072914245293201</v>
      </c>
      <c r="O42">
        <v>19.715311150313202</v>
      </c>
      <c r="P42">
        <v>92.269005847953196</v>
      </c>
      <c r="Q42">
        <v>7.7042245623903993E-2</v>
      </c>
    </row>
    <row r="43" spans="1:17" x14ac:dyDescent="0.3">
      <c r="A43" t="s">
        <v>128</v>
      </c>
      <c r="B43" t="s">
        <v>129</v>
      </c>
      <c r="C43" t="s">
        <v>3127</v>
      </c>
      <c r="D43" t="s">
        <v>54</v>
      </c>
      <c r="E43">
        <v>218425.91038344</v>
      </c>
      <c r="F43">
        <v>343.8</v>
      </c>
      <c r="G43">
        <v>29.205151037331198</v>
      </c>
      <c r="H43">
        <v>-0.38056432036402099</v>
      </c>
      <c r="I43">
        <v>-17.0588989354947</v>
      </c>
      <c r="J43">
        <v>0.56121607335713297</v>
      </c>
      <c r="K43">
        <v>343.19512158035099</v>
      </c>
      <c r="L43">
        <v>314.91965543174598</v>
      </c>
      <c r="M43">
        <v>46.461999082000801</v>
      </c>
      <c r="N43">
        <v>1.2236335852476501</v>
      </c>
      <c r="O43">
        <v>14.805119255380999</v>
      </c>
      <c r="P43">
        <v>68.323133414932599</v>
      </c>
    </row>
    <row r="44" spans="1:17" x14ac:dyDescent="0.3">
      <c r="A44" t="s">
        <v>130</v>
      </c>
      <c r="B44" t="s">
        <v>131</v>
      </c>
      <c r="C44" t="s">
        <v>3134</v>
      </c>
      <c r="D44" t="s">
        <v>132</v>
      </c>
      <c r="E44">
        <v>214984.23071999999</v>
      </c>
      <c r="F44">
        <v>508.8</v>
      </c>
      <c r="G44">
        <v>33.518320403331302</v>
      </c>
      <c r="H44">
        <v>4.4943654015667001</v>
      </c>
      <c r="I44">
        <v>16.922993562153401</v>
      </c>
      <c r="J44">
        <v>-1.23741283687354</v>
      </c>
      <c r="K44">
        <v>528.92021275466698</v>
      </c>
      <c r="L44">
        <v>492.19157080376698</v>
      </c>
      <c r="M44">
        <v>49.690458489218798</v>
      </c>
      <c r="N44">
        <v>0.88859061578970799</v>
      </c>
      <c r="O44">
        <v>58.746069182389903</v>
      </c>
      <c r="P44">
        <v>78.777231201686504</v>
      </c>
      <c r="Q44">
        <v>3.4965601282977002E-2</v>
      </c>
    </row>
    <row r="45" spans="1:17" x14ac:dyDescent="0.3">
      <c r="A45" t="s">
        <v>133</v>
      </c>
      <c r="B45" t="s">
        <v>134</v>
      </c>
      <c r="C45" t="s">
        <v>3140</v>
      </c>
      <c r="D45" t="s">
        <v>135</v>
      </c>
      <c r="E45">
        <v>213074.83165248</v>
      </c>
      <c r="F45">
        <v>860.8</v>
      </c>
      <c r="G45">
        <v>26.274325764559801</v>
      </c>
      <c r="H45">
        <v>2.5989343612278399</v>
      </c>
      <c r="I45">
        <v>-15.390929282493699</v>
      </c>
      <c r="J45">
        <v>-3.58420693037522</v>
      </c>
      <c r="K45">
        <v>858.88495534427796</v>
      </c>
      <c r="L45">
        <v>805.46305423410001</v>
      </c>
      <c r="M45">
        <v>47.3772539749232</v>
      </c>
      <c r="N45">
        <v>1.18476601357615</v>
      </c>
      <c r="O45">
        <v>12.407063197026</v>
      </c>
      <c r="P45">
        <v>67.633885102239503</v>
      </c>
      <c r="Q45">
        <v>9.9967498229356994E-2</v>
      </c>
    </row>
    <row r="46" spans="1:17" x14ac:dyDescent="0.3">
      <c r="A46" t="s">
        <v>136</v>
      </c>
      <c r="B46" t="s">
        <v>137</v>
      </c>
      <c r="C46" t="s">
        <v>3139</v>
      </c>
      <c r="D46" t="s">
        <v>138</v>
      </c>
      <c r="E46">
        <v>209717.55460400999</v>
      </c>
      <c r="F46">
        <v>286.89999999999998</v>
      </c>
      <c r="G46">
        <v>78.040687105702503</v>
      </c>
      <c r="H46">
        <v>-0.30545093118016903</v>
      </c>
      <c r="I46">
        <v>15.555819391868001</v>
      </c>
      <c r="J46">
        <v>2.7074166783204601</v>
      </c>
      <c r="K46">
        <v>289.69862612193202</v>
      </c>
      <c r="L46">
        <v>253.69349012421199</v>
      </c>
      <c r="M46">
        <v>55.7915712741042</v>
      </c>
      <c r="N46">
        <v>1.46290784723263</v>
      </c>
      <c r="O46">
        <v>18.6824677588009</v>
      </c>
      <c r="P46">
        <v>125.905511811023</v>
      </c>
      <c r="Q46">
        <v>0.203076177050215</v>
      </c>
    </row>
    <row r="47" spans="1:17" x14ac:dyDescent="0.3">
      <c r="A47" t="s">
        <v>139</v>
      </c>
      <c r="B47" t="s">
        <v>140</v>
      </c>
      <c r="C47" t="s">
        <v>3134</v>
      </c>
      <c r="D47" t="s">
        <v>119</v>
      </c>
      <c r="E47">
        <v>199386.96577285201</v>
      </c>
      <c r="F47">
        <v>159.72</v>
      </c>
      <c r="G47">
        <v>0.50897258104759002</v>
      </c>
      <c r="H47">
        <v>5.9986633073032101</v>
      </c>
      <c r="I47">
        <v>-13.0942700825915</v>
      </c>
      <c r="J47">
        <v>-2.7550343282179202</v>
      </c>
      <c r="K47">
        <v>158.74602366138899</v>
      </c>
      <c r="L47">
        <v>153.772390813691</v>
      </c>
      <c r="M47">
        <v>43.957961988584302</v>
      </c>
      <c r="N47">
        <v>1.3453398119025399</v>
      </c>
      <c r="O47">
        <v>15.5772602053593</v>
      </c>
      <c r="P47">
        <v>39.3717277486911</v>
      </c>
      <c r="Q47">
        <v>-2.5942187399660001E-3</v>
      </c>
    </row>
    <row r="48" spans="1:17" x14ac:dyDescent="0.3">
      <c r="A48" t="s">
        <v>141</v>
      </c>
      <c r="B48" t="s">
        <v>142</v>
      </c>
      <c r="C48" t="s">
        <v>3127</v>
      </c>
      <c r="D48" t="s">
        <v>143</v>
      </c>
      <c r="E48">
        <v>197896.38635799999</v>
      </c>
      <c r="F48">
        <v>151.43</v>
      </c>
      <c r="G48">
        <v>73.210744771940099</v>
      </c>
      <c r="H48">
        <v>-9.0131119587327504</v>
      </c>
      <c r="I48">
        <v>-6.6406784234570102</v>
      </c>
      <c r="J48">
        <v>1.7515696493580399</v>
      </c>
      <c r="K48">
        <v>166.598012179275</v>
      </c>
      <c r="L48">
        <v>152.10623139982499</v>
      </c>
      <c r="M48">
        <v>40.899754773069098</v>
      </c>
      <c r="N48">
        <v>0.49799679927179402</v>
      </c>
      <c r="O48">
        <v>51.224988443505197</v>
      </c>
      <c r="P48">
        <v>130.31178707224299</v>
      </c>
      <c r="Q48">
        <v>0.16534171784767901</v>
      </c>
    </row>
    <row r="49" spans="1:17" x14ac:dyDescent="0.3">
      <c r="A49" t="s">
        <v>144</v>
      </c>
      <c r="B49" t="s">
        <v>145</v>
      </c>
      <c r="C49" t="s">
        <v>3134</v>
      </c>
      <c r="D49" t="s">
        <v>146</v>
      </c>
      <c r="E49">
        <v>192262.34483300001</v>
      </c>
      <c r="F49">
        <v>492.5</v>
      </c>
      <c r="G49">
        <v>94.735952295184902</v>
      </c>
      <c r="H49">
        <v>13.005699711983601</v>
      </c>
      <c r="I49">
        <v>26.259985265595901</v>
      </c>
      <c r="J49">
        <v>-2.6254328200968802</v>
      </c>
      <c r="K49">
        <v>467.039299962293</v>
      </c>
      <c r="L49">
        <v>397.52622205215999</v>
      </c>
      <c r="M49">
        <v>51.361640442404799</v>
      </c>
      <c r="N49">
        <v>1.09109741532885</v>
      </c>
      <c r="O49">
        <v>6.3248730964466899</v>
      </c>
      <c r="P49">
        <v>133.19128787878699</v>
      </c>
      <c r="Q49">
        <v>3.8689147026927002E-2</v>
      </c>
    </row>
    <row r="50" spans="1:17" x14ac:dyDescent="0.3">
      <c r="A50" t="s">
        <v>147</v>
      </c>
      <c r="B50" t="s">
        <v>148</v>
      </c>
      <c r="C50" t="s">
        <v>3129</v>
      </c>
      <c r="D50" t="s">
        <v>149</v>
      </c>
      <c r="E50">
        <v>191233.395445325</v>
      </c>
      <c r="F50">
        <v>588.65</v>
      </c>
      <c r="G50">
        <v>31.627725582357801</v>
      </c>
      <c r="H50">
        <v>-3.59523444253646</v>
      </c>
      <c r="I50">
        <v>-6.4878250566196902</v>
      </c>
      <c r="J50">
        <v>1.6251331985669499</v>
      </c>
      <c r="K50">
        <v>613.54672322571605</v>
      </c>
      <c r="L50">
        <v>567.19687136190498</v>
      </c>
      <c r="M50">
        <v>43.8863438740105</v>
      </c>
      <c r="N50">
        <v>1.41118667394699</v>
      </c>
      <c r="O50">
        <v>15.7088252781788</v>
      </c>
      <c r="P50">
        <v>77.700295840125506</v>
      </c>
      <c r="Q50">
        <v>0.20636930456598199</v>
      </c>
    </row>
    <row r="51" spans="1:17" x14ac:dyDescent="0.3">
      <c r="A51" t="s">
        <v>150</v>
      </c>
      <c r="B51" t="s">
        <v>151</v>
      </c>
      <c r="C51" t="s">
        <v>3126</v>
      </c>
      <c r="D51" t="s">
        <v>21</v>
      </c>
      <c r="E51">
        <v>187895.59419835499</v>
      </c>
      <c r="F51">
        <v>6346.05</v>
      </c>
      <c r="G51">
        <v>-6.4592336280637603</v>
      </c>
      <c r="H51">
        <v>4.0970933754571099</v>
      </c>
      <c r="I51">
        <v>19.163082056759499</v>
      </c>
      <c r="J51">
        <v>4.7091901027913696</v>
      </c>
      <c r="K51">
        <v>6035.5858434039201</v>
      </c>
      <c r="L51">
        <v>5530.28434094759</v>
      </c>
      <c r="M51">
        <v>56.092434337656798</v>
      </c>
      <c r="N51">
        <v>1.52433604508397</v>
      </c>
      <c r="O51">
        <v>3.6069681140236698</v>
      </c>
      <c r="P51">
        <v>40.599971197837597</v>
      </c>
      <c r="Q51">
        <v>-2.3063939886804E-2</v>
      </c>
    </row>
    <row r="52" spans="1:17" x14ac:dyDescent="0.3">
      <c r="A52" t="s">
        <v>152</v>
      </c>
      <c r="B52" t="s">
        <v>153</v>
      </c>
      <c r="C52" t="s">
        <v>3135</v>
      </c>
      <c r="D52" t="s">
        <v>80</v>
      </c>
      <c r="E52">
        <v>182674.07179218499</v>
      </c>
      <c r="F52">
        <v>2722.45</v>
      </c>
      <c r="G52">
        <v>15.4785816066578</v>
      </c>
      <c r="H52">
        <v>0.74061643698365198</v>
      </c>
      <c r="I52">
        <v>8.1765485003013207</v>
      </c>
      <c r="J52">
        <v>-1.2864013717649401</v>
      </c>
      <c r="K52">
        <v>2702.58729803593</v>
      </c>
      <c r="L52">
        <v>2454.8382093267001</v>
      </c>
      <c r="M52">
        <v>46.722731908007802</v>
      </c>
      <c r="N52">
        <v>0.852952104020959</v>
      </c>
      <c r="O52">
        <v>5.7044206505169903</v>
      </c>
      <c r="P52">
        <v>49.518614692842903</v>
      </c>
      <c r="Q52">
        <v>5.7675346612720002E-2</v>
      </c>
    </row>
    <row r="53" spans="1:17" x14ac:dyDescent="0.3">
      <c r="A53" t="s">
        <v>154</v>
      </c>
      <c r="B53" t="s">
        <v>155</v>
      </c>
      <c r="C53" t="s">
        <v>3139</v>
      </c>
      <c r="D53" t="s">
        <v>156</v>
      </c>
      <c r="E53">
        <v>180340.38437625</v>
      </c>
      <c r="F53">
        <v>8510.2999999999993</v>
      </c>
      <c r="G53">
        <v>76.017888040862005</v>
      </c>
      <c r="H53">
        <v>11.5615831143945</v>
      </c>
      <c r="I53">
        <v>18.272311480730899</v>
      </c>
      <c r="J53">
        <v>5.0060984816893104</v>
      </c>
      <c r="K53">
        <v>7928.0161539330702</v>
      </c>
      <c r="L53">
        <v>6984.8221532908601</v>
      </c>
      <c r="M53">
        <v>67.877617244145895</v>
      </c>
      <c r="N53">
        <v>0.99374051140606001</v>
      </c>
      <c r="O53">
        <v>7.5161862684041703</v>
      </c>
      <c r="P53">
        <v>121.046753246753</v>
      </c>
      <c r="Q53">
        <v>0.198178179425403</v>
      </c>
    </row>
    <row r="54" spans="1:17" x14ac:dyDescent="0.3">
      <c r="A54" t="s">
        <v>157</v>
      </c>
      <c r="B54" t="s">
        <v>158</v>
      </c>
      <c r="C54" t="s">
        <v>3136</v>
      </c>
      <c r="D54" t="s">
        <v>159</v>
      </c>
      <c r="E54">
        <v>180201.779581635</v>
      </c>
      <c r="F54">
        <v>4665.1499999999996</v>
      </c>
      <c r="G54">
        <v>60.598156619266597</v>
      </c>
      <c r="H54">
        <v>-2.1481206861459601</v>
      </c>
      <c r="I54">
        <v>13.054191191673899</v>
      </c>
      <c r="J54">
        <v>-1.4604338234280401</v>
      </c>
      <c r="K54">
        <v>4660.6779396593502</v>
      </c>
      <c r="L54">
        <v>3997.1393358037199</v>
      </c>
      <c r="M54">
        <v>44.512437695067703</v>
      </c>
      <c r="N54">
        <v>0.93581469865774902</v>
      </c>
      <c r="O54">
        <v>7.9279337213165704</v>
      </c>
      <c r="P54">
        <v>95.288527952780598</v>
      </c>
      <c r="Q54">
        <v>0.10871185772179499</v>
      </c>
    </row>
    <row r="55" spans="1:17" x14ac:dyDescent="0.3">
      <c r="A55" t="s">
        <v>160</v>
      </c>
      <c r="B55" t="s">
        <v>161</v>
      </c>
      <c r="C55" t="s">
        <v>3127</v>
      </c>
      <c r="D55" t="s">
        <v>43</v>
      </c>
      <c r="E55">
        <v>173783.7098213</v>
      </c>
      <c r="F55">
        <v>1734.5</v>
      </c>
      <c r="G55">
        <v>6.2519110064963401</v>
      </c>
      <c r="H55">
        <v>-7.8696948263738298</v>
      </c>
      <c r="I55">
        <v>5.5107153882594</v>
      </c>
      <c r="J55">
        <v>-3.5365863944573701</v>
      </c>
      <c r="K55">
        <v>1781.7702300159399</v>
      </c>
      <c r="L55">
        <v>1591.2541410030601</v>
      </c>
      <c r="M55">
        <v>25.167277568427298</v>
      </c>
      <c r="N55">
        <v>0.90068762989254003</v>
      </c>
      <c r="O55">
        <v>11.617180743730099</v>
      </c>
      <c r="P55">
        <v>35.528988904516297</v>
      </c>
      <c r="Q55">
        <v>3.5002101126816003E-2</v>
      </c>
    </row>
    <row r="56" spans="1:17" x14ac:dyDescent="0.3">
      <c r="A56" t="s">
        <v>162</v>
      </c>
      <c r="B56" t="s">
        <v>163</v>
      </c>
      <c r="C56" t="s">
        <v>3134</v>
      </c>
      <c r="D56" t="s">
        <v>164</v>
      </c>
      <c r="E56">
        <v>163361.234900045</v>
      </c>
      <c r="F56">
        <v>730.15</v>
      </c>
      <c r="G56">
        <v>24.947774154037202</v>
      </c>
      <c r="H56">
        <v>10.221749429718701</v>
      </c>
      <c r="I56">
        <v>11.2112503681938</v>
      </c>
      <c r="J56">
        <v>-2.3960140228933202</v>
      </c>
      <c r="K56">
        <v>696.31952384163503</v>
      </c>
      <c r="L56">
        <v>631.36845726342995</v>
      </c>
      <c r="M56">
        <v>53.991032338206097</v>
      </c>
      <c r="N56">
        <v>1.0260674045373901</v>
      </c>
      <c r="O56">
        <v>5.8207217694994098</v>
      </c>
      <c r="P56">
        <v>62.707520891364801</v>
      </c>
      <c r="Q56">
        <v>3.1133896080704999E-2</v>
      </c>
    </row>
    <row r="57" spans="1:17" x14ac:dyDescent="0.3">
      <c r="A57" t="s">
        <v>165</v>
      </c>
      <c r="B57" t="s">
        <v>166</v>
      </c>
      <c r="C57" t="s">
        <v>3141</v>
      </c>
      <c r="D57" t="s">
        <v>167</v>
      </c>
      <c r="E57">
        <v>159587.65946385</v>
      </c>
      <c r="F57">
        <v>3137.7</v>
      </c>
      <c r="G57">
        <v>1.1030613999380801</v>
      </c>
      <c r="H57">
        <v>-2.3224229448342402</v>
      </c>
      <c r="I57">
        <v>-5.2784318525804004</v>
      </c>
      <c r="J57">
        <v>-1.9907940699933799</v>
      </c>
      <c r="K57">
        <v>3197.3206617431601</v>
      </c>
      <c r="L57">
        <v>2996.19457141156</v>
      </c>
      <c r="M57">
        <v>30.901077303216901</v>
      </c>
      <c r="N57">
        <v>1.1897475380671501</v>
      </c>
      <c r="O57">
        <v>8.8376836536316397</v>
      </c>
      <c r="P57">
        <v>36.865062921201201</v>
      </c>
      <c r="Q57">
        <v>-1.41510250155E-4</v>
      </c>
    </row>
    <row r="58" spans="1:17" x14ac:dyDescent="0.3">
      <c r="A58" t="s">
        <v>168</v>
      </c>
      <c r="B58" t="s">
        <v>169</v>
      </c>
      <c r="C58" t="s">
        <v>3126</v>
      </c>
      <c r="D58" t="s">
        <v>21</v>
      </c>
      <c r="E58">
        <v>158463.27628955999</v>
      </c>
      <c r="F58">
        <v>1619.7</v>
      </c>
      <c r="G58">
        <v>4.9631524333361199</v>
      </c>
      <c r="H58">
        <v>4.3892123383524098</v>
      </c>
      <c r="I58">
        <v>18.043133018892998</v>
      </c>
      <c r="J58">
        <v>3.87113745299194</v>
      </c>
      <c r="K58">
        <v>1585.8128961997299</v>
      </c>
      <c r="L58">
        <v>1423.22056730854</v>
      </c>
      <c r="M58">
        <v>49.531305875571803</v>
      </c>
      <c r="N58">
        <v>1.17199592189896</v>
      </c>
      <c r="O58">
        <v>3.4728653454343301</v>
      </c>
      <c r="P58">
        <v>47.493511815325697</v>
      </c>
      <c r="Q58">
        <v>-4.9308984205090004E-3</v>
      </c>
    </row>
    <row r="59" spans="1:17" x14ac:dyDescent="0.3">
      <c r="A59" t="s">
        <v>170</v>
      </c>
      <c r="B59" t="s">
        <v>171</v>
      </c>
      <c r="C59" t="s">
        <v>3131</v>
      </c>
      <c r="D59" t="s">
        <v>172</v>
      </c>
      <c r="E59">
        <v>157745.41226469999</v>
      </c>
      <c r="F59">
        <v>5942.15</v>
      </c>
      <c r="G59">
        <v>33.047248336000798</v>
      </c>
      <c r="H59">
        <v>15.1367307424904</v>
      </c>
      <c r="I59">
        <v>49.054313009674097</v>
      </c>
      <c r="J59">
        <v>12.2413597647922</v>
      </c>
      <c r="K59">
        <v>5210.22112586614</v>
      </c>
      <c r="L59">
        <v>4476.0420089492</v>
      </c>
      <c r="M59">
        <v>83.596005277445599</v>
      </c>
      <c r="N59">
        <v>2.0684820296163799</v>
      </c>
      <c r="O59">
        <v>1.4775796639263601</v>
      </c>
      <c r="P59">
        <v>80.321973720146801</v>
      </c>
      <c r="Q59">
        <v>-1.1028398178992999E-2</v>
      </c>
    </row>
    <row r="60" spans="1:17" x14ac:dyDescent="0.3">
      <c r="A60" t="s">
        <v>173</v>
      </c>
      <c r="B60" t="s">
        <v>174</v>
      </c>
      <c r="C60" t="s">
        <v>3127</v>
      </c>
      <c r="D60" t="s">
        <v>143</v>
      </c>
      <c r="E60">
        <v>155748.30256320001</v>
      </c>
      <c r="F60">
        <v>471.95</v>
      </c>
      <c r="G60">
        <v>61.856664306144403</v>
      </c>
      <c r="H60">
        <v>-10.6461225141207</v>
      </c>
      <c r="I60">
        <v>6.1930895299213198</v>
      </c>
      <c r="J60">
        <v>-2.2901410314223898</v>
      </c>
      <c r="K60">
        <v>497.388244526704</v>
      </c>
      <c r="L60">
        <v>447.71191495842999</v>
      </c>
      <c r="M60">
        <v>46.428042665769901</v>
      </c>
      <c r="N60">
        <v>1.05217093241294</v>
      </c>
      <c r="O60">
        <v>22.894374404068198</v>
      </c>
      <c r="P60">
        <v>109.290465631929</v>
      </c>
      <c r="Q60">
        <v>0.173719691377375</v>
      </c>
    </row>
    <row r="61" spans="1:17" x14ac:dyDescent="0.3">
      <c r="A61" t="s">
        <v>175</v>
      </c>
      <c r="B61" t="s">
        <v>176</v>
      </c>
      <c r="C61" t="s">
        <v>3127</v>
      </c>
      <c r="D61" t="s">
        <v>43</v>
      </c>
      <c r="E61">
        <v>155706.42255714501</v>
      </c>
      <c r="F61">
        <v>723.65</v>
      </c>
      <c r="G61">
        <v>-10.478201862260301</v>
      </c>
      <c r="H61">
        <v>-1.2656126752558801</v>
      </c>
      <c r="I61">
        <v>6.5710961988176102</v>
      </c>
      <c r="J61">
        <v>3.0162570808464499</v>
      </c>
      <c r="K61">
        <v>703.47788967466897</v>
      </c>
      <c r="L61">
        <v>650.28655158148001</v>
      </c>
      <c r="M61">
        <v>59.860778658801799</v>
      </c>
      <c r="N61">
        <v>0.63820425119588697</v>
      </c>
      <c r="O61">
        <v>5.1889725696123898</v>
      </c>
      <c r="P61">
        <v>41.503715291356997</v>
      </c>
      <c r="Q61">
        <v>-3.4105432867689002E-2</v>
      </c>
    </row>
    <row r="62" spans="1:17" x14ac:dyDescent="0.3">
      <c r="A62" t="s">
        <v>177</v>
      </c>
      <c r="B62" t="s">
        <v>178</v>
      </c>
      <c r="C62" t="s">
        <v>3132</v>
      </c>
      <c r="D62" t="s">
        <v>83</v>
      </c>
      <c r="E62">
        <v>148790.986006055</v>
      </c>
      <c r="F62">
        <v>465.65</v>
      </c>
      <c r="G62">
        <v>56.437876728227003</v>
      </c>
      <c r="H62">
        <v>9.2730662060511904</v>
      </c>
      <c r="I62">
        <v>-2.06311672007058</v>
      </c>
      <c r="J62">
        <v>-0.70967293911555995</v>
      </c>
      <c r="K62">
        <v>446.320994857485</v>
      </c>
      <c r="L62">
        <v>404.130682100228</v>
      </c>
      <c r="M62">
        <v>54.438133803228602</v>
      </c>
      <c r="N62">
        <v>1.2288373405267199</v>
      </c>
      <c r="O62">
        <v>6.2708042521206897</v>
      </c>
      <c r="P62">
        <v>101.754766031195</v>
      </c>
      <c r="Q62">
        <v>0.101184754838296</v>
      </c>
    </row>
    <row r="63" spans="1:17" x14ac:dyDescent="0.3">
      <c r="A63" t="s">
        <v>179</v>
      </c>
      <c r="B63" t="s">
        <v>180</v>
      </c>
      <c r="C63" t="s">
        <v>3125</v>
      </c>
      <c r="D63" t="s">
        <v>181</v>
      </c>
      <c r="E63">
        <v>148346.946905366</v>
      </c>
      <c r="F63">
        <v>225.62</v>
      </c>
      <c r="G63">
        <v>56.619047213970802</v>
      </c>
      <c r="H63">
        <v>1.6337346280763101</v>
      </c>
      <c r="I63">
        <v>1.71764585811642</v>
      </c>
      <c r="J63">
        <v>-4.7502046545794299</v>
      </c>
      <c r="K63">
        <v>226.16646469980799</v>
      </c>
      <c r="L63">
        <v>200.89832765185099</v>
      </c>
      <c r="M63">
        <v>46.082645363662301</v>
      </c>
      <c r="N63">
        <v>1.1298522469805901</v>
      </c>
      <c r="O63">
        <v>9.1658540909493809</v>
      </c>
      <c r="P63">
        <v>94.248816185966405</v>
      </c>
      <c r="Q63">
        <v>9.5367739452712999E-2</v>
      </c>
    </row>
    <row r="64" spans="1:17" x14ac:dyDescent="0.3">
      <c r="A64" t="s">
        <v>182</v>
      </c>
      <c r="B64" t="s">
        <v>183</v>
      </c>
      <c r="C64" t="s">
        <v>3133</v>
      </c>
      <c r="D64" t="s">
        <v>184</v>
      </c>
      <c r="E64">
        <v>147776.268997134</v>
      </c>
      <c r="F64">
        <v>210.02</v>
      </c>
      <c r="G64">
        <v>98.140722832747898</v>
      </c>
      <c r="H64">
        <v>9.3763831696772701</v>
      </c>
      <c r="I64">
        <v>66.622449322528894</v>
      </c>
      <c r="J64">
        <v>0.71593475430856501</v>
      </c>
      <c r="K64">
        <v>196.58675777619899</v>
      </c>
      <c r="L64">
        <v>159.98548011210099</v>
      </c>
      <c r="M64">
        <v>62.138233188932503</v>
      </c>
      <c r="N64">
        <v>1.02609743262542</v>
      </c>
      <c r="O64">
        <v>3.3187315493762499</v>
      </c>
      <c r="P64">
        <v>141.95852534562201</v>
      </c>
      <c r="Q64">
        <v>4.6231123714954997E-2</v>
      </c>
    </row>
    <row r="65" spans="1:17" x14ac:dyDescent="0.3">
      <c r="A65" t="s">
        <v>185</v>
      </c>
      <c r="B65" t="s">
        <v>186</v>
      </c>
      <c r="C65" t="s">
        <v>3125</v>
      </c>
      <c r="D65" t="s">
        <v>18</v>
      </c>
      <c r="E65">
        <v>145535.16659496</v>
      </c>
      <c r="F65">
        <v>335.45</v>
      </c>
      <c r="G65">
        <v>70.130557627699403</v>
      </c>
      <c r="H65">
        <v>-3.0015617034553599</v>
      </c>
      <c r="I65">
        <v>1.07345866384292</v>
      </c>
      <c r="J65">
        <v>-3.51231772626342</v>
      </c>
      <c r="K65">
        <v>340.28041843723798</v>
      </c>
      <c r="L65">
        <v>302.74894427597599</v>
      </c>
      <c r="M65">
        <v>38.615044983535</v>
      </c>
      <c r="N65">
        <v>1.05407809212209</v>
      </c>
      <c r="O65">
        <v>12.088239678044401</v>
      </c>
      <c r="P65">
        <v>102.413637049328</v>
      </c>
      <c r="Q65">
        <v>3.3909297983750003E-2</v>
      </c>
    </row>
    <row r="66" spans="1:17" x14ac:dyDescent="0.3">
      <c r="A66" t="s">
        <v>187</v>
      </c>
      <c r="B66" t="s">
        <v>188</v>
      </c>
      <c r="C66" t="s">
        <v>3129</v>
      </c>
      <c r="D66" t="s">
        <v>122</v>
      </c>
      <c r="E66">
        <v>144572.76428363999</v>
      </c>
      <c r="F66">
        <v>6002.15</v>
      </c>
      <c r="G66">
        <v>5.5381557120978497</v>
      </c>
      <c r="H66">
        <v>2.1310223350670898</v>
      </c>
      <c r="I66">
        <v>14.9536123947825</v>
      </c>
      <c r="J66">
        <v>-4.3241050777005796</v>
      </c>
      <c r="K66">
        <v>5987.6671432473404</v>
      </c>
      <c r="L66">
        <v>5451.6379093496698</v>
      </c>
      <c r="M66">
        <v>34.070113117420398</v>
      </c>
      <c r="N66">
        <v>1.3019498077709</v>
      </c>
      <c r="O66">
        <v>7.79304082703697</v>
      </c>
      <c r="P66">
        <v>38.053453550152902</v>
      </c>
      <c r="Q66">
        <v>4.4294825184411003E-2</v>
      </c>
    </row>
    <row r="67" spans="1:17" x14ac:dyDescent="0.3">
      <c r="A67" t="s">
        <v>189</v>
      </c>
      <c r="B67" t="s">
        <v>190</v>
      </c>
      <c r="C67" t="s">
        <v>3135</v>
      </c>
      <c r="D67" t="s">
        <v>80</v>
      </c>
      <c r="E67">
        <v>144154.30154995</v>
      </c>
      <c r="F67">
        <v>585.25</v>
      </c>
      <c r="G67">
        <v>6.90212124748692</v>
      </c>
      <c r="H67">
        <v>-3.1839443729724799</v>
      </c>
      <c r="I67">
        <v>-16.322230059653101</v>
      </c>
      <c r="J67">
        <v>-1.41910062076069</v>
      </c>
      <c r="K67">
        <v>626.01738577887397</v>
      </c>
      <c r="L67">
        <v>600.57178139446899</v>
      </c>
      <c r="M67">
        <v>29.8673459598619</v>
      </c>
      <c r="N67">
        <v>1.09647123376691</v>
      </c>
      <c r="O67">
        <v>20.794532251174701</v>
      </c>
      <c r="P67">
        <v>44.845934909045901</v>
      </c>
      <c r="Q67">
        <v>3.3942102611585E-2</v>
      </c>
    </row>
    <row r="68" spans="1:17" x14ac:dyDescent="0.3">
      <c r="A68" t="s">
        <v>191</v>
      </c>
      <c r="B68" t="s">
        <v>192</v>
      </c>
      <c r="C68" t="s">
        <v>3127</v>
      </c>
      <c r="D68" t="s">
        <v>143</v>
      </c>
      <c r="E68">
        <v>143313.2162</v>
      </c>
      <c r="F68">
        <v>544.25</v>
      </c>
      <c r="G68">
        <v>60.1306848716875</v>
      </c>
      <c r="H68">
        <v>-10.3130763911057</v>
      </c>
      <c r="I68">
        <v>11.497525097068801</v>
      </c>
      <c r="J68">
        <v>-2.41411048687509</v>
      </c>
      <c r="K68">
        <v>563.27646323455201</v>
      </c>
      <c r="L68">
        <v>502.19535405622599</v>
      </c>
      <c r="M68">
        <v>52.265229565622697</v>
      </c>
      <c r="N68">
        <v>0.98301648595443203</v>
      </c>
      <c r="O68">
        <v>20.165365181442301</v>
      </c>
      <c r="P68">
        <v>109.770668722297</v>
      </c>
      <c r="Q68">
        <v>0.182199523253192</v>
      </c>
    </row>
    <row r="69" spans="1:17" x14ac:dyDescent="0.3">
      <c r="A69" t="s">
        <v>193</v>
      </c>
      <c r="B69" t="s">
        <v>194</v>
      </c>
      <c r="C69" t="s">
        <v>3129</v>
      </c>
      <c r="D69" t="s">
        <v>195</v>
      </c>
      <c r="E69">
        <v>134693.5303408</v>
      </c>
      <c r="F69">
        <v>1316.75</v>
      </c>
      <c r="G69">
        <v>8.0971088666704194</v>
      </c>
      <c r="H69">
        <v>-11.0753950524972</v>
      </c>
      <c r="I69">
        <v>-2.8251537401569902</v>
      </c>
      <c r="J69">
        <v>-2.1485725790259802</v>
      </c>
      <c r="K69">
        <v>1413.2954939818301</v>
      </c>
      <c r="L69">
        <v>1314.2204372410399</v>
      </c>
      <c r="M69">
        <v>26.768496178644799</v>
      </c>
      <c r="N69">
        <v>1.6987497781671801</v>
      </c>
      <c r="O69">
        <v>17.095120561989699</v>
      </c>
      <c r="P69">
        <v>37.190039591581503</v>
      </c>
      <c r="Q69">
        <v>5.3869431287240001E-3</v>
      </c>
    </row>
    <row r="70" spans="1:17" x14ac:dyDescent="0.3">
      <c r="A70" t="s">
        <v>196</v>
      </c>
      <c r="B70" t="s">
        <v>197</v>
      </c>
      <c r="C70" t="s">
        <v>3133</v>
      </c>
      <c r="D70" t="s">
        <v>77</v>
      </c>
      <c r="E70">
        <v>132715.5852959</v>
      </c>
      <c r="F70">
        <v>2793.5</v>
      </c>
      <c r="G70">
        <v>55.847617460455602</v>
      </c>
      <c r="H70">
        <v>0.334106890978213</v>
      </c>
      <c r="I70">
        <v>23.3237641957652</v>
      </c>
      <c r="J70">
        <v>2.13061848546764</v>
      </c>
      <c r="K70">
        <v>2709.4057622237001</v>
      </c>
      <c r="L70">
        <v>2321.731964604</v>
      </c>
      <c r="M70">
        <v>52.244286105082402</v>
      </c>
      <c r="N70">
        <v>0.99372324349889096</v>
      </c>
      <c r="O70">
        <v>5.8886701270807196</v>
      </c>
      <c r="P70">
        <v>83.481116584564802</v>
      </c>
      <c r="Q70">
        <v>0.26462385566313701</v>
      </c>
    </row>
    <row r="71" spans="1:17" x14ac:dyDescent="0.3">
      <c r="A71" t="s">
        <v>198</v>
      </c>
      <c r="B71" t="s">
        <v>199</v>
      </c>
      <c r="C71" t="s">
        <v>3131</v>
      </c>
      <c r="D71" t="s">
        <v>51</v>
      </c>
      <c r="E71">
        <v>130741.62642915999</v>
      </c>
      <c r="F71">
        <v>1618.9</v>
      </c>
      <c r="G71">
        <v>13.1973354532304</v>
      </c>
      <c r="H71">
        <v>3.2653170799089302</v>
      </c>
      <c r="I71">
        <v>3.9057420204717599</v>
      </c>
      <c r="J71">
        <v>2.5312801906095301</v>
      </c>
      <c r="K71">
        <v>1612.53710620128</v>
      </c>
      <c r="L71">
        <v>1476.2286101555101</v>
      </c>
      <c r="M71">
        <v>42.368236032320603</v>
      </c>
      <c r="N71">
        <v>1.19806829832299</v>
      </c>
      <c r="O71">
        <v>5.1362035950336598</v>
      </c>
      <c r="P71">
        <v>43.012367491166003</v>
      </c>
      <c r="Q71">
        <v>6.6729391795960005E-2</v>
      </c>
    </row>
    <row r="72" spans="1:17" x14ac:dyDescent="0.3">
      <c r="A72" t="s">
        <v>200</v>
      </c>
      <c r="B72" t="s">
        <v>201</v>
      </c>
      <c r="C72" t="s">
        <v>3133</v>
      </c>
      <c r="D72" t="s">
        <v>202</v>
      </c>
      <c r="E72">
        <v>128750.9809509</v>
      </c>
      <c r="F72">
        <v>4697.8999999999996</v>
      </c>
      <c r="G72">
        <v>8.8654276779007795</v>
      </c>
      <c r="H72">
        <v>-0.55072742231680305</v>
      </c>
      <c r="I72">
        <v>-0.99377231386270204</v>
      </c>
      <c r="J72">
        <v>-0.995211435911182</v>
      </c>
      <c r="K72">
        <v>4825.2652931217199</v>
      </c>
      <c r="L72">
        <v>4478.6669327366799</v>
      </c>
      <c r="M72">
        <v>33.489561836712703</v>
      </c>
      <c r="N72">
        <v>1.18571611363337</v>
      </c>
      <c r="O72">
        <v>8.6655739798633604</v>
      </c>
      <c r="P72">
        <v>43.4473282442748</v>
      </c>
      <c r="Q72">
        <v>5.9170574056503E-2</v>
      </c>
    </row>
    <row r="73" spans="1:17" x14ac:dyDescent="0.3">
      <c r="A73" t="s">
        <v>203</v>
      </c>
      <c r="B73" t="s">
        <v>204</v>
      </c>
      <c r="C73" t="s">
        <v>3139</v>
      </c>
      <c r="D73" t="s">
        <v>156</v>
      </c>
      <c r="E73">
        <v>128660.48531244999</v>
      </c>
      <c r="F73">
        <v>841.75</v>
      </c>
      <c r="G73">
        <v>77.371950880876497</v>
      </c>
      <c r="H73">
        <v>20.265978016499201</v>
      </c>
      <c r="I73">
        <v>57.115812150699199</v>
      </c>
      <c r="J73">
        <v>10.2643253714481</v>
      </c>
      <c r="K73">
        <v>731.70747900246602</v>
      </c>
      <c r="L73">
        <v>620.81447391460495</v>
      </c>
      <c r="M73">
        <v>78.574482774533607</v>
      </c>
      <c r="N73">
        <v>1.2370936154286301</v>
      </c>
      <c r="O73">
        <v>0.38016038016037701</v>
      </c>
      <c r="P73">
        <v>134.34020044543399</v>
      </c>
      <c r="Q73">
        <v>0.235850201535167</v>
      </c>
    </row>
    <row r="74" spans="1:17" x14ac:dyDescent="0.3">
      <c r="A74" t="s">
        <v>205</v>
      </c>
      <c r="B74" t="s">
        <v>206</v>
      </c>
      <c r="C74" t="s">
        <v>3127</v>
      </c>
      <c r="D74" t="s">
        <v>54</v>
      </c>
      <c r="E74">
        <v>127503.50209155001</v>
      </c>
      <c r="F74">
        <v>1517.1</v>
      </c>
      <c r="G74">
        <v>-6.4750570752601098</v>
      </c>
      <c r="H74">
        <v>1.2284354482400801</v>
      </c>
      <c r="I74">
        <v>17.429902493426301</v>
      </c>
      <c r="J74">
        <v>0.26872126113676098</v>
      </c>
      <c r="K74">
        <v>1499.9687327568199</v>
      </c>
      <c r="L74">
        <v>1333.05592701255</v>
      </c>
      <c r="M74">
        <v>41.841300657617502</v>
      </c>
      <c r="N74">
        <v>0.85780220718290401</v>
      </c>
      <c r="O74">
        <v>8.89196493309605</v>
      </c>
      <c r="P74">
        <v>50.029667721518898</v>
      </c>
      <c r="Q74">
        <v>0.12912986575284599</v>
      </c>
    </row>
    <row r="75" spans="1:17" x14ac:dyDescent="0.3">
      <c r="A75" t="s">
        <v>207</v>
      </c>
      <c r="B75" t="s">
        <v>208</v>
      </c>
      <c r="C75" t="s">
        <v>3127</v>
      </c>
      <c r="D75" t="s">
        <v>34</v>
      </c>
      <c r="E75">
        <v>127241.366414295</v>
      </c>
      <c r="F75">
        <v>246.05</v>
      </c>
      <c r="G75">
        <v>-12.1454202918297</v>
      </c>
      <c r="H75">
        <v>4.0151766549754999</v>
      </c>
      <c r="I75">
        <v>-19.004532046089398</v>
      </c>
      <c r="J75">
        <v>1.1715046603986301</v>
      </c>
      <c r="K75">
        <v>246.97006081351199</v>
      </c>
      <c r="L75">
        <v>245.81416300671501</v>
      </c>
      <c r="M75">
        <v>51.952495682723701</v>
      </c>
      <c r="N75">
        <v>1.1100787988459599</v>
      </c>
      <c r="O75">
        <v>21.804511278195399</v>
      </c>
      <c r="P75">
        <v>30.982166622305002</v>
      </c>
      <c r="Q75">
        <v>0.138649518375178</v>
      </c>
    </row>
    <row r="76" spans="1:17" x14ac:dyDescent="0.3">
      <c r="A76" t="s">
        <v>209</v>
      </c>
      <c r="B76" t="s">
        <v>210</v>
      </c>
      <c r="C76" t="s">
        <v>3132</v>
      </c>
      <c r="D76" t="s">
        <v>57</v>
      </c>
      <c r="E76">
        <v>127142.81611787999</v>
      </c>
      <c r="F76">
        <v>728.85</v>
      </c>
      <c r="G76">
        <v>51.438117495570602</v>
      </c>
      <c r="H76">
        <v>-1.37374311712119</v>
      </c>
      <c r="I76">
        <v>8.4452564585315795</v>
      </c>
      <c r="J76">
        <v>3.25153167710226</v>
      </c>
      <c r="K76">
        <v>722.91862453813701</v>
      </c>
      <c r="L76">
        <v>619.95352207491601</v>
      </c>
      <c r="M76">
        <v>49.560743294512498</v>
      </c>
      <c r="N76">
        <v>1.1082438568921</v>
      </c>
      <c r="O76">
        <v>10.434245729573901</v>
      </c>
      <c r="P76">
        <v>109.74100719424401</v>
      </c>
      <c r="Q76">
        <v>6.5427671657427994E-2</v>
      </c>
    </row>
    <row r="77" spans="1:17" hidden="1" x14ac:dyDescent="0.3">
      <c r="A77" t="s">
        <v>211</v>
      </c>
      <c r="B77" t="s">
        <v>212</v>
      </c>
      <c r="C77" t="s">
        <v>3142</v>
      </c>
      <c r="D77" t="s">
        <v>54</v>
      </c>
      <c r="E77">
        <v>125621.76483788399</v>
      </c>
      <c r="F77">
        <v>150.84</v>
      </c>
      <c r="G77">
        <v>-35.5429174283843</v>
      </c>
      <c r="H77">
        <v>3.6836533272633099</v>
      </c>
      <c r="I77">
        <v>-18.446763817272402</v>
      </c>
      <c r="J77">
        <v>5.0231606020207602</v>
      </c>
      <c r="M77">
        <v>45.8217328387801</v>
      </c>
      <c r="O77">
        <v>24.966852293821201</v>
      </c>
      <c r="P77">
        <v>15.719217491369299</v>
      </c>
    </row>
    <row r="78" spans="1:17" x14ac:dyDescent="0.3">
      <c r="A78" t="s">
        <v>213</v>
      </c>
      <c r="B78" t="s">
        <v>214</v>
      </c>
      <c r="C78" t="s">
        <v>3127</v>
      </c>
      <c r="D78" t="s">
        <v>54</v>
      </c>
      <c r="E78">
        <v>125498.65656807</v>
      </c>
      <c r="F78">
        <v>3337.65</v>
      </c>
      <c r="G78">
        <v>49.3682453924702</v>
      </c>
      <c r="H78">
        <v>2.06355307663673</v>
      </c>
      <c r="I78">
        <v>22.1597374206561</v>
      </c>
      <c r="J78">
        <v>-3.9697096946217401</v>
      </c>
      <c r="K78">
        <v>3258.9797412739199</v>
      </c>
      <c r="L78">
        <v>2723.3624079177698</v>
      </c>
      <c r="M78">
        <v>38.6137400929655</v>
      </c>
      <c r="N78">
        <v>0.89442821302673403</v>
      </c>
      <c r="O78">
        <v>9.4257935972914897</v>
      </c>
      <c r="P78">
        <v>89.547661640684893</v>
      </c>
      <c r="Q78">
        <v>0.11989305026892599</v>
      </c>
    </row>
    <row r="79" spans="1:17" x14ac:dyDescent="0.3">
      <c r="A79" t="s">
        <v>215</v>
      </c>
      <c r="B79" t="s">
        <v>216</v>
      </c>
      <c r="C79" t="s">
        <v>3137</v>
      </c>
      <c r="D79" t="s">
        <v>217</v>
      </c>
      <c r="E79">
        <v>121520.11591356</v>
      </c>
      <c r="F79">
        <v>1938.3</v>
      </c>
      <c r="G79">
        <v>11.5482619082144</v>
      </c>
      <c r="H79">
        <v>1.47024908870661</v>
      </c>
      <c r="I79">
        <v>19.243160672412198</v>
      </c>
      <c r="J79">
        <v>-0.55510322227629805</v>
      </c>
      <c r="K79">
        <v>1931.3375752143399</v>
      </c>
      <c r="L79">
        <v>1725.85471107587</v>
      </c>
      <c r="M79">
        <v>39.493235277532499</v>
      </c>
      <c r="N79">
        <v>1.1106831308863401</v>
      </c>
      <c r="O79">
        <v>8.6519114688128695</v>
      </c>
      <c r="P79">
        <v>57.221073123251003</v>
      </c>
      <c r="Q79">
        <v>1.2893021446664999E-2</v>
      </c>
    </row>
    <row r="80" spans="1:17" x14ac:dyDescent="0.3">
      <c r="A80" t="s">
        <v>218</v>
      </c>
      <c r="B80" t="s">
        <v>219</v>
      </c>
      <c r="C80" t="s">
        <v>3127</v>
      </c>
      <c r="D80" t="s">
        <v>220</v>
      </c>
      <c r="E80">
        <v>119607.69166455</v>
      </c>
      <c r="F80">
        <v>10747.05</v>
      </c>
      <c r="G80">
        <v>30.587937608038398</v>
      </c>
      <c r="H80">
        <v>0.84462850329002204</v>
      </c>
      <c r="I80">
        <v>22.018498755813201</v>
      </c>
      <c r="J80">
        <v>0.68538196501155502</v>
      </c>
      <c r="K80">
        <v>10214.8305500608</v>
      </c>
      <c r="L80">
        <v>9034.1421143130101</v>
      </c>
      <c r="M80">
        <v>61.243689617056198</v>
      </c>
      <c r="N80">
        <v>0.728881263636872</v>
      </c>
      <c r="O80">
        <v>5.6103768010756498</v>
      </c>
      <c r="P80">
        <v>62.148644366993999</v>
      </c>
      <c r="Q80">
        <v>0.10510110693020799</v>
      </c>
    </row>
    <row r="81" spans="1:17" x14ac:dyDescent="0.3">
      <c r="A81" t="s">
        <v>221</v>
      </c>
      <c r="B81" t="s">
        <v>222</v>
      </c>
      <c r="C81" t="s">
        <v>3127</v>
      </c>
      <c r="D81" t="s">
        <v>34</v>
      </c>
      <c r="E81">
        <v>119170.32874589199</v>
      </c>
      <c r="F81">
        <v>103.69</v>
      </c>
      <c r="G81">
        <v>10.832920686988601</v>
      </c>
      <c r="H81">
        <v>-5.2620927967676998</v>
      </c>
      <c r="I81">
        <v>-33.790110712490197</v>
      </c>
      <c r="J81">
        <v>1.1312968960024401</v>
      </c>
      <c r="K81">
        <v>111.140837082529</v>
      </c>
      <c r="L81">
        <v>110.476962659788</v>
      </c>
      <c r="M81">
        <v>39.835454514799899</v>
      </c>
      <c r="N81">
        <v>1.74439954462279</v>
      </c>
      <c r="O81">
        <v>37.814639791686702</v>
      </c>
      <c r="P81">
        <v>53.956941351150697</v>
      </c>
      <c r="Q81">
        <v>0.11154152053008901</v>
      </c>
    </row>
    <row r="82" spans="1:17" x14ac:dyDescent="0.3">
      <c r="A82" t="s">
        <v>223</v>
      </c>
      <c r="B82" t="s">
        <v>224</v>
      </c>
      <c r="C82" t="s">
        <v>3132</v>
      </c>
      <c r="D82" t="s">
        <v>225</v>
      </c>
      <c r="E82">
        <v>118908.96231837</v>
      </c>
      <c r="F82">
        <v>989.85</v>
      </c>
      <c r="G82">
        <v>-1.02598474274934</v>
      </c>
      <c r="H82">
        <v>-1.98888398616953</v>
      </c>
      <c r="I82">
        <v>-16.855784254199801</v>
      </c>
      <c r="J82">
        <v>-3.10908512667016</v>
      </c>
      <c r="K82">
        <v>1022.87353823153</v>
      </c>
      <c r="L82">
        <v>1046.0981333093</v>
      </c>
      <c r="M82">
        <v>47.457044080158703</v>
      </c>
      <c r="N82">
        <v>0.81842298629257604</v>
      </c>
      <c r="O82">
        <v>36.182249835833701</v>
      </c>
      <c r="P82">
        <v>44.2930029154519</v>
      </c>
      <c r="Q82">
        <v>-2.5988916166757001E-2</v>
      </c>
    </row>
    <row r="83" spans="1:17" x14ac:dyDescent="0.3">
      <c r="A83" t="s">
        <v>226</v>
      </c>
      <c r="B83" t="s">
        <v>227</v>
      </c>
      <c r="C83" t="s">
        <v>3140</v>
      </c>
      <c r="D83" t="s">
        <v>135</v>
      </c>
      <c r="E83">
        <v>117816.564826139</v>
      </c>
      <c r="F83">
        <v>1183.8</v>
      </c>
      <c r="G83">
        <v>20.949190001887601</v>
      </c>
      <c r="H83">
        <v>1.19392559242589</v>
      </c>
      <c r="I83">
        <v>-13.393590407681501</v>
      </c>
      <c r="J83">
        <v>1.0504220778026201</v>
      </c>
      <c r="K83">
        <v>1271.4067576288901</v>
      </c>
      <c r="L83">
        <v>1198.0618127185101</v>
      </c>
      <c r="M83">
        <v>36.867707691064602</v>
      </c>
      <c r="N83">
        <v>1.39944145820121</v>
      </c>
      <c r="O83">
        <v>39.377428619699202</v>
      </c>
      <c r="P83">
        <v>68.7045746045318</v>
      </c>
      <c r="Q83">
        <v>7.3229794652967001E-2</v>
      </c>
    </row>
    <row r="84" spans="1:17" x14ac:dyDescent="0.3">
      <c r="A84" t="s">
        <v>228</v>
      </c>
      <c r="B84" t="s">
        <v>229</v>
      </c>
      <c r="C84" t="s">
        <v>3131</v>
      </c>
      <c r="D84" t="s">
        <v>51</v>
      </c>
      <c r="E84">
        <v>116535.22612799999</v>
      </c>
      <c r="F84">
        <v>3443.25</v>
      </c>
      <c r="G84">
        <v>57.342393326697596</v>
      </c>
      <c r="H84">
        <v>3.8243258508293101</v>
      </c>
      <c r="I84">
        <v>23.648693636342301</v>
      </c>
      <c r="J84">
        <v>6.71770854832626</v>
      </c>
      <c r="K84">
        <v>3348.2592686616399</v>
      </c>
      <c r="L84">
        <v>2876.0338805510301</v>
      </c>
      <c r="M84">
        <v>49.1119687402512</v>
      </c>
      <c r="N84">
        <v>1.1965758455601501</v>
      </c>
      <c r="O84">
        <v>4.2822914397734504</v>
      </c>
      <c r="P84">
        <v>88.9248580285863</v>
      </c>
      <c r="Q84">
        <v>0.111449134506051</v>
      </c>
    </row>
    <row r="85" spans="1:17" x14ac:dyDescent="0.3">
      <c r="A85" t="s">
        <v>230</v>
      </c>
      <c r="B85" t="s">
        <v>231</v>
      </c>
      <c r="C85" t="s">
        <v>3133</v>
      </c>
      <c r="D85" t="s">
        <v>184</v>
      </c>
      <c r="E85">
        <v>112731.32814899999</v>
      </c>
      <c r="F85">
        <v>38222.25</v>
      </c>
      <c r="G85">
        <v>66.885815335472799</v>
      </c>
      <c r="H85">
        <v>16.785132548867601</v>
      </c>
      <c r="I85">
        <v>18.4159333489646</v>
      </c>
      <c r="J85">
        <v>4.3235752856095804</v>
      </c>
      <c r="K85">
        <v>34931.104116510898</v>
      </c>
      <c r="L85">
        <v>30601.776660641601</v>
      </c>
      <c r="M85">
        <v>67.798258510162995</v>
      </c>
      <c r="N85">
        <v>1.1436047072875899</v>
      </c>
      <c r="O85">
        <v>2.2671349802798102</v>
      </c>
      <c r="P85">
        <v>99.020835557129104</v>
      </c>
      <c r="Q85">
        <v>0.13182179678792399</v>
      </c>
    </row>
    <row r="86" spans="1:17" x14ac:dyDescent="0.3">
      <c r="A86" t="s">
        <v>232</v>
      </c>
      <c r="B86" t="s">
        <v>233</v>
      </c>
      <c r="C86" t="s">
        <v>3139</v>
      </c>
      <c r="D86" t="s">
        <v>217</v>
      </c>
      <c r="E86">
        <v>112085.471863025</v>
      </c>
      <c r="F86">
        <v>7452.85</v>
      </c>
      <c r="G86">
        <v>16.218383006927901</v>
      </c>
      <c r="H86">
        <v>11.123675977999399</v>
      </c>
      <c r="I86">
        <v>32.137378882493998</v>
      </c>
      <c r="J86">
        <v>2.1536239928888001</v>
      </c>
      <c r="K86">
        <v>6828.4777624694798</v>
      </c>
      <c r="L86">
        <v>6080.2643041042402</v>
      </c>
      <c r="M86">
        <v>72.720494670066202</v>
      </c>
      <c r="N86">
        <v>1.4040145800997299</v>
      </c>
      <c r="O86">
        <v>1.7798560282308</v>
      </c>
      <c r="P86">
        <v>96.076032622993907</v>
      </c>
      <c r="Q86">
        <v>0.141688800517557</v>
      </c>
    </row>
    <row r="87" spans="1:17" x14ac:dyDescent="0.3">
      <c r="A87" t="s">
        <v>234</v>
      </c>
      <c r="B87" t="s">
        <v>235</v>
      </c>
      <c r="C87" t="s">
        <v>3129</v>
      </c>
      <c r="D87" t="s">
        <v>236</v>
      </c>
      <c r="E87">
        <v>110234.396189005</v>
      </c>
      <c r="F87">
        <v>1114.1500000000001</v>
      </c>
      <c r="G87">
        <v>-4.14349807717471E-2</v>
      </c>
      <c r="H87">
        <v>-6.6757985943445401</v>
      </c>
      <c r="I87">
        <v>-11.3755964551305</v>
      </c>
      <c r="J87">
        <v>-4.6782363230896697</v>
      </c>
      <c r="K87">
        <v>1175.51033157752</v>
      </c>
      <c r="L87">
        <v>1110.1707840752499</v>
      </c>
      <c r="M87">
        <v>21.726024874035801</v>
      </c>
      <c r="N87">
        <v>0.95476047934407304</v>
      </c>
      <c r="O87">
        <v>12.5001479893322</v>
      </c>
      <c r="P87">
        <v>29.357628000257701</v>
      </c>
      <c r="Q87">
        <v>1.1721790283618E-2</v>
      </c>
    </row>
    <row r="88" spans="1:17" x14ac:dyDescent="0.3">
      <c r="A88" t="s">
        <v>237</v>
      </c>
      <c r="B88" t="s">
        <v>238</v>
      </c>
      <c r="C88" t="s">
        <v>3129</v>
      </c>
      <c r="D88" t="s">
        <v>239</v>
      </c>
      <c r="E88">
        <v>109669.96161534</v>
      </c>
      <c r="F88">
        <v>1507.8</v>
      </c>
      <c r="G88">
        <v>20.170048294417398</v>
      </c>
      <c r="H88">
        <v>1.16471821727181</v>
      </c>
      <c r="I88">
        <v>15.774584403709101</v>
      </c>
      <c r="J88">
        <v>-2.7804111805713601</v>
      </c>
      <c r="K88">
        <v>1491.1509913013599</v>
      </c>
      <c r="L88">
        <v>1292.3985680701201</v>
      </c>
      <c r="M88">
        <v>35.282188784844998</v>
      </c>
      <c r="N88">
        <v>0.90424348934988497</v>
      </c>
      <c r="O88">
        <v>9.2651545297784903</v>
      </c>
      <c r="P88">
        <v>51.713035166272498</v>
      </c>
      <c r="Q88">
        <v>6.3518608848893002E-2</v>
      </c>
    </row>
    <row r="89" spans="1:17" x14ac:dyDescent="0.3">
      <c r="A89" t="s">
        <v>240</v>
      </c>
      <c r="B89" t="s">
        <v>241</v>
      </c>
      <c r="C89" t="s">
        <v>3131</v>
      </c>
      <c r="D89" t="s">
        <v>51</v>
      </c>
      <c r="E89">
        <v>109669.59557192</v>
      </c>
      <c r="F89">
        <v>6583.1</v>
      </c>
      <c r="G89">
        <v>-5.3075595325907203</v>
      </c>
      <c r="H89">
        <v>-5.2742246423330703E-2</v>
      </c>
      <c r="I89">
        <v>-2.9599942721648498</v>
      </c>
      <c r="J89">
        <v>-0.37881791456784197</v>
      </c>
      <c r="K89">
        <v>6683.70662976721</v>
      </c>
      <c r="L89">
        <v>6296.84251871788</v>
      </c>
      <c r="M89">
        <v>34.448026508879302</v>
      </c>
      <c r="N89">
        <v>1.0415041404951</v>
      </c>
      <c r="O89">
        <v>7.9650924336558599</v>
      </c>
      <c r="P89">
        <v>26.4631018816455</v>
      </c>
      <c r="Q89">
        <v>9.4228911009720008E-3</v>
      </c>
    </row>
    <row r="90" spans="1:17" x14ac:dyDescent="0.3">
      <c r="A90" t="s">
        <v>242</v>
      </c>
      <c r="B90" t="s">
        <v>243</v>
      </c>
      <c r="C90" t="s">
        <v>3133</v>
      </c>
      <c r="D90" t="s">
        <v>77</v>
      </c>
      <c r="E90">
        <v>109111.15218198</v>
      </c>
      <c r="F90">
        <v>5456.1</v>
      </c>
      <c r="G90">
        <v>56.326323489257497</v>
      </c>
      <c r="H90">
        <v>-3.9747756090243902</v>
      </c>
      <c r="I90">
        <v>11.5192898314081</v>
      </c>
      <c r="J90">
        <v>-1.8465701297591901</v>
      </c>
      <c r="K90">
        <v>5622.1726078922502</v>
      </c>
      <c r="L90">
        <v>4979.48586261122</v>
      </c>
      <c r="M90">
        <v>25.929954992627501</v>
      </c>
      <c r="N90">
        <v>1.1950817828373801</v>
      </c>
      <c r="O90">
        <v>14.481955975880201</v>
      </c>
      <c r="P90">
        <v>83.954821308159097</v>
      </c>
      <c r="Q90">
        <v>8.0246836219606002E-2</v>
      </c>
    </row>
    <row r="91" spans="1:17" x14ac:dyDescent="0.3">
      <c r="A91" t="s">
        <v>244</v>
      </c>
      <c r="B91" t="s">
        <v>245</v>
      </c>
      <c r="C91" t="s">
        <v>3127</v>
      </c>
      <c r="D91" t="s">
        <v>43</v>
      </c>
      <c r="E91">
        <v>107696.33403935999</v>
      </c>
      <c r="F91">
        <v>745.6</v>
      </c>
      <c r="G91">
        <v>11.074631568948</v>
      </c>
      <c r="H91">
        <v>0.58892464509275799</v>
      </c>
      <c r="I91">
        <v>8.9841816459675492</v>
      </c>
      <c r="J91">
        <v>0.73923795285437099</v>
      </c>
      <c r="K91">
        <v>737.73934284855397</v>
      </c>
      <c r="L91">
        <v>645.00165536269401</v>
      </c>
      <c r="M91">
        <v>38.802677138974197</v>
      </c>
      <c r="N91">
        <v>0.66976314347397903</v>
      </c>
      <c r="O91">
        <v>6.8669527896995497</v>
      </c>
      <c r="P91">
        <v>60.880353867731102</v>
      </c>
      <c r="Q91">
        <v>-1.1231257264792001E-2</v>
      </c>
    </row>
    <row r="92" spans="1:17" x14ac:dyDescent="0.3">
      <c r="A92" t="s">
        <v>246</v>
      </c>
      <c r="B92" t="s">
        <v>247</v>
      </c>
      <c r="C92" t="s">
        <v>3131</v>
      </c>
      <c r="D92" t="s">
        <v>51</v>
      </c>
      <c r="E92">
        <v>107532.88663920001</v>
      </c>
      <c r="F92">
        <v>2684</v>
      </c>
      <c r="G92">
        <v>24.6216528501215</v>
      </c>
      <c r="H92">
        <v>9.61227518741266</v>
      </c>
      <c r="I92">
        <v>3.44376148855625</v>
      </c>
      <c r="J92">
        <v>5.1765444119364101</v>
      </c>
      <c r="K92">
        <v>2441.6001796935402</v>
      </c>
      <c r="L92">
        <v>2198.6514487241702</v>
      </c>
      <c r="M92">
        <v>63.308610908955899</v>
      </c>
      <c r="N92">
        <v>0.52870724580665296</v>
      </c>
      <c r="O92">
        <v>3.57675111773472</v>
      </c>
      <c r="P92">
        <v>59.472386441282197</v>
      </c>
    </row>
    <row r="93" spans="1:17" x14ac:dyDescent="0.3">
      <c r="A93" t="s">
        <v>248</v>
      </c>
      <c r="B93" t="s">
        <v>249</v>
      </c>
      <c r="C93" t="s">
        <v>3138</v>
      </c>
      <c r="D93" t="s">
        <v>125</v>
      </c>
      <c r="E93">
        <v>107317.71161232</v>
      </c>
      <c r="F93">
        <v>8295.2000000000007</v>
      </c>
      <c r="G93">
        <v>68.941459587729497</v>
      </c>
      <c r="H93">
        <v>12.459671675437001</v>
      </c>
      <c r="I93">
        <v>26.491891356712902</v>
      </c>
      <c r="J93">
        <v>4.7351958473439097</v>
      </c>
      <c r="K93">
        <v>7658.9217490660803</v>
      </c>
      <c r="L93">
        <v>6454.0125351105999</v>
      </c>
      <c r="M93">
        <v>60.712836239432797</v>
      </c>
      <c r="N93">
        <v>0.92536909889240904</v>
      </c>
      <c r="O93">
        <v>2.1313530716558802</v>
      </c>
      <c r="P93">
        <v>108.839264359713</v>
      </c>
      <c r="Q93">
        <v>4.4241198984790002E-3</v>
      </c>
    </row>
    <row r="94" spans="1:17" x14ac:dyDescent="0.3">
      <c r="A94" t="s">
        <v>250</v>
      </c>
      <c r="B94" t="s">
        <v>251</v>
      </c>
      <c r="C94" t="s">
        <v>3131</v>
      </c>
      <c r="D94" t="s">
        <v>51</v>
      </c>
      <c r="E94">
        <v>106358.932743</v>
      </c>
      <c r="F94">
        <v>1057</v>
      </c>
      <c r="G94">
        <v>49.2055674201005</v>
      </c>
      <c r="H94">
        <v>-3.93427517236915</v>
      </c>
      <c r="I94">
        <v>-3.5483091438027299</v>
      </c>
      <c r="J94">
        <v>0.163529092656023</v>
      </c>
      <c r="K94">
        <v>1103.5952101282201</v>
      </c>
      <c r="L94">
        <v>995.87814207418205</v>
      </c>
      <c r="M94">
        <v>40.3086624061647</v>
      </c>
      <c r="N94">
        <v>0.6602188111442</v>
      </c>
      <c r="O94">
        <v>25.288552507095499</v>
      </c>
      <c r="P94">
        <v>86.173491853808898</v>
      </c>
      <c r="Q94">
        <v>8.0885830672145997E-2</v>
      </c>
    </row>
    <row r="95" spans="1:17" x14ac:dyDescent="0.3">
      <c r="A95" t="s">
        <v>252</v>
      </c>
      <c r="B95" t="s">
        <v>253</v>
      </c>
      <c r="C95" t="s">
        <v>3127</v>
      </c>
      <c r="D95" t="s">
        <v>24</v>
      </c>
      <c r="E95">
        <v>105662.62245631999</v>
      </c>
      <c r="F95">
        <v>1356.4</v>
      </c>
      <c r="G95">
        <v>-31.476955781007</v>
      </c>
      <c r="H95">
        <v>-5.9690489279198804</v>
      </c>
      <c r="I95">
        <v>-22.5158777924559</v>
      </c>
      <c r="J95">
        <v>-3.3014156539203099</v>
      </c>
      <c r="K95">
        <v>1418.1560172883401</v>
      </c>
      <c r="L95">
        <v>1437.71065023345</v>
      </c>
      <c r="M95">
        <v>30.595556686536199</v>
      </c>
      <c r="N95">
        <v>0.88843257655170804</v>
      </c>
      <c r="O95">
        <v>24.926275434974901</v>
      </c>
      <c r="P95">
        <v>2.0463436653626199</v>
      </c>
      <c r="Q95">
        <v>-1.373173962315E-2</v>
      </c>
    </row>
    <row r="96" spans="1:17" x14ac:dyDescent="0.3">
      <c r="A96" t="s">
        <v>254</v>
      </c>
      <c r="B96" t="s">
        <v>255</v>
      </c>
      <c r="C96" t="s">
        <v>3139</v>
      </c>
      <c r="D96" t="s">
        <v>256</v>
      </c>
      <c r="E96">
        <v>104855.058</v>
      </c>
      <c r="F96">
        <v>3782.65</v>
      </c>
      <c r="G96">
        <v>94.622287784070593</v>
      </c>
      <c r="H96">
        <v>2.0112426210348402</v>
      </c>
      <c r="I96">
        <v>16.183472365511999</v>
      </c>
      <c r="J96">
        <v>-8.6334415767853594E-3</v>
      </c>
      <c r="K96">
        <v>3760.0118917959098</v>
      </c>
      <c r="L96">
        <v>3278.3338578686298</v>
      </c>
      <c r="M96">
        <v>53.692568373530897</v>
      </c>
      <c r="N96">
        <v>0.54608163815593802</v>
      </c>
      <c r="O96">
        <v>10.2904048748892</v>
      </c>
      <c r="P96">
        <v>128.000964407341</v>
      </c>
      <c r="Q96">
        <v>0.23128735674981399</v>
      </c>
    </row>
    <row r="97" spans="1:17" x14ac:dyDescent="0.3">
      <c r="A97" t="s">
        <v>257</v>
      </c>
      <c r="B97" t="s">
        <v>258</v>
      </c>
      <c r="C97" t="s">
        <v>3127</v>
      </c>
      <c r="D97" t="s">
        <v>34</v>
      </c>
      <c r="E97">
        <v>102942.53714617599</v>
      </c>
      <c r="F97">
        <v>54.46</v>
      </c>
      <c r="G97">
        <v>-6.6075080863451401</v>
      </c>
      <c r="H97">
        <v>-4.6823663145622296</v>
      </c>
      <c r="I97">
        <v>-26.973012606534901</v>
      </c>
      <c r="J97">
        <v>-2.0240380102321298</v>
      </c>
      <c r="K97">
        <v>59.313752980491202</v>
      </c>
      <c r="L97">
        <v>57.694232055740898</v>
      </c>
      <c r="M97">
        <v>35.721660549908997</v>
      </c>
      <c r="N97">
        <v>0.52598807824355198</v>
      </c>
      <c r="O97">
        <v>53.782592728608101</v>
      </c>
      <c r="P97">
        <v>48.5948158253751</v>
      </c>
      <c r="Q97">
        <v>9.0703843531797002E-2</v>
      </c>
    </row>
    <row r="98" spans="1:17" x14ac:dyDescent="0.3">
      <c r="A98" t="s">
        <v>259</v>
      </c>
      <c r="B98" t="s">
        <v>260</v>
      </c>
      <c r="C98" t="s">
        <v>3139</v>
      </c>
      <c r="D98" t="s">
        <v>261</v>
      </c>
      <c r="E98">
        <v>102939.621313624</v>
      </c>
      <c r="F98">
        <v>75.44</v>
      </c>
      <c r="G98">
        <v>159.33871100011299</v>
      </c>
      <c r="H98">
        <v>1.34446247414105</v>
      </c>
      <c r="I98">
        <v>69.114888290998806</v>
      </c>
      <c r="J98">
        <v>-0.34133503345692301</v>
      </c>
      <c r="K98">
        <v>74.661560847404502</v>
      </c>
      <c r="L98">
        <v>56.105779591830199</v>
      </c>
      <c r="M98">
        <v>42.487892059199297</v>
      </c>
      <c r="N98">
        <v>0.83615033007530304</v>
      </c>
      <c r="O98">
        <v>14.050901378579001</v>
      </c>
      <c r="P98">
        <v>186.84410646387801</v>
      </c>
      <c r="Q98">
        <v>0.21644967396273199</v>
      </c>
    </row>
    <row r="99" spans="1:17" x14ac:dyDescent="0.3">
      <c r="A99" t="s">
        <v>262</v>
      </c>
      <c r="B99" t="s">
        <v>263</v>
      </c>
      <c r="C99" t="s">
        <v>3127</v>
      </c>
      <c r="D99" t="s">
        <v>43</v>
      </c>
      <c r="E99">
        <v>102901.776016</v>
      </c>
      <c r="F99">
        <v>2080</v>
      </c>
      <c r="G99">
        <v>31.310092352885999</v>
      </c>
      <c r="H99">
        <v>-6.0177765304712398</v>
      </c>
      <c r="I99">
        <v>13.4418095591391</v>
      </c>
      <c r="J99">
        <v>-2.2108210454806398</v>
      </c>
      <c r="K99">
        <v>2094.6908580592499</v>
      </c>
      <c r="L99">
        <v>1815.63338464856</v>
      </c>
      <c r="M99">
        <v>27.0050086747896</v>
      </c>
      <c r="N99">
        <v>0.82511076351610502</v>
      </c>
      <c r="O99">
        <v>10.6682692307692</v>
      </c>
      <c r="P99">
        <v>60.972023371899503</v>
      </c>
      <c r="Q99">
        <v>1.6352611628572999E-2</v>
      </c>
    </row>
    <row r="100" spans="1:17" x14ac:dyDescent="0.3">
      <c r="A100" t="s">
        <v>264</v>
      </c>
      <c r="B100" t="s">
        <v>265</v>
      </c>
      <c r="C100" t="s">
        <v>3141</v>
      </c>
      <c r="D100" t="s">
        <v>266</v>
      </c>
      <c r="E100">
        <v>102228.877384875</v>
      </c>
      <c r="F100">
        <v>11297.25</v>
      </c>
      <c r="G100">
        <v>89.8247007054607</v>
      </c>
      <c r="H100">
        <v>3.17536124049276</v>
      </c>
      <c r="I100">
        <v>20.9780971478956</v>
      </c>
      <c r="J100">
        <v>-0.28588893949708899</v>
      </c>
      <c r="K100">
        <v>10926.724565942701</v>
      </c>
      <c r="L100">
        <v>9264.3191531786197</v>
      </c>
      <c r="M100">
        <v>53.167017591624301</v>
      </c>
      <c r="N100">
        <v>0.84119254608252303</v>
      </c>
      <c r="O100">
        <v>17.710062183274601</v>
      </c>
      <c r="P100">
        <v>126.13269013281</v>
      </c>
      <c r="Q100">
        <v>0.16530032443385401</v>
      </c>
    </row>
    <row r="101" spans="1:17" x14ac:dyDescent="0.3">
      <c r="A101" t="s">
        <v>267</v>
      </c>
      <c r="B101" t="s">
        <v>268</v>
      </c>
      <c r="C101" t="s">
        <v>3129</v>
      </c>
      <c r="D101" t="s">
        <v>195</v>
      </c>
      <c r="E101">
        <v>101323.041651769</v>
      </c>
      <c r="F101">
        <v>571.70000000000005</v>
      </c>
      <c r="G101">
        <v>-21.840201940323599</v>
      </c>
      <c r="H101">
        <v>-15.0509853324016</v>
      </c>
      <c r="I101">
        <v>3.0634494262740901</v>
      </c>
      <c r="J101">
        <v>-1.88236650231388</v>
      </c>
      <c r="K101">
        <v>622.73995064792996</v>
      </c>
      <c r="L101">
        <v>590.83699054088402</v>
      </c>
      <c r="M101">
        <v>21.649471388821201</v>
      </c>
      <c r="N101">
        <v>1.6114554025827901</v>
      </c>
      <c r="O101">
        <v>17.5441665209025</v>
      </c>
      <c r="P101">
        <v>16.864268192968101</v>
      </c>
      <c r="Q101">
        <v>-8.0861350646980995E-2</v>
      </c>
    </row>
    <row r="102" spans="1:17" x14ac:dyDescent="0.3">
      <c r="A102" t="s">
        <v>269</v>
      </c>
      <c r="B102" t="s">
        <v>270</v>
      </c>
      <c r="C102" t="s">
        <v>3138</v>
      </c>
      <c r="D102" t="s">
        <v>271</v>
      </c>
      <c r="E102">
        <v>100529.90103187499</v>
      </c>
      <c r="F102">
        <v>706.25</v>
      </c>
      <c r="G102">
        <v>42.667818731096801</v>
      </c>
      <c r="H102">
        <v>3.76975244856368</v>
      </c>
      <c r="I102">
        <v>8.5439738045658</v>
      </c>
      <c r="J102">
        <v>4.4107184229895697</v>
      </c>
      <c r="K102">
        <v>665.465153323408</v>
      </c>
      <c r="L102">
        <v>585.90176570141602</v>
      </c>
      <c r="M102">
        <v>62.9510858125035</v>
      </c>
      <c r="N102">
        <v>0.89016988369296701</v>
      </c>
      <c r="O102">
        <v>2.01061946902656</v>
      </c>
      <c r="P102">
        <v>90.056512378901999</v>
      </c>
      <c r="Q102">
        <v>0.17054632486228499</v>
      </c>
    </row>
    <row r="103" spans="1:17" x14ac:dyDescent="0.3">
      <c r="A103" t="s">
        <v>272</v>
      </c>
      <c r="B103" t="s">
        <v>273</v>
      </c>
      <c r="C103" t="s">
        <v>3134</v>
      </c>
      <c r="D103" t="s">
        <v>119</v>
      </c>
      <c r="E103">
        <v>100242.04583834999</v>
      </c>
      <c r="F103">
        <v>990.75</v>
      </c>
      <c r="G103">
        <v>15.963020776515201</v>
      </c>
      <c r="H103">
        <v>4.9506952953242402</v>
      </c>
      <c r="I103">
        <v>0.49428577640868598</v>
      </c>
      <c r="J103">
        <v>-4.0344881515142497</v>
      </c>
      <c r="K103">
        <v>995.29151410532995</v>
      </c>
      <c r="L103">
        <v>911.40785081622801</v>
      </c>
      <c r="M103">
        <v>39.930169504559501</v>
      </c>
      <c r="N103">
        <v>1.2706632911660001</v>
      </c>
      <c r="O103">
        <v>10.724198839263099</v>
      </c>
      <c r="P103">
        <v>70.349037138927002</v>
      </c>
      <c r="Q103">
        <v>9.9823679747050004E-2</v>
      </c>
    </row>
    <row r="104" spans="1:17" x14ac:dyDescent="0.3">
      <c r="A104" t="s">
        <v>274</v>
      </c>
      <c r="B104" t="s">
        <v>275</v>
      </c>
      <c r="C104" t="s">
        <v>3130</v>
      </c>
      <c r="D104" t="s">
        <v>143</v>
      </c>
      <c r="E104">
        <v>100195.6409055</v>
      </c>
      <c r="F104">
        <v>480.55</v>
      </c>
      <c r="G104">
        <v>163.664845718659</v>
      </c>
      <c r="H104">
        <v>-15.455228347884301</v>
      </c>
      <c r="I104">
        <v>74.855408006675205</v>
      </c>
      <c r="J104">
        <v>-5.1515112029754997</v>
      </c>
      <c r="K104">
        <v>526.81164033036305</v>
      </c>
      <c r="L104">
        <v>404.898959035536</v>
      </c>
      <c r="M104">
        <v>36.155763544770402</v>
      </c>
      <c r="N104">
        <v>0.29492419751272397</v>
      </c>
      <c r="O104">
        <v>34.637394651961202</v>
      </c>
      <c r="P104">
        <v>238.058389025677</v>
      </c>
      <c r="Q104">
        <v>0.21374516875968799</v>
      </c>
    </row>
    <row r="105" spans="1:17" x14ac:dyDescent="0.3">
      <c r="A105" t="s">
        <v>276</v>
      </c>
      <c r="B105" t="s">
        <v>277</v>
      </c>
      <c r="C105" t="s">
        <v>3131</v>
      </c>
      <c r="D105" t="s">
        <v>278</v>
      </c>
      <c r="E105">
        <v>100002.947866784</v>
      </c>
      <c r="F105">
        <v>6955.05</v>
      </c>
      <c r="G105">
        <v>10.3087213467194</v>
      </c>
      <c r="H105">
        <v>1.75299750164769</v>
      </c>
      <c r="I105">
        <v>-2.6968292691284201</v>
      </c>
      <c r="J105">
        <v>-1.65686093292267</v>
      </c>
      <c r="K105">
        <v>6852.0025718281104</v>
      </c>
      <c r="L105">
        <v>6300.80502366786</v>
      </c>
      <c r="M105">
        <v>46.849034377031401</v>
      </c>
      <c r="N105">
        <v>1.08415787826952</v>
      </c>
      <c r="O105">
        <v>5.2034133471362498</v>
      </c>
      <c r="P105">
        <v>47.165679221328801</v>
      </c>
      <c r="Q105">
        <v>4.7480726649713999E-2</v>
      </c>
    </row>
    <row r="106" spans="1:17" x14ac:dyDescent="0.3">
      <c r="A106" t="s">
        <v>279</v>
      </c>
      <c r="B106" t="s">
        <v>280</v>
      </c>
      <c r="C106" t="s">
        <v>3128</v>
      </c>
      <c r="D106" t="s">
        <v>281</v>
      </c>
      <c r="E106">
        <v>99949.543886159998</v>
      </c>
      <c r="F106">
        <v>378.9</v>
      </c>
      <c r="G106">
        <v>75.172803127400201</v>
      </c>
      <c r="H106">
        <v>-11.677685670455199</v>
      </c>
      <c r="I106">
        <v>6.1130157970525696</v>
      </c>
      <c r="J106">
        <v>0.26573270635116902</v>
      </c>
      <c r="K106">
        <v>401.754718257241</v>
      </c>
      <c r="L106">
        <v>340.92499769206199</v>
      </c>
      <c r="M106">
        <v>42.311725407271503</v>
      </c>
      <c r="N106">
        <v>0.66055870281863305</v>
      </c>
      <c r="O106">
        <v>21.496437054631802</v>
      </c>
      <c r="P106">
        <v>127.294541091781</v>
      </c>
      <c r="Q106">
        <v>1.5421088995248E-2</v>
      </c>
    </row>
    <row r="107" spans="1:17" x14ac:dyDescent="0.3">
      <c r="A107" t="s">
        <v>282</v>
      </c>
      <c r="B107" t="s">
        <v>283</v>
      </c>
      <c r="C107" t="s">
        <v>3126</v>
      </c>
      <c r="D107" t="s">
        <v>284</v>
      </c>
      <c r="E107">
        <v>99466.634412860003</v>
      </c>
      <c r="F107">
        <v>11466.65</v>
      </c>
      <c r="G107">
        <v>148.57355088799699</v>
      </c>
      <c r="H107">
        <v>3.2946562771157999</v>
      </c>
      <c r="I107">
        <v>27.779175771638702</v>
      </c>
      <c r="J107">
        <v>4.3395408292027096</v>
      </c>
      <c r="K107">
        <v>11042.379116614</v>
      </c>
      <c r="L107">
        <v>8917.6887318781992</v>
      </c>
      <c r="M107">
        <v>54.632679244846798</v>
      </c>
      <c r="N107">
        <v>0.46916452673050302</v>
      </c>
      <c r="O107">
        <v>10.049578560433901</v>
      </c>
      <c r="P107">
        <v>196.38776881720401</v>
      </c>
      <c r="Q107">
        <v>9.7880520236684004E-2</v>
      </c>
    </row>
    <row r="108" spans="1:17" x14ac:dyDescent="0.3">
      <c r="A108" t="s">
        <v>285</v>
      </c>
      <c r="B108" t="s">
        <v>286</v>
      </c>
      <c r="C108" t="s">
        <v>3129</v>
      </c>
      <c r="D108" t="s">
        <v>195</v>
      </c>
      <c r="E108">
        <v>99040.848764759998</v>
      </c>
      <c r="F108">
        <v>3641.4</v>
      </c>
      <c r="G108">
        <v>52.3872889623633</v>
      </c>
      <c r="H108">
        <v>1.0273658343374401</v>
      </c>
      <c r="I108">
        <v>27.254027120744698</v>
      </c>
      <c r="J108">
        <v>-1.0351397701984899</v>
      </c>
      <c r="K108">
        <v>3564.10775661656</v>
      </c>
      <c r="L108">
        <v>3000.9626023333199</v>
      </c>
      <c r="M108">
        <v>37.001574127098202</v>
      </c>
      <c r="N108">
        <v>1.38051435785286</v>
      </c>
      <c r="O108">
        <v>6.82704454330751</v>
      </c>
      <c r="P108">
        <v>81.883569341425002</v>
      </c>
      <c r="Q108">
        <v>0.11893238861156499</v>
      </c>
    </row>
    <row r="109" spans="1:17" x14ac:dyDescent="0.3">
      <c r="A109" t="s">
        <v>287</v>
      </c>
      <c r="B109" t="s">
        <v>288</v>
      </c>
      <c r="C109" t="s">
        <v>3131</v>
      </c>
      <c r="D109" t="s">
        <v>51</v>
      </c>
      <c r="E109">
        <v>98282.918720079993</v>
      </c>
      <c r="F109">
        <v>2154.65</v>
      </c>
      <c r="G109">
        <v>59.516030875896902</v>
      </c>
      <c r="H109">
        <v>2.2192899289789598</v>
      </c>
      <c r="I109">
        <v>24.4146255972516</v>
      </c>
      <c r="J109">
        <v>5.9094337548677398</v>
      </c>
      <c r="K109">
        <v>2123.0967233227502</v>
      </c>
      <c r="L109">
        <v>1760.64503185484</v>
      </c>
      <c r="M109">
        <v>41.265183008866799</v>
      </c>
      <c r="N109">
        <v>0.83394658767296503</v>
      </c>
      <c r="O109">
        <v>7.3028102011927603</v>
      </c>
      <c r="P109">
        <v>91.865538735529796</v>
      </c>
      <c r="Q109">
        <v>0.11255749758790801</v>
      </c>
    </row>
    <row r="110" spans="1:17" x14ac:dyDescent="0.3">
      <c r="A110" t="s">
        <v>289</v>
      </c>
      <c r="B110" t="s">
        <v>290</v>
      </c>
      <c r="C110" t="s">
        <v>3139</v>
      </c>
      <c r="D110" t="s">
        <v>156</v>
      </c>
      <c r="E110">
        <v>94485.789137925007</v>
      </c>
      <c r="F110">
        <v>271.35000000000002</v>
      </c>
      <c r="G110">
        <v>79.860547094897299</v>
      </c>
      <c r="H110">
        <v>0.28395635756633802</v>
      </c>
      <c r="I110">
        <v>-6.4935170640257196</v>
      </c>
      <c r="J110">
        <v>-2.5082990898156599</v>
      </c>
      <c r="K110">
        <v>279.94170417268401</v>
      </c>
      <c r="L110">
        <v>255.841913448301</v>
      </c>
      <c r="M110">
        <v>51.059925485889302</v>
      </c>
      <c r="N110">
        <v>1.0634984447236999</v>
      </c>
      <c r="O110">
        <v>23.585774829555898</v>
      </c>
      <c r="P110">
        <v>139.07488986784099</v>
      </c>
      <c r="Q110">
        <v>0.14687914542069999</v>
      </c>
    </row>
    <row r="111" spans="1:17" x14ac:dyDescent="0.3">
      <c r="A111" t="s">
        <v>291</v>
      </c>
      <c r="B111" t="s">
        <v>292</v>
      </c>
      <c r="C111" t="s">
        <v>3127</v>
      </c>
      <c r="D111" t="s">
        <v>34</v>
      </c>
      <c r="E111">
        <v>94452.691570380004</v>
      </c>
      <c r="F111">
        <v>104.13</v>
      </c>
      <c r="G111">
        <v>12.810712833970699</v>
      </c>
      <c r="H111">
        <v>-3.0425632683158101E-2</v>
      </c>
      <c r="I111">
        <v>-24.916340642796399</v>
      </c>
      <c r="J111">
        <v>-2.1573591519566202</v>
      </c>
      <c r="K111">
        <v>108.78373713509301</v>
      </c>
      <c r="L111">
        <v>105.78194515295399</v>
      </c>
      <c r="M111">
        <v>35.987735053855303</v>
      </c>
      <c r="N111">
        <v>1.2197015205159001</v>
      </c>
      <c r="O111">
        <v>23.7875732257754</v>
      </c>
      <c r="P111">
        <v>52.192341420637199</v>
      </c>
      <c r="Q111">
        <v>0.130680361291242</v>
      </c>
    </row>
    <row r="112" spans="1:17" x14ac:dyDescent="0.3">
      <c r="A112" t="s">
        <v>293</v>
      </c>
      <c r="B112" t="s">
        <v>294</v>
      </c>
      <c r="C112" t="s">
        <v>3127</v>
      </c>
      <c r="D112" t="s">
        <v>220</v>
      </c>
      <c r="E112">
        <v>94214.405443950003</v>
      </c>
      <c r="F112">
        <v>4410.45</v>
      </c>
      <c r="G112">
        <v>32.646978052315603</v>
      </c>
      <c r="H112">
        <v>-1.1852563799878799</v>
      </c>
      <c r="I112">
        <v>9.1514478071686405</v>
      </c>
      <c r="J112">
        <v>1.9869346655316</v>
      </c>
      <c r="K112">
        <v>4303.8471570368001</v>
      </c>
      <c r="L112">
        <v>3852.9149056295901</v>
      </c>
      <c r="M112">
        <v>58.246788477332501</v>
      </c>
      <c r="N112">
        <v>0.74802768120002106</v>
      </c>
      <c r="O112">
        <v>3.0779172193313702</v>
      </c>
      <c r="P112">
        <v>63.920686835650002</v>
      </c>
      <c r="Q112">
        <v>4.0824205260215997E-2</v>
      </c>
    </row>
    <row r="113" spans="1:17" x14ac:dyDescent="0.3">
      <c r="A113" t="s">
        <v>295</v>
      </c>
      <c r="B113" t="s">
        <v>296</v>
      </c>
      <c r="C113" t="s">
        <v>3136</v>
      </c>
      <c r="D113" t="s">
        <v>48</v>
      </c>
      <c r="E113">
        <v>93816.501333519904</v>
      </c>
      <c r="F113">
        <v>88.85</v>
      </c>
      <c r="G113">
        <v>23.504607781376201</v>
      </c>
      <c r="H113">
        <v>-5.6305179048776397</v>
      </c>
      <c r="I113">
        <v>-5.4583651419172803</v>
      </c>
      <c r="J113">
        <v>-4.3568511255600901</v>
      </c>
      <c r="K113">
        <v>93.039873593209407</v>
      </c>
      <c r="L113">
        <v>85.788279842953997</v>
      </c>
      <c r="M113">
        <v>41.489188423983698</v>
      </c>
      <c r="N113">
        <v>0.947627438721654</v>
      </c>
      <c r="O113">
        <v>16.7698368036015</v>
      </c>
      <c r="P113">
        <v>70.865384615384599</v>
      </c>
      <c r="Q113">
        <v>0.102444087954897</v>
      </c>
    </row>
    <row r="114" spans="1:17" x14ac:dyDescent="0.3">
      <c r="A114" t="s">
        <v>297</v>
      </c>
      <c r="B114" t="s">
        <v>298</v>
      </c>
      <c r="C114" t="s">
        <v>3125</v>
      </c>
      <c r="D114" t="s">
        <v>69</v>
      </c>
      <c r="E114">
        <v>93123.296034750005</v>
      </c>
      <c r="F114">
        <v>572.5</v>
      </c>
      <c r="G114">
        <v>141.86031255496701</v>
      </c>
      <c r="H114">
        <v>-10.741732123333801</v>
      </c>
      <c r="I114">
        <v>26.034722033480602</v>
      </c>
      <c r="J114">
        <v>0.98792498094190995</v>
      </c>
      <c r="K114">
        <v>592.663590806098</v>
      </c>
      <c r="L114">
        <v>473.81798432247598</v>
      </c>
      <c r="M114">
        <v>48.682066058941103</v>
      </c>
      <c r="N114">
        <v>0.51485440346931</v>
      </c>
      <c r="O114">
        <v>34.131004366812199</v>
      </c>
      <c r="P114">
        <v>192.88881309686201</v>
      </c>
      <c r="Q114">
        <v>0.13206563430161</v>
      </c>
    </row>
    <row r="115" spans="1:17" x14ac:dyDescent="0.3">
      <c r="A115" t="s">
        <v>299</v>
      </c>
      <c r="B115" t="s">
        <v>300</v>
      </c>
      <c r="C115" t="s">
        <v>3131</v>
      </c>
      <c r="D115" t="s">
        <v>278</v>
      </c>
      <c r="E115">
        <v>92580.996067454995</v>
      </c>
      <c r="F115">
        <v>952.35</v>
      </c>
      <c r="G115">
        <v>46.4262881408212</v>
      </c>
      <c r="H115">
        <v>8.4825491570792604</v>
      </c>
      <c r="I115">
        <v>0.31611527737036099</v>
      </c>
      <c r="J115">
        <v>0.83063739346287602</v>
      </c>
      <c r="K115">
        <v>929.30891990264604</v>
      </c>
      <c r="L115">
        <v>833.20265642715594</v>
      </c>
      <c r="M115">
        <v>47.521355314927099</v>
      </c>
      <c r="N115">
        <v>1.6427448652254899</v>
      </c>
      <c r="O115">
        <v>17.3938152989972</v>
      </c>
      <c r="P115">
        <v>76.803118908382004</v>
      </c>
      <c r="Q115">
        <v>0.117322496676095</v>
      </c>
    </row>
    <row r="116" spans="1:17" x14ac:dyDescent="0.3">
      <c r="A116" t="s">
        <v>301</v>
      </c>
      <c r="B116" t="s">
        <v>302</v>
      </c>
      <c r="C116" t="s">
        <v>3132</v>
      </c>
      <c r="D116" t="s">
        <v>109</v>
      </c>
      <c r="E116">
        <v>91218.961064204996</v>
      </c>
      <c r="F116">
        <v>90.81</v>
      </c>
      <c r="G116">
        <v>46.671787942726397</v>
      </c>
      <c r="H116">
        <v>-3.1455247070144101</v>
      </c>
      <c r="I116">
        <v>-12.062037719460699</v>
      </c>
      <c r="J116">
        <v>-8.7642962157635895E-2</v>
      </c>
      <c r="K116">
        <v>95.759862375677798</v>
      </c>
      <c r="L116">
        <v>89.683787281675706</v>
      </c>
      <c r="M116">
        <v>35.958236784495298</v>
      </c>
      <c r="N116">
        <v>0.65894512304151298</v>
      </c>
      <c r="O116">
        <v>30.382116506992599</v>
      </c>
      <c r="P116">
        <v>87.623966942148698</v>
      </c>
      <c r="Q116">
        <v>0.13293475874342001</v>
      </c>
    </row>
    <row r="117" spans="1:17" x14ac:dyDescent="0.3">
      <c r="A117" t="s">
        <v>303</v>
      </c>
      <c r="B117" t="s">
        <v>304</v>
      </c>
      <c r="C117" t="s">
        <v>3132</v>
      </c>
      <c r="D117" t="s">
        <v>83</v>
      </c>
      <c r="E117">
        <v>90557.814441280003</v>
      </c>
      <c r="F117">
        <v>1884.2</v>
      </c>
      <c r="G117">
        <v>132.87479677494599</v>
      </c>
      <c r="H117">
        <v>15.4848032046083</v>
      </c>
      <c r="I117">
        <v>10.0981269777949</v>
      </c>
      <c r="J117">
        <v>6.0450785397036597</v>
      </c>
      <c r="K117">
        <v>1766.33397922533</v>
      </c>
      <c r="L117">
        <v>1449.0308224647099</v>
      </c>
      <c r="M117">
        <v>54.049764188866497</v>
      </c>
      <c r="N117">
        <v>0.85629585251986995</v>
      </c>
      <c r="O117">
        <v>5.33382868060714</v>
      </c>
      <c r="P117">
        <v>172.30291206011901</v>
      </c>
      <c r="Q117">
        <v>0.16340684938915201</v>
      </c>
    </row>
    <row r="118" spans="1:17" x14ac:dyDescent="0.3">
      <c r="A118" t="s">
        <v>305</v>
      </c>
      <c r="B118" t="s">
        <v>306</v>
      </c>
      <c r="C118" t="s">
        <v>3127</v>
      </c>
      <c r="D118" t="s">
        <v>307</v>
      </c>
      <c r="E118">
        <v>90180.397041724995</v>
      </c>
      <c r="F118">
        <v>83.87</v>
      </c>
      <c r="G118">
        <v>-3.3501928353649402</v>
      </c>
      <c r="H118">
        <v>-5.7200135278337401</v>
      </c>
      <c r="I118">
        <v>-15.9981297428969</v>
      </c>
      <c r="J118">
        <v>-2.23517684029679</v>
      </c>
      <c r="K118">
        <v>89.515954000403397</v>
      </c>
      <c r="L118">
        <v>84.559898212214406</v>
      </c>
      <c r="M118">
        <v>40.162468215763802</v>
      </c>
      <c r="N118">
        <v>0.31991277555110698</v>
      </c>
      <c r="O118">
        <v>28.651484440205</v>
      </c>
      <c r="P118">
        <v>40.9579831932773</v>
      </c>
      <c r="Q118">
        <v>2.7851861368661E-2</v>
      </c>
    </row>
    <row r="119" spans="1:17" x14ac:dyDescent="0.3">
      <c r="A119" t="s">
        <v>308</v>
      </c>
      <c r="B119" t="s">
        <v>309</v>
      </c>
      <c r="C119" t="s">
        <v>3137</v>
      </c>
      <c r="D119" t="s">
        <v>310</v>
      </c>
      <c r="E119">
        <v>89357.278326225001</v>
      </c>
      <c r="F119">
        <v>14933.55</v>
      </c>
      <c r="G119">
        <v>161.86385796218701</v>
      </c>
      <c r="H119">
        <v>17.835330921805902</v>
      </c>
      <c r="I119">
        <v>80.903567796923895</v>
      </c>
      <c r="J119">
        <v>6.4276233748771201</v>
      </c>
      <c r="K119">
        <v>13146.6604968144</v>
      </c>
      <c r="L119">
        <v>10158.879891910299</v>
      </c>
      <c r="M119">
        <v>71.756483918762498</v>
      </c>
      <c r="N119">
        <v>0.82170077990895996</v>
      </c>
      <c r="O119">
        <v>1.1146043639991901</v>
      </c>
      <c r="P119">
        <v>194.19917257683201</v>
      </c>
      <c r="Q119">
        <v>0.121134815716093</v>
      </c>
    </row>
    <row r="120" spans="1:17" x14ac:dyDescent="0.3">
      <c r="A120" t="s">
        <v>311</v>
      </c>
      <c r="B120" t="s">
        <v>312</v>
      </c>
      <c r="C120" t="s">
        <v>3139</v>
      </c>
      <c r="D120" t="s">
        <v>313</v>
      </c>
      <c r="E120">
        <v>89315.391149999996</v>
      </c>
      <c r="F120">
        <v>4428.3500000000004</v>
      </c>
      <c r="G120">
        <v>77.340992977373304</v>
      </c>
      <c r="H120">
        <v>-6.2993057197999498</v>
      </c>
      <c r="I120">
        <v>90.807989676656206</v>
      </c>
      <c r="J120">
        <v>-0.39433684257797902</v>
      </c>
      <c r="K120">
        <v>4319.6173998008298</v>
      </c>
      <c r="L120">
        <v>3491.7124159743098</v>
      </c>
      <c r="M120">
        <v>66.506082245202904</v>
      </c>
      <c r="N120">
        <v>0.66837852143892396</v>
      </c>
      <c r="O120">
        <v>32.329197105016497</v>
      </c>
      <c r="P120">
        <v>154.21067738231901</v>
      </c>
      <c r="Q120">
        <v>0.25624826496157399</v>
      </c>
    </row>
    <row r="121" spans="1:17" x14ac:dyDescent="0.3">
      <c r="A121" t="s">
        <v>314</v>
      </c>
      <c r="B121" t="s">
        <v>315</v>
      </c>
      <c r="C121" t="s">
        <v>3135</v>
      </c>
      <c r="D121" t="s">
        <v>80</v>
      </c>
      <c r="E121">
        <v>88909.457606640004</v>
      </c>
      <c r="F121">
        <v>24641.8</v>
      </c>
      <c r="G121">
        <v>-32.7781170670238</v>
      </c>
      <c r="H121">
        <v>-2.56553292038623</v>
      </c>
      <c r="I121">
        <v>-13.6455001063641</v>
      </c>
      <c r="J121">
        <v>-4.1854128045628398</v>
      </c>
      <c r="K121">
        <v>25761.0811170491</v>
      </c>
      <c r="L121">
        <v>25996.767681605499</v>
      </c>
      <c r="M121">
        <v>26.5586581166862</v>
      </c>
      <c r="N121">
        <v>0.74619791125470103</v>
      </c>
      <c r="O121">
        <v>24.7382496408541</v>
      </c>
      <c r="P121">
        <v>3.9738396624472601</v>
      </c>
      <c r="Q121">
        <v>-6.3290783174955997E-2</v>
      </c>
    </row>
    <row r="122" spans="1:17" x14ac:dyDescent="0.3">
      <c r="A122" t="s">
        <v>316</v>
      </c>
      <c r="B122" t="s">
        <v>317</v>
      </c>
      <c r="C122" t="s">
        <v>3129</v>
      </c>
      <c r="D122" t="s">
        <v>195</v>
      </c>
      <c r="E122">
        <v>88702.823952730003</v>
      </c>
      <c r="F122">
        <v>685.1</v>
      </c>
      <c r="G122">
        <v>0.641806322441134</v>
      </c>
      <c r="H122">
        <v>2.8467905821652701</v>
      </c>
      <c r="I122">
        <v>23.112538836595299</v>
      </c>
      <c r="J122">
        <v>0.49075155457944197</v>
      </c>
      <c r="K122">
        <v>675.37175042473905</v>
      </c>
      <c r="L122">
        <v>612.76921132230905</v>
      </c>
      <c r="M122">
        <v>44.029932290618802</v>
      </c>
      <c r="N122">
        <v>1.2787065490696199</v>
      </c>
      <c r="O122">
        <v>5.0722522259524201</v>
      </c>
      <c r="P122">
        <v>40.880115155253897</v>
      </c>
      <c r="Q122">
        <v>-1.4785622719037E-2</v>
      </c>
    </row>
    <row r="123" spans="1:17" x14ac:dyDescent="0.3">
      <c r="A123" t="s">
        <v>318</v>
      </c>
      <c r="B123" t="s">
        <v>319</v>
      </c>
      <c r="C123" t="s">
        <v>3127</v>
      </c>
      <c r="D123" t="s">
        <v>34</v>
      </c>
      <c r="E123">
        <v>87030.787609999999</v>
      </c>
      <c r="F123">
        <v>114.01</v>
      </c>
      <c r="G123">
        <v>-17.493984508208001</v>
      </c>
      <c r="H123">
        <v>-5.4217852692279198</v>
      </c>
      <c r="I123">
        <v>-34.311599048310498</v>
      </c>
      <c r="J123">
        <v>-3.5117715480307399</v>
      </c>
      <c r="K123">
        <v>124.04190533768499</v>
      </c>
      <c r="L123">
        <v>127.67877606132301</v>
      </c>
      <c r="M123">
        <v>21.540233125320199</v>
      </c>
      <c r="N123">
        <v>1.0267239840750599</v>
      </c>
      <c r="O123">
        <v>51.302517323041798</v>
      </c>
      <c r="P123">
        <v>24.942465753424599</v>
      </c>
      <c r="Q123">
        <v>0.10874556990079701</v>
      </c>
    </row>
    <row r="124" spans="1:17" x14ac:dyDescent="0.3">
      <c r="A124" t="s">
        <v>320</v>
      </c>
      <c r="B124" t="s">
        <v>321</v>
      </c>
      <c r="C124" t="s">
        <v>3131</v>
      </c>
      <c r="D124" t="s">
        <v>51</v>
      </c>
      <c r="E124">
        <v>85142.613923684999</v>
      </c>
      <c r="F124">
        <v>1465.95</v>
      </c>
      <c r="G124">
        <v>35.750482972202903</v>
      </c>
      <c r="H124">
        <v>-0.98557902044509604</v>
      </c>
      <c r="I124">
        <v>22.3634402392581</v>
      </c>
      <c r="J124">
        <v>6.1120665655710003</v>
      </c>
      <c r="K124">
        <v>1474.4629508831799</v>
      </c>
      <c r="L124">
        <v>1261.1447367154001</v>
      </c>
      <c r="M124">
        <v>41.479730951735803</v>
      </c>
      <c r="N124">
        <v>0.87359203285868003</v>
      </c>
      <c r="O124">
        <v>8.5985197312323098</v>
      </c>
      <c r="P124">
        <v>75.636494338944402</v>
      </c>
      <c r="Q124">
        <v>8.3525449634269999E-2</v>
      </c>
    </row>
    <row r="125" spans="1:17" x14ac:dyDescent="0.3">
      <c r="A125" t="s">
        <v>322</v>
      </c>
      <c r="B125" t="s">
        <v>323</v>
      </c>
      <c r="C125" t="s">
        <v>3140</v>
      </c>
      <c r="D125" t="s">
        <v>135</v>
      </c>
      <c r="E125">
        <v>83819.043041280005</v>
      </c>
      <c r="F125">
        <v>3014.4</v>
      </c>
      <c r="G125">
        <v>48.014956478292298</v>
      </c>
      <c r="H125">
        <v>3.7432359375684698</v>
      </c>
      <c r="I125">
        <v>3.6204846785280802</v>
      </c>
      <c r="J125">
        <v>-6.7414563208112597</v>
      </c>
      <c r="K125">
        <v>3000.9626527200699</v>
      </c>
      <c r="L125">
        <v>2687.4400529151299</v>
      </c>
      <c r="M125">
        <v>48.761016845939601</v>
      </c>
      <c r="N125">
        <v>1.1281820484067899</v>
      </c>
      <c r="O125">
        <v>12.8815021231422</v>
      </c>
      <c r="P125">
        <v>94.628099173553693</v>
      </c>
      <c r="Q125">
        <v>9.4444941801410005E-3</v>
      </c>
    </row>
    <row r="126" spans="1:17" x14ac:dyDescent="0.3">
      <c r="A126" t="s">
        <v>324</v>
      </c>
      <c r="B126" t="s">
        <v>325</v>
      </c>
      <c r="C126" t="s">
        <v>3125</v>
      </c>
      <c r="D126" t="s">
        <v>18</v>
      </c>
      <c r="E126">
        <v>83517.033792250004</v>
      </c>
      <c r="F126">
        <v>392.5</v>
      </c>
      <c r="G126">
        <v>106.901860038438</v>
      </c>
      <c r="H126">
        <v>-6.7156604329064802</v>
      </c>
      <c r="I126">
        <v>10.916672992097199</v>
      </c>
      <c r="J126">
        <v>-6.1302666731916204</v>
      </c>
      <c r="K126">
        <v>401.56033577558401</v>
      </c>
      <c r="L126">
        <v>344.50885237968498</v>
      </c>
      <c r="M126">
        <v>33.743632757618599</v>
      </c>
      <c r="N126">
        <v>0.85772210090633405</v>
      </c>
      <c r="O126">
        <v>16.471337579617799</v>
      </c>
      <c r="P126">
        <v>146.13294314381201</v>
      </c>
      <c r="Q126">
        <v>6.2369661092648999E-2</v>
      </c>
    </row>
    <row r="127" spans="1:17" x14ac:dyDescent="0.3">
      <c r="A127" t="s">
        <v>326</v>
      </c>
      <c r="B127" t="s">
        <v>327</v>
      </c>
      <c r="C127" t="s">
        <v>3125</v>
      </c>
      <c r="D127" t="s">
        <v>181</v>
      </c>
      <c r="E127">
        <v>83321.611888080006</v>
      </c>
      <c r="F127">
        <v>757.6</v>
      </c>
      <c r="G127">
        <v>-2.3148340277441402</v>
      </c>
      <c r="H127">
        <v>-8.0038356060942792</v>
      </c>
      <c r="I127">
        <v>-31.0550007691274</v>
      </c>
      <c r="J127">
        <v>-1.6833188698003001</v>
      </c>
      <c r="K127">
        <v>820.19225276153497</v>
      </c>
      <c r="L127">
        <v>901.49513554130999</v>
      </c>
      <c r="M127">
        <v>35.937786486230898</v>
      </c>
      <c r="N127">
        <v>0.24013086597445199</v>
      </c>
      <c r="O127">
        <v>66.235480464625098</v>
      </c>
      <c r="P127">
        <v>45.134099616858201</v>
      </c>
      <c r="Q127">
        <v>-1.7972050247664E-2</v>
      </c>
    </row>
    <row r="128" spans="1:17" x14ac:dyDescent="0.3">
      <c r="A128" t="s">
        <v>328</v>
      </c>
      <c r="B128" t="s">
        <v>329</v>
      </c>
      <c r="C128" t="s">
        <v>3140</v>
      </c>
      <c r="D128" t="s">
        <v>135</v>
      </c>
      <c r="E128">
        <v>80204.122849559993</v>
      </c>
      <c r="F128">
        <v>1862.05</v>
      </c>
      <c r="G128">
        <v>128.99079078779801</v>
      </c>
      <c r="H128">
        <v>2.3085050101450002</v>
      </c>
      <c r="I128">
        <v>39.295946742484503</v>
      </c>
      <c r="J128">
        <v>5.0158863217814398</v>
      </c>
      <c r="K128">
        <v>1803.3233230880601</v>
      </c>
      <c r="L128">
        <v>1523.3868362769099</v>
      </c>
      <c r="M128">
        <v>59.048085905231503</v>
      </c>
      <c r="N128">
        <v>0.57043178353449597</v>
      </c>
      <c r="O128">
        <v>11.425579334604301</v>
      </c>
      <c r="P128">
        <v>179.18884474098499</v>
      </c>
      <c r="Q128">
        <v>0.17084992533689</v>
      </c>
    </row>
    <row r="129" spans="1:17" x14ac:dyDescent="0.3">
      <c r="A129" t="s">
        <v>330</v>
      </c>
      <c r="B129" t="s">
        <v>331</v>
      </c>
      <c r="C129" t="s">
        <v>3126</v>
      </c>
      <c r="D129" t="s">
        <v>284</v>
      </c>
      <c r="E129">
        <v>80186.00557121</v>
      </c>
      <c r="F129">
        <v>5241.1000000000004</v>
      </c>
      <c r="G129">
        <v>55.111627710348301</v>
      </c>
      <c r="H129">
        <v>1.9942980031119</v>
      </c>
      <c r="I129">
        <v>22.527855122360599</v>
      </c>
      <c r="J129">
        <v>-0.58824113239053299</v>
      </c>
      <c r="K129">
        <v>5085.6565329823898</v>
      </c>
      <c r="L129">
        <v>4291.7767385832303</v>
      </c>
      <c r="M129">
        <v>44.190424363763398</v>
      </c>
      <c r="N129">
        <v>0.923173843190362</v>
      </c>
      <c r="O129">
        <v>6.5797256301157896</v>
      </c>
      <c r="P129">
        <v>87.182142857142793</v>
      </c>
      <c r="Q129">
        <v>0.117389281005903</v>
      </c>
    </row>
    <row r="130" spans="1:17" x14ac:dyDescent="0.3">
      <c r="A130" t="s">
        <v>332</v>
      </c>
      <c r="B130" t="s">
        <v>333</v>
      </c>
      <c r="C130" t="s">
        <v>3133</v>
      </c>
      <c r="D130" t="s">
        <v>334</v>
      </c>
      <c r="E130">
        <v>79809.628759500003</v>
      </c>
      <c r="F130">
        <v>4126.25</v>
      </c>
      <c r="G130">
        <v>13.4735205887071</v>
      </c>
      <c r="H130">
        <v>6.3068767742037002</v>
      </c>
      <c r="I130">
        <v>5.7891781120055796</v>
      </c>
      <c r="J130">
        <v>0.328301131322703</v>
      </c>
      <c r="K130">
        <v>4097.8157984269901</v>
      </c>
      <c r="L130">
        <v>3848.4461583534098</v>
      </c>
      <c r="M130">
        <v>48.924362569837498</v>
      </c>
      <c r="N130">
        <v>0.90530479000150199</v>
      </c>
      <c r="O130">
        <v>13.4613753408058</v>
      </c>
      <c r="P130">
        <v>43.309889728227802</v>
      </c>
      <c r="Q130">
        <v>0.13234900973838201</v>
      </c>
    </row>
    <row r="131" spans="1:17" x14ac:dyDescent="0.3">
      <c r="A131" t="s">
        <v>335</v>
      </c>
      <c r="B131" t="s">
        <v>336</v>
      </c>
      <c r="C131" t="s">
        <v>3127</v>
      </c>
      <c r="D131" t="s">
        <v>54</v>
      </c>
      <c r="E131">
        <v>78020.49257694</v>
      </c>
      <c r="F131">
        <v>1943.4</v>
      </c>
      <c r="G131">
        <v>32.589001324018</v>
      </c>
      <c r="H131">
        <v>-3.0842140898724</v>
      </c>
      <c r="I131">
        <v>7.9561462436569101</v>
      </c>
      <c r="J131">
        <v>0.62310128951663701</v>
      </c>
      <c r="K131">
        <v>1932.4973868869199</v>
      </c>
      <c r="L131">
        <v>1708.36453587357</v>
      </c>
      <c r="M131">
        <v>45.671881363251302</v>
      </c>
      <c r="N131">
        <v>0.97267138986349599</v>
      </c>
      <c r="O131">
        <v>6.9645981269939199</v>
      </c>
      <c r="P131">
        <v>63.036912751677797</v>
      </c>
      <c r="Q131">
        <v>2.6277310141060001E-3</v>
      </c>
    </row>
    <row r="132" spans="1:17" x14ac:dyDescent="0.3">
      <c r="A132" t="s">
        <v>337</v>
      </c>
      <c r="B132" t="s">
        <v>338</v>
      </c>
      <c r="C132" t="s">
        <v>3137</v>
      </c>
      <c r="D132" t="s">
        <v>89</v>
      </c>
      <c r="E132">
        <v>74124.976933319995</v>
      </c>
      <c r="F132">
        <v>718.8</v>
      </c>
      <c r="G132">
        <v>147.33769869275801</v>
      </c>
      <c r="H132">
        <v>11.323366285233901</v>
      </c>
      <c r="I132">
        <v>62.117348897384502</v>
      </c>
      <c r="J132">
        <v>0.37683769097533898</v>
      </c>
      <c r="K132">
        <v>653.04687610917699</v>
      </c>
      <c r="L132">
        <v>489.80202843758201</v>
      </c>
      <c r="M132">
        <v>51.1185324514828</v>
      </c>
      <c r="N132">
        <v>1.29479466927764</v>
      </c>
      <c r="O132">
        <v>9.3836950473010496</v>
      </c>
      <c r="P132">
        <v>181.385789782736</v>
      </c>
      <c r="Q132">
        <v>0.242912017069424</v>
      </c>
    </row>
    <row r="133" spans="1:17" x14ac:dyDescent="0.3">
      <c r="A133" t="s">
        <v>339</v>
      </c>
      <c r="B133" t="s">
        <v>340</v>
      </c>
      <c r="C133" t="s">
        <v>3127</v>
      </c>
      <c r="D133" t="s">
        <v>125</v>
      </c>
      <c r="E133">
        <v>74021.989520140007</v>
      </c>
      <c r="F133">
        <v>1631.9</v>
      </c>
      <c r="G133">
        <v>89.7730796497749</v>
      </c>
      <c r="H133">
        <v>-5.1169310932753298</v>
      </c>
      <c r="I133">
        <v>12.686871727117</v>
      </c>
      <c r="J133">
        <v>-3.04974709527625</v>
      </c>
      <c r="K133">
        <v>1668.7657139692999</v>
      </c>
      <c r="L133">
        <v>1346.7895625951701</v>
      </c>
      <c r="M133">
        <v>33.479415245782903</v>
      </c>
      <c r="N133">
        <v>2.1009476063838499</v>
      </c>
      <c r="O133">
        <v>20.503707335008201</v>
      </c>
      <c r="P133">
        <v>146.77151066081899</v>
      </c>
      <c r="Q133">
        <v>2.0807897628614999E-2</v>
      </c>
    </row>
    <row r="134" spans="1:17" x14ac:dyDescent="0.3">
      <c r="A134" t="s">
        <v>341</v>
      </c>
      <c r="B134" t="s">
        <v>342</v>
      </c>
      <c r="C134" t="s">
        <v>3131</v>
      </c>
      <c r="D134" t="s">
        <v>51</v>
      </c>
      <c r="E134">
        <v>73378.236149999997</v>
      </c>
      <c r="F134">
        <v>6137.1</v>
      </c>
      <c r="G134">
        <v>44.191379314404301</v>
      </c>
      <c r="H134">
        <v>0.28245525609585398</v>
      </c>
      <c r="I134">
        <v>17.342018816820499</v>
      </c>
      <c r="J134">
        <v>3.5064017032886299</v>
      </c>
      <c r="K134">
        <v>5959.1568222712003</v>
      </c>
      <c r="L134">
        <v>5271.2913252381104</v>
      </c>
      <c r="M134">
        <v>45.909186034435898</v>
      </c>
      <c r="N134">
        <v>0.79082194412309703</v>
      </c>
      <c r="O134">
        <v>4.9339264473448203</v>
      </c>
      <c r="P134">
        <v>74.848644567586405</v>
      </c>
      <c r="Q134">
        <v>4.5040113774106001E-2</v>
      </c>
    </row>
    <row r="135" spans="1:17" hidden="1" x14ac:dyDescent="0.3">
      <c r="A135" t="s">
        <v>343</v>
      </c>
      <c r="B135" t="s">
        <v>344</v>
      </c>
      <c r="C135" t="s">
        <v>3128</v>
      </c>
      <c r="D135" t="s">
        <v>27</v>
      </c>
      <c r="E135">
        <v>71987.5</v>
      </c>
      <c r="F135">
        <v>1439.75</v>
      </c>
      <c r="G135">
        <v>50.064598527932802</v>
      </c>
      <c r="H135">
        <v>18.171968119187401</v>
      </c>
      <c r="I135">
        <v>67.160752139044604</v>
      </c>
      <c r="J135">
        <v>4.0962049197163104</v>
      </c>
      <c r="K135">
        <v>1291.2707252806399</v>
      </c>
      <c r="M135">
        <v>56.247506772606002</v>
      </c>
      <c r="N135">
        <v>1.0376742189386601</v>
      </c>
      <c r="O135">
        <v>8.9077964924465896</v>
      </c>
      <c r="P135">
        <v>90.695364238410605</v>
      </c>
    </row>
    <row r="136" spans="1:17" x14ac:dyDescent="0.3">
      <c r="A136" t="s">
        <v>345</v>
      </c>
      <c r="B136" t="s">
        <v>346</v>
      </c>
      <c r="C136" t="s">
        <v>3141</v>
      </c>
      <c r="D136" t="s">
        <v>266</v>
      </c>
      <c r="E136">
        <v>70988.455119624996</v>
      </c>
      <c r="F136">
        <v>8323.75</v>
      </c>
      <c r="G136">
        <v>14.7607606958852</v>
      </c>
      <c r="H136">
        <v>10.436158236525801</v>
      </c>
      <c r="I136">
        <v>9.6656200121181097</v>
      </c>
      <c r="J136">
        <v>1.1312897454435</v>
      </c>
      <c r="K136">
        <v>8021.5967104010497</v>
      </c>
      <c r="L136">
        <v>7380.4051935071802</v>
      </c>
      <c r="M136">
        <v>56.469531914685199</v>
      </c>
      <c r="N136">
        <v>0.57811527152215902</v>
      </c>
      <c r="O136">
        <v>19.3578615407718</v>
      </c>
      <c r="P136">
        <v>56.3145539906103</v>
      </c>
      <c r="Q136">
        <v>0.134362643718448</v>
      </c>
    </row>
    <row r="137" spans="1:17" x14ac:dyDescent="0.3">
      <c r="A137" t="s">
        <v>347</v>
      </c>
      <c r="B137" t="s">
        <v>348</v>
      </c>
      <c r="C137" t="s">
        <v>3138</v>
      </c>
      <c r="D137" t="s">
        <v>125</v>
      </c>
      <c r="E137">
        <v>70612</v>
      </c>
      <c r="F137">
        <v>882.65</v>
      </c>
      <c r="G137">
        <v>-1.8867050280597</v>
      </c>
      <c r="H137">
        <v>-5.2544111888657303</v>
      </c>
      <c r="I137">
        <v>-23.584398225874601</v>
      </c>
      <c r="J137">
        <v>-2.9931093951327701</v>
      </c>
      <c r="K137">
        <v>925.25909852582095</v>
      </c>
      <c r="L137">
        <v>921.95997037044799</v>
      </c>
      <c r="M137">
        <v>42.211829929482803</v>
      </c>
      <c r="N137">
        <v>1.1019323714893401</v>
      </c>
      <c r="O137">
        <v>29.031892596159299</v>
      </c>
      <c r="P137">
        <v>38.879710486979697</v>
      </c>
      <c r="Q137">
        <v>-7.5367145799266996E-2</v>
      </c>
    </row>
    <row r="138" spans="1:17" x14ac:dyDescent="0.3">
      <c r="A138" t="s">
        <v>349</v>
      </c>
      <c r="B138" t="s">
        <v>350</v>
      </c>
      <c r="C138" t="s">
        <v>3127</v>
      </c>
      <c r="D138" t="s">
        <v>34</v>
      </c>
      <c r="E138">
        <v>70574.177784494997</v>
      </c>
      <c r="F138">
        <v>523.95000000000005</v>
      </c>
      <c r="G138">
        <v>0.89395199794338598</v>
      </c>
      <c r="H138">
        <v>0.50292476443267797</v>
      </c>
      <c r="I138">
        <v>-10.7446278147959</v>
      </c>
      <c r="J138">
        <v>2.94718977811787</v>
      </c>
      <c r="K138">
        <v>535.86201624270905</v>
      </c>
      <c r="L138">
        <v>512.23794039087204</v>
      </c>
      <c r="M138">
        <v>48.403392462586197</v>
      </c>
      <c r="N138">
        <v>0.87853733213154805</v>
      </c>
      <c r="O138">
        <v>20.755797308903499</v>
      </c>
      <c r="P138">
        <v>34.036838066001501</v>
      </c>
      <c r="Q138">
        <v>0.14686551635620601</v>
      </c>
    </row>
    <row r="139" spans="1:17" x14ac:dyDescent="0.3">
      <c r="A139" t="s">
        <v>351</v>
      </c>
      <c r="B139" t="s">
        <v>352</v>
      </c>
      <c r="C139" t="s">
        <v>3127</v>
      </c>
      <c r="D139" t="s">
        <v>353</v>
      </c>
      <c r="E139">
        <v>70136.972977019905</v>
      </c>
      <c r="F139">
        <v>737.3</v>
      </c>
      <c r="G139">
        <v>-33.797086105297502</v>
      </c>
      <c r="H139">
        <v>-7.9978892116107403</v>
      </c>
      <c r="I139">
        <v>-11.2954269188767</v>
      </c>
      <c r="J139">
        <v>-1.8233268997340999</v>
      </c>
      <c r="K139">
        <v>752.97409660356595</v>
      </c>
      <c r="L139">
        <v>744.67638415873898</v>
      </c>
      <c r="M139">
        <v>31.636914860707801</v>
      </c>
      <c r="N139">
        <v>0.987610756616638</v>
      </c>
      <c r="O139">
        <v>10.8639631086396</v>
      </c>
      <c r="P139">
        <v>13.7896442626745</v>
      </c>
      <c r="Q139">
        <v>-0.13680749237051701</v>
      </c>
    </row>
    <row r="140" spans="1:17" x14ac:dyDescent="0.3">
      <c r="A140" t="s">
        <v>354</v>
      </c>
      <c r="B140" t="s">
        <v>355</v>
      </c>
      <c r="C140" t="s">
        <v>3133</v>
      </c>
      <c r="D140" t="s">
        <v>119</v>
      </c>
      <c r="E140">
        <v>69887.181606359998</v>
      </c>
      <c r="F140">
        <v>1501.05</v>
      </c>
      <c r="G140">
        <v>8.3478654624977402</v>
      </c>
      <c r="H140">
        <v>-2.9876422387653498</v>
      </c>
      <c r="I140">
        <v>17.623588422639699</v>
      </c>
      <c r="J140">
        <v>0.16600494203119401</v>
      </c>
      <c r="K140">
        <v>1558.8634644536701</v>
      </c>
      <c r="L140">
        <v>1424.42259530706</v>
      </c>
      <c r="M140">
        <v>45.167662441278999</v>
      </c>
      <c r="N140">
        <v>0.92296992704701497</v>
      </c>
      <c r="O140">
        <v>20.215848905765899</v>
      </c>
      <c r="P140">
        <v>49.760550733313302</v>
      </c>
      <c r="Q140">
        <v>8.1062751378063999E-2</v>
      </c>
    </row>
    <row r="141" spans="1:17" x14ac:dyDescent="0.3">
      <c r="A141" t="s">
        <v>356</v>
      </c>
      <c r="B141" t="s">
        <v>357</v>
      </c>
      <c r="C141" t="s">
        <v>3141</v>
      </c>
      <c r="D141" t="s">
        <v>167</v>
      </c>
      <c r="E141">
        <v>69431.586759750004</v>
      </c>
      <c r="F141">
        <v>2342.3000000000002</v>
      </c>
      <c r="G141">
        <v>-21.9417076712528</v>
      </c>
      <c r="H141">
        <v>-8.0229201405594903</v>
      </c>
      <c r="I141">
        <v>-21.327590454111998</v>
      </c>
      <c r="J141">
        <v>-3.7116296359137202</v>
      </c>
      <c r="K141">
        <v>2448.7243753512298</v>
      </c>
      <c r="L141">
        <v>2426.6760158294201</v>
      </c>
      <c r="M141">
        <v>33.617629099763398</v>
      </c>
      <c r="N141">
        <v>1.1450031127014799</v>
      </c>
      <c r="O141">
        <v>15.0130213892327</v>
      </c>
      <c r="P141">
        <v>12.488894224997001</v>
      </c>
      <c r="Q141">
        <v>-5.3531598289768001E-2</v>
      </c>
    </row>
    <row r="142" spans="1:17" x14ac:dyDescent="0.3">
      <c r="A142" t="s">
        <v>358</v>
      </c>
      <c r="B142" t="s">
        <v>359</v>
      </c>
      <c r="C142" t="s">
        <v>3141</v>
      </c>
      <c r="D142" t="s">
        <v>167</v>
      </c>
      <c r="E142">
        <v>69203.699700490004</v>
      </c>
      <c r="F142">
        <v>4561.8500000000004</v>
      </c>
      <c r="G142">
        <v>4.8518946711130502</v>
      </c>
      <c r="H142">
        <v>6.6199648163651495E-2</v>
      </c>
      <c r="I142">
        <v>8.3008597549693395</v>
      </c>
      <c r="J142">
        <v>-1.22424780632078</v>
      </c>
      <c r="K142">
        <v>4477.0327384421598</v>
      </c>
      <c r="L142">
        <v>4009.6925445370598</v>
      </c>
      <c r="M142">
        <v>42.899269780907701</v>
      </c>
      <c r="N142">
        <v>0.47782937731554997</v>
      </c>
      <c r="O142">
        <v>5.3092495369203103</v>
      </c>
      <c r="P142">
        <v>41.672360248447198</v>
      </c>
      <c r="Q142">
        <v>2.2992192077163E-2</v>
      </c>
    </row>
    <row r="143" spans="1:17" x14ac:dyDescent="0.3">
      <c r="A143" t="s">
        <v>360</v>
      </c>
      <c r="B143" t="s">
        <v>361</v>
      </c>
      <c r="C143" t="s">
        <v>3140</v>
      </c>
      <c r="D143" t="s">
        <v>135</v>
      </c>
      <c r="E143">
        <v>68329.950388224999</v>
      </c>
      <c r="F143">
        <v>1879.25</v>
      </c>
      <c r="G143">
        <v>36.111618559751001</v>
      </c>
      <c r="H143">
        <v>5.4677631023754696</v>
      </c>
      <c r="I143">
        <v>13.93689236975</v>
      </c>
      <c r="J143">
        <v>-0.36627350948850002</v>
      </c>
      <c r="K143">
        <v>1804.1153234922999</v>
      </c>
      <c r="L143">
        <v>1624.2644723419701</v>
      </c>
      <c r="M143">
        <v>59.0204370880966</v>
      </c>
      <c r="N143">
        <v>0.92197100617567396</v>
      </c>
      <c r="O143">
        <v>4.8290541439403896</v>
      </c>
      <c r="P143">
        <v>78.788887831795194</v>
      </c>
      <c r="Q143">
        <v>8.5850085176351995E-2</v>
      </c>
    </row>
    <row r="144" spans="1:17" x14ac:dyDescent="0.3">
      <c r="A144" t="s">
        <v>362</v>
      </c>
      <c r="B144" t="s">
        <v>363</v>
      </c>
      <c r="C144" t="s">
        <v>3127</v>
      </c>
      <c r="D144" t="s">
        <v>43</v>
      </c>
      <c r="E144">
        <v>68307.563999999998</v>
      </c>
      <c r="F144">
        <v>389.35</v>
      </c>
      <c r="G144">
        <v>49.855431180318497</v>
      </c>
      <c r="H144">
        <v>-2.9025837134599102</v>
      </c>
      <c r="I144">
        <v>8.4066218007546993</v>
      </c>
      <c r="J144">
        <v>1.91631883548893</v>
      </c>
      <c r="K144">
        <v>392.39474675319798</v>
      </c>
      <c r="L144">
        <v>357.99777171813798</v>
      </c>
      <c r="M144">
        <v>52.036351683150002</v>
      </c>
      <c r="N144">
        <v>0.372648759163627</v>
      </c>
      <c r="O144">
        <v>20.148966225760802</v>
      </c>
      <c r="P144">
        <v>83.223529411764702</v>
      </c>
      <c r="Q144">
        <v>0.113605197045954</v>
      </c>
    </row>
    <row r="145" spans="1:17" x14ac:dyDescent="0.3">
      <c r="A145" t="s">
        <v>364</v>
      </c>
      <c r="B145" t="s">
        <v>365</v>
      </c>
      <c r="C145" t="s">
        <v>3139</v>
      </c>
      <c r="D145" t="s">
        <v>156</v>
      </c>
      <c r="E145">
        <v>67641.789025125006</v>
      </c>
      <c r="F145">
        <v>15960.15</v>
      </c>
      <c r="G145">
        <v>234.1426001163</v>
      </c>
      <c r="H145">
        <v>27.805065047034699</v>
      </c>
      <c r="I145">
        <v>103.13301248601699</v>
      </c>
      <c r="J145">
        <v>3.8406641330760398</v>
      </c>
      <c r="K145">
        <v>12805.292447736399</v>
      </c>
      <c r="L145">
        <v>9997.9775945794099</v>
      </c>
      <c r="M145">
        <v>82.712214805700199</v>
      </c>
      <c r="N145">
        <v>1.4935323855467999</v>
      </c>
      <c r="O145">
        <v>2.6306143739250598</v>
      </c>
      <c r="P145">
        <v>306.11068702289998</v>
      </c>
      <c r="Q145">
        <v>0.18599111939464799</v>
      </c>
    </row>
    <row r="146" spans="1:17" x14ac:dyDescent="0.3">
      <c r="A146" t="s">
        <v>366</v>
      </c>
      <c r="B146" t="s">
        <v>367</v>
      </c>
      <c r="C146" t="s">
        <v>3139</v>
      </c>
      <c r="D146" t="s">
        <v>368</v>
      </c>
      <c r="E146">
        <v>67467.146328749994</v>
      </c>
      <c r="F146">
        <v>5311.25</v>
      </c>
      <c r="G146">
        <v>4.9086014473869</v>
      </c>
      <c r="H146">
        <v>1.6358693421608701</v>
      </c>
      <c r="I146">
        <v>18.930097771112401</v>
      </c>
      <c r="J146">
        <v>2.0856835196574601</v>
      </c>
      <c r="K146">
        <v>5367.7013281854297</v>
      </c>
      <c r="L146">
        <v>4979.8773286518699</v>
      </c>
      <c r="M146">
        <v>45.983345609951201</v>
      </c>
      <c r="N146">
        <v>0.88984897715384204</v>
      </c>
      <c r="O146">
        <v>21.6286184984702</v>
      </c>
      <c r="P146">
        <v>47.493751735628997</v>
      </c>
      <c r="Q146">
        <v>8.3574800496319004E-2</v>
      </c>
    </row>
    <row r="147" spans="1:17" x14ac:dyDescent="0.3">
      <c r="A147" t="s">
        <v>369</v>
      </c>
      <c r="B147" t="s">
        <v>370</v>
      </c>
      <c r="C147" t="s">
        <v>3127</v>
      </c>
      <c r="D147" t="s">
        <v>24</v>
      </c>
      <c r="E147">
        <v>67145.028226919996</v>
      </c>
      <c r="F147">
        <v>21.42</v>
      </c>
      <c r="G147">
        <v>-1.33060071284179</v>
      </c>
      <c r="H147">
        <v>-6.0932728725337002</v>
      </c>
      <c r="I147">
        <v>-22.257583672264101</v>
      </c>
      <c r="J147">
        <v>-2.19294800156166</v>
      </c>
      <c r="K147">
        <v>23.178065911409799</v>
      </c>
      <c r="L147">
        <v>23.030456033744301</v>
      </c>
      <c r="M147">
        <v>23.416217605732001</v>
      </c>
      <c r="N147">
        <v>0.576914891643587</v>
      </c>
      <c r="O147">
        <v>53.3613445378151</v>
      </c>
      <c r="P147">
        <v>36.433121019108199</v>
      </c>
      <c r="Q147">
        <v>5.0015978078341003E-2</v>
      </c>
    </row>
    <row r="148" spans="1:17" x14ac:dyDescent="0.3">
      <c r="A148" t="s">
        <v>371</v>
      </c>
      <c r="B148" t="s">
        <v>372</v>
      </c>
      <c r="C148" t="s">
        <v>3137</v>
      </c>
      <c r="D148" t="s">
        <v>103</v>
      </c>
      <c r="E148">
        <v>66835.087489169993</v>
      </c>
      <c r="F148">
        <v>573.29999999999995</v>
      </c>
      <c r="G148">
        <v>-24.9141074345333</v>
      </c>
      <c r="H148">
        <v>-4.1818394745085703</v>
      </c>
      <c r="I148">
        <v>-7.7997862977295496</v>
      </c>
      <c r="J148">
        <v>-3.3714154589021201</v>
      </c>
      <c r="K148">
        <v>581.86572740231702</v>
      </c>
      <c r="L148">
        <v>554.57367713538895</v>
      </c>
      <c r="M148">
        <v>27.5915955420143</v>
      </c>
      <c r="N148">
        <v>1.2237547848807999</v>
      </c>
      <c r="O148">
        <v>9.8028955171812306</v>
      </c>
      <c r="P148">
        <v>30.592255125284701</v>
      </c>
      <c r="Q148">
        <v>-8.0531760195809002E-2</v>
      </c>
    </row>
    <row r="149" spans="1:17" x14ac:dyDescent="0.3">
      <c r="A149" t="s">
        <v>373</v>
      </c>
      <c r="B149" t="s">
        <v>374</v>
      </c>
      <c r="C149" t="s">
        <v>3134</v>
      </c>
      <c r="D149" t="s">
        <v>375</v>
      </c>
      <c r="E149">
        <v>66337.1940206</v>
      </c>
      <c r="F149">
        <v>226.36</v>
      </c>
      <c r="G149">
        <v>23.694474796695101</v>
      </c>
      <c r="H149">
        <v>7.0652274896385299</v>
      </c>
      <c r="I149">
        <v>-15.978591425582801</v>
      </c>
      <c r="J149">
        <v>-5.5911447742858202</v>
      </c>
      <c r="K149">
        <v>227.206719283475</v>
      </c>
      <c r="L149">
        <v>221.35768483111701</v>
      </c>
      <c r="M149">
        <v>47.899354268658698</v>
      </c>
      <c r="N149">
        <v>1.9047946395459501</v>
      </c>
      <c r="O149">
        <v>26.5020321611592</v>
      </c>
      <c r="P149">
        <v>58.017452006980797</v>
      </c>
      <c r="Q149">
        <v>8.8281212672257997E-2</v>
      </c>
    </row>
    <row r="150" spans="1:17" x14ac:dyDescent="0.3">
      <c r="A150" t="s">
        <v>376</v>
      </c>
      <c r="B150" t="s">
        <v>377</v>
      </c>
      <c r="C150" t="s">
        <v>3139</v>
      </c>
      <c r="D150" t="s">
        <v>202</v>
      </c>
      <c r="E150">
        <v>66275.163619319996</v>
      </c>
      <c r="F150">
        <v>225.7</v>
      </c>
      <c r="G150">
        <v>3.0504214907610399</v>
      </c>
      <c r="H150">
        <v>-9.25393480394672</v>
      </c>
      <c r="I150">
        <v>16.577631395358001</v>
      </c>
      <c r="J150">
        <v>-4.32987476511612</v>
      </c>
      <c r="K150">
        <v>238.50699346210399</v>
      </c>
      <c r="L150">
        <v>215.45527963039501</v>
      </c>
      <c r="M150">
        <v>35.064736143114203</v>
      </c>
      <c r="N150">
        <v>1.1770159790227299</v>
      </c>
      <c r="O150">
        <v>17.257421355782</v>
      </c>
      <c r="P150">
        <v>43.256109171691499</v>
      </c>
      <c r="Q150">
        <v>4.7358743997647001E-2</v>
      </c>
    </row>
    <row r="151" spans="1:17" x14ac:dyDescent="0.3">
      <c r="A151" t="s">
        <v>378</v>
      </c>
      <c r="B151" t="s">
        <v>379</v>
      </c>
      <c r="C151" t="s">
        <v>3136</v>
      </c>
      <c r="D151" t="s">
        <v>86</v>
      </c>
      <c r="E151">
        <v>65265.771068934999</v>
      </c>
      <c r="F151">
        <v>316.14999999999998</v>
      </c>
      <c r="G151">
        <v>59.283377925746002</v>
      </c>
      <c r="H151">
        <v>2.1604489542866001</v>
      </c>
      <c r="I151">
        <v>20.559971856294801</v>
      </c>
      <c r="J151">
        <v>-4.7974879307408704</v>
      </c>
      <c r="K151">
        <v>325.73762273900502</v>
      </c>
      <c r="L151">
        <v>277.34625525765102</v>
      </c>
      <c r="M151">
        <v>35.093520027378801</v>
      </c>
      <c r="N151">
        <v>0.91353931654595499</v>
      </c>
      <c r="O151">
        <v>14.1704886920765</v>
      </c>
      <c r="P151">
        <v>95.094106757173606</v>
      </c>
    </row>
    <row r="152" spans="1:17" x14ac:dyDescent="0.3">
      <c r="A152" t="s">
        <v>380</v>
      </c>
      <c r="B152" t="s">
        <v>381</v>
      </c>
      <c r="C152" t="s">
        <v>3128</v>
      </c>
      <c r="D152" t="s">
        <v>27</v>
      </c>
      <c r="E152">
        <v>64890.529291840001</v>
      </c>
      <c r="F152">
        <v>9.31</v>
      </c>
      <c r="G152">
        <v>-42.707705581407701</v>
      </c>
      <c r="H152">
        <v>-31.1450761196724</v>
      </c>
      <c r="I152">
        <v>-37.973053743562403</v>
      </c>
      <c r="J152">
        <v>-8.1032713717136993</v>
      </c>
      <c r="K152">
        <v>12.738739528369299</v>
      </c>
      <c r="L152">
        <v>13.7104987588573</v>
      </c>
      <c r="M152">
        <v>26.4860907592941</v>
      </c>
      <c r="N152">
        <v>0.90629440565751995</v>
      </c>
      <c r="O152">
        <v>106.015037593984</v>
      </c>
      <c r="P152">
        <v>4.6067415730337098</v>
      </c>
      <c r="Q152">
        <v>-5.514795278878E-3</v>
      </c>
    </row>
    <row r="153" spans="1:17" x14ac:dyDescent="0.3">
      <c r="A153" t="s">
        <v>382</v>
      </c>
      <c r="B153" t="s">
        <v>383</v>
      </c>
      <c r="C153" t="s">
        <v>3129</v>
      </c>
      <c r="D153" t="s">
        <v>384</v>
      </c>
      <c r="E153">
        <v>62997.964267590003</v>
      </c>
      <c r="F153">
        <v>1740.3</v>
      </c>
      <c r="G153">
        <v>6.9957186728426803</v>
      </c>
      <c r="H153">
        <v>-11.366247034820701</v>
      </c>
      <c r="I153">
        <v>19.645752038964201</v>
      </c>
      <c r="J153">
        <v>1.97913985215294</v>
      </c>
      <c r="K153">
        <v>1751.6976970335299</v>
      </c>
      <c r="L153">
        <v>1594.7726865182899</v>
      </c>
      <c r="M153">
        <v>57.022722448241701</v>
      </c>
      <c r="N153">
        <v>0.65425708100636404</v>
      </c>
      <c r="O153">
        <v>14.4745158880652</v>
      </c>
      <c r="P153">
        <v>48.749946578913601</v>
      </c>
      <c r="Q153">
        <v>5.5064811259288998E-2</v>
      </c>
    </row>
    <row r="154" spans="1:17" x14ac:dyDescent="0.3">
      <c r="A154" t="s">
        <v>385</v>
      </c>
      <c r="B154" t="s">
        <v>386</v>
      </c>
      <c r="C154" t="s">
        <v>3127</v>
      </c>
      <c r="D154" t="s">
        <v>143</v>
      </c>
      <c r="E154">
        <v>62810.373414513997</v>
      </c>
      <c r="F154">
        <v>233.69</v>
      </c>
      <c r="G154">
        <v>262.52223408676701</v>
      </c>
      <c r="H154">
        <v>0.25259244564903</v>
      </c>
      <c r="I154">
        <v>30.573756287622601</v>
      </c>
      <c r="J154">
        <v>2.81152773843151</v>
      </c>
      <c r="K154">
        <v>231.385948278786</v>
      </c>
      <c r="L154">
        <v>184.049850345538</v>
      </c>
      <c r="M154">
        <v>58.494107367850397</v>
      </c>
      <c r="N154">
        <v>0.34464596024455701</v>
      </c>
      <c r="O154">
        <v>32.654371175488897</v>
      </c>
      <c r="P154">
        <v>399.33760683760602</v>
      </c>
    </row>
    <row r="155" spans="1:17" x14ac:dyDescent="0.3">
      <c r="A155" t="s">
        <v>387</v>
      </c>
      <c r="B155" t="s">
        <v>388</v>
      </c>
      <c r="C155" t="s">
        <v>3134</v>
      </c>
      <c r="D155" t="s">
        <v>119</v>
      </c>
      <c r="E155">
        <v>62255.77202574</v>
      </c>
      <c r="F155">
        <v>756.05</v>
      </c>
      <c r="G155">
        <v>35.980711098261402</v>
      </c>
      <c r="H155">
        <v>2.5876753658307901</v>
      </c>
      <c r="I155">
        <v>-1.61036373396518</v>
      </c>
      <c r="J155">
        <v>-1.6290905560759801</v>
      </c>
      <c r="K155">
        <v>752.854666612762</v>
      </c>
      <c r="L155">
        <v>685.67880064834503</v>
      </c>
      <c r="M155">
        <v>45.696107666516397</v>
      </c>
      <c r="N155">
        <v>0.62458062513262103</v>
      </c>
      <c r="O155">
        <v>12.161894054626</v>
      </c>
      <c r="P155">
        <v>76.998712396113703</v>
      </c>
      <c r="Q155">
        <v>0.17329154111018499</v>
      </c>
    </row>
    <row r="156" spans="1:17" x14ac:dyDescent="0.3">
      <c r="A156" t="s">
        <v>389</v>
      </c>
      <c r="B156" t="s">
        <v>390</v>
      </c>
      <c r="C156" t="s">
        <v>3133</v>
      </c>
      <c r="D156" t="s">
        <v>184</v>
      </c>
      <c r="E156">
        <v>60369.947982450001</v>
      </c>
      <c r="F156">
        <v>3862.35</v>
      </c>
      <c r="G156">
        <v>-2.9671346564443</v>
      </c>
      <c r="H156">
        <v>-0.102349713886996</v>
      </c>
      <c r="I156">
        <v>10.3245644079556</v>
      </c>
      <c r="J156">
        <v>1.2226096118996399</v>
      </c>
      <c r="K156">
        <v>3933.4702002554</v>
      </c>
      <c r="L156">
        <v>3736.56874261231</v>
      </c>
      <c r="M156">
        <v>49.945320251141297</v>
      </c>
      <c r="N156">
        <v>0.54580555157696298</v>
      </c>
      <c r="O156">
        <v>28.186207878623101</v>
      </c>
      <c r="P156">
        <v>47.8581272490621</v>
      </c>
      <c r="Q156">
        <v>0.104369496606788</v>
      </c>
    </row>
    <row r="157" spans="1:17" x14ac:dyDescent="0.3">
      <c r="A157" t="s">
        <v>391</v>
      </c>
      <c r="B157" t="s">
        <v>392</v>
      </c>
      <c r="C157" t="s">
        <v>3131</v>
      </c>
      <c r="D157" t="s">
        <v>51</v>
      </c>
      <c r="E157">
        <v>60331.868210480003</v>
      </c>
      <c r="F157">
        <v>28392.400000000001</v>
      </c>
      <c r="G157">
        <v>-2.1486427942548199</v>
      </c>
      <c r="H157">
        <v>-4.7261700136907097</v>
      </c>
      <c r="I157">
        <v>-4.7927446717879203</v>
      </c>
      <c r="J157">
        <v>-7.1245931350452193E-2</v>
      </c>
      <c r="K157">
        <v>28596.9113354459</v>
      </c>
      <c r="L157">
        <v>27091.653616601601</v>
      </c>
      <c r="M157">
        <v>43.986087018193899</v>
      </c>
      <c r="N157">
        <v>0.62445935794558505</v>
      </c>
      <c r="O157">
        <v>7.4970766824924802</v>
      </c>
      <c r="P157">
        <v>29.056363636363599</v>
      </c>
      <c r="Q157">
        <v>1.0387765146499001E-2</v>
      </c>
    </row>
    <row r="158" spans="1:17" x14ac:dyDescent="0.3">
      <c r="A158" t="s">
        <v>393</v>
      </c>
      <c r="B158" t="s">
        <v>394</v>
      </c>
      <c r="C158" t="s">
        <v>3141</v>
      </c>
      <c r="D158" t="s">
        <v>395</v>
      </c>
      <c r="E158">
        <v>60329.75549589</v>
      </c>
      <c r="F158">
        <v>932.35</v>
      </c>
      <c r="G158">
        <v>48.408034582080496</v>
      </c>
      <c r="H158">
        <v>-9.23969893868016</v>
      </c>
      <c r="I158">
        <v>24.6927105919955</v>
      </c>
      <c r="J158">
        <v>-6.5687647388587802</v>
      </c>
      <c r="K158">
        <v>955.915457860895</v>
      </c>
      <c r="L158">
        <v>839.370414249286</v>
      </c>
      <c r="M158">
        <v>49.975417427206303</v>
      </c>
      <c r="N158">
        <v>0.63226831315092902</v>
      </c>
      <c r="O158">
        <v>27.312704456480901</v>
      </c>
      <c r="P158">
        <v>81.038834951456295</v>
      </c>
      <c r="Q158">
        <v>0.14941827771778701</v>
      </c>
    </row>
    <row r="159" spans="1:17" x14ac:dyDescent="0.3">
      <c r="A159" t="s">
        <v>396</v>
      </c>
      <c r="B159" t="s">
        <v>397</v>
      </c>
      <c r="C159" t="s">
        <v>3140</v>
      </c>
      <c r="D159" t="s">
        <v>135</v>
      </c>
      <c r="E159">
        <v>59629.305645599998</v>
      </c>
      <c r="F159">
        <v>1668</v>
      </c>
      <c r="G159">
        <v>51.903304806835799</v>
      </c>
      <c r="H159">
        <v>-2.1325904327442302</v>
      </c>
      <c r="I159">
        <v>0.290414367187317</v>
      </c>
      <c r="J159">
        <v>2.9787551919395598</v>
      </c>
      <c r="K159">
        <v>1756.4927504746599</v>
      </c>
      <c r="L159">
        <v>1562.1383848225501</v>
      </c>
      <c r="M159">
        <v>39.298479671086298</v>
      </c>
      <c r="N159">
        <v>1.4424587470889401</v>
      </c>
      <c r="O159">
        <v>24.0107913669064</v>
      </c>
      <c r="P159">
        <v>93.049969618934597</v>
      </c>
      <c r="Q159">
        <v>0.167000503262937</v>
      </c>
    </row>
    <row r="160" spans="1:17" x14ac:dyDescent="0.3">
      <c r="A160" t="s">
        <v>398</v>
      </c>
      <c r="B160" t="s">
        <v>399</v>
      </c>
      <c r="C160" t="s">
        <v>3133</v>
      </c>
      <c r="D160" t="s">
        <v>400</v>
      </c>
      <c r="E160">
        <v>59152.160382150003</v>
      </c>
      <c r="F160">
        <v>3059.85</v>
      </c>
      <c r="G160">
        <v>-7.7453900536492997</v>
      </c>
      <c r="H160">
        <v>1.8382134628807101</v>
      </c>
      <c r="I160">
        <v>16.624792071496699</v>
      </c>
      <c r="J160">
        <v>1.7810409932665401</v>
      </c>
      <c r="K160">
        <v>3009.9304118385799</v>
      </c>
      <c r="L160">
        <v>2818.6941035507398</v>
      </c>
      <c r="M160">
        <v>57.537382755069601</v>
      </c>
      <c r="N160">
        <v>1.11403288028743</v>
      </c>
      <c r="O160">
        <v>10.2995244864944</v>
      </c>
      <c r="P160">
        <v>39.477162913665701</v>
      </c>
      <c r="Q160">
        <v>-1.9273088086389999E-3</v>
      </c>
    </row>
    <row r="161" spans="1:17" x14ac:dyDescent="0.3">
      <c r="A161" t="s">
        <v>401</v>
      </c>
      <c r="B161" t="s">
        <v>402</v>
      </c>
      <c r="C161" t="s">
        <v>3137</v>
      </c>
      <c r="D161" t="s">
        <v>310</v>
      </c>
      <c r="E161">
        <v>58788.291755799997</v>
      </c>
      <c r="F161">
        <v>1776.7</v>
      </c>
      <c r="G161">
        <v>80.767183227419594</v>
      </c>
      <c r="H161">
        <v>-2.1400012637597001</v>
      </c>
      <c r="I161">
        <v>22.4530584606171</v>
      </c>
      <c r="J161">
        <v>-1.3804194640099201</v>
      </c>
      <c r="K161">
        <v>1746.9771422587201</v>
      </c>
      <c r="L161">
        <v>1422.9093489297099</v>
      </c>
      <c r="M161">
        <v>35.434500910072799</v>
      </c>
      <c r="N161">
        <v>0.75561768080410596</v>
      </c>
      <c r="O161">
        <v>9.4669893623009003</v>
      </c>
      <c r="P161">
        <v>120.242965166728</v>
      </c>
      <c r="Q161">
        <v>2.2253523625307001E-2</v>
      </c>
    </row>
    <row r="162" spans="1:17" x14ac:dyDescent="0.3">
      <c r="A162" t="s">
        <v>403</v>
      </c>
      <c r="B162" t="s">
        <v>404</v>
      </c>
      <c r="C162" t="s">
        <v>3127</v>
      </c>
      <c r="D162" t="s">
        <v>405</v>
      </c>
      <c r="E162">
        <v>58457.1023278949</v>
      </c>
      <c r="F162">
        <v>224.39</v>
      </c>
      <c r="G162">
        <v>-0.61537852584542196</v>
      </c>
      <c r="H162">
        <v>3.6611456820033701</v>
      </c>
      <c r="I162">
        <v>0.72647871151463494</v>
      </c>
      <c r="J162">
        <v>-4.2052695231458896</v>
      </c>
      <c r="K162">
        <v>225.419969125173</v>
      </c>
      <c r="L162">
        <v>210.188899615281</v>
      </c>
      <c r="M162">
        <v>37.828458599515898</v>
      </c>
      <c r="N162">
        <v>0.93996138888361302</v>
      </c>
      <c r="O162">
        <v>10.031641338740499</v>
      </c>
      <c r="P162">
        <v>44.767741935483798</v>
      </c>
      <c r="Q162">
        <v>9.7936805416597994E-2</v>
      </c>
    </row>
    <row r="163" spans="1:17" x14ac:dyDescent="0.3">
      <c r="A163" t="s">
        <v>406</v>
      </c>
      <c r="B163" t="s">
        <v>407</v>
      </c>
      <c r="C163" t="s">
        <v>3133</v>
      </c>
      <c r="D163" t="s">
        <v>184</v>
      </c>
      <c r="E163">
        <v>57580.021195825</v>
      </c>
      <c r="F163">
        <v>1002.85</v>
      </c>
      <c r="G163">
        <v>41.2035691528637</v>
      </c>
      <c r="H163">
        <v>-5.4517397200762696</v>
      </c>
      <c r="I163">
        <v>28.069171687975999</v>
      </c>
      <c r="J163">
        <v>-4.52421333133662</v>
      </c>
      <c r="K163">
        <v>1063.7910895684099</v>
      </c>
      <c r="L163">
        <v>901.81500489970597</v>
      </c>
      <c r="M163">
        <v>30.226658871461801</v>
      </c>
      <c r="N163">
        <v>0.88312093247163204</v>
      </c>
      <c r="O163">
        <v>25.1433414767911</v>
      </c>
      <c r="P163">
        <v>82.801676995989794</v>
      </c>
      <c r="Q163">
        <v>0.109816042443957</v>
      </c>
    </row>
    <row r="164" spans="1:17" x14ac:dyDescent="0.3">
      <c r="A164" t="s">
        <v>408</v>
      </c>
      <c r="B164" t="s">
        <v>409</v>
      </c>
      <c r="C164" t="s">
        <v>3127</v>
      </c>
      <c r="D164" t="s">
        <v>410</v>
      </c>
      <c r="E164">
        <v>57076.703599784902</v>
      </c>
      <c r="F164">
        <v>4216.1499999999996</v>
      </c>
      <c r="G164">
        <v>166.970161210767</v>
      </c>
      <c r="H164">
        <v>48.138044234370199</v>
      </c>
      <c r="I164">
        <v>37.372700601668001</v>
      </c>
      <c r="J164">
        <v>9.7167586915370308</v>
      </c>
      <c r="K164">
        <v>3302.3408893037599</v>
      </c>
      <c r="L164">
        <v>2623.02072614802</v>
      </c>
      <c r="M164">
        <v>66.342645541984197</v>
      </c>
      <c r="N164">
        <v>2.1345181078418198</v>
      </c>
      <c r="O164">
        <v>4.2420217497005597</v>
      </c>
      <c r="P164">
        <v>200.081850533807</v>
      </c>
      <c r="Q164">
        <v>0.200953411503554</v>
      </c>
    </row>
    <row r="165" spans="1:17" x14ac:dyDescent="0.3">
      <c r="A165" t="s">
        <v>411</v>
      </c>
      <c r="B165" t="s">
        <v>412</v>
      </c>
      <c r="C165" t="s">
        <v>3127</v>
      </c>
      <c r="D165" t="s">
        <v>54</v>
      </c>
      <c r="E165">
        <v>57006.180881875</v>
      </c>
      <c r="F165">
        <v>5173.45</v>
      </c>
      <c r="G165">
        <v>31.006839684731499</v>
      </c>
      <c r="H165">
        <v>9.8888602971360005</v>
      </c>
      <c r="I165">
        <v>6.6765093728243103</v>
      </c>
      <c r="J165">
        <v>3.0904820963526198</v>
      </c>
      <c r="K165">
        <v>4847.5228929585001</v>
      </c>
      <c r="L165">
        <v>4292.9735912054402</v>
      </c>
      <c r="M165">
        <v>49.184185254377503</v>
      </c>
      <c r="N165">
        <v>0.93848779795097403</v>
      </c>
      <c r="O165">
        <v>7.0049966656679796</v>
      </c>
      <c r="P165">
        <v>75.806232371631495</v>
      </c>
      <c r="Q165">
        <v>9.5019500184129996E-2</v>
      </c>
    </row>
    <row r="166" spans="1:17" x14ac:dyDescent="0.3">
      <c r="A166" t="s">
        <v>413</v>
      </c>
      <c r="B166" t="s">
        <v>414</v>
      </c>
      <c r="C166" t="s">
        <v>3139</v>
      </c>
      <c r="D166" t="s">
        <v>256</v>
      </c>
      <c r="E166">
        <v>56969.186265299999</v>
      </c>
      <c r="F166">
        <v>5057.8999999999996</v>
      </c>
      <c r="G166">
        <v>46.346649729774001</v>
      </c>
      <c r="H166">
        <v>19.9172023393788</v>
      </c>
      <c r="I166">
        <v>1.44079911328858</v>
      </c>
      <c r="J166">
        <v>3.02602987417115</v>
      </c>
      <c r="K166">
        <v>4895.3702263167897</v>
      </c>
      <c r="L166">
        <v>4383.3517392839403</v>
      </c>
      <c r="M166">
        <v>48.354829304426403</v>
      </c>
      <c r="N166">
        <v>0.54601550731622805</v>
      </c>
      <c r="O166">
        <v>15.461950611914</v>
      </c>
      <c r="P166">
        <v>102.29577042295701</v>
      </c>
      <c r="Q166">
        <v>0.15067899059197101</v>
      </c>
    </row>
    <row r="167" spans="1:17" x14ac:dyDescent="0.3">
      <c r="A167" t="s">
        <v>415</v>
      </c>
      <c r="B167" t="s">
        <v>416</v>
      </c>
      <c r="C167" t="s">
        <v>3133</v>
      </c>
      <c r="D167" t="s">
        <v>400</v>
      </c>
      <c r="E167">
        <v>56074.038911634998</v>
      </c>
      <c r="F167">
        <v>132214.45000000001</v>
      </c>
      <c r="G167">
        <v>-3.6314411458031901</v>
      </c>
      <c r="H167">
        <v>-1.47404324372822</v>
      </c>
      <c r="I167">
        <v>-10.215527036061401</v>
      </c>
      <c r="J167">
        <v>-3.4398837375948101</v>
      </c>
      <c r="K167">
        <v>135337.85067133699</v>
      </c>
      <c r="L167">
        <v>130090.09921024401</v>
      </c>
      <c r="M167">
        <v>35.378660510800302</v>
      </c>
      <c r="N167">
        <v>0.79314609000518399</v>
      </c>
      <c r="O167">
        <v>14.544968420622601</v>
      </c>
      <c r="P167">
        <v>23.563751740637901</v>
      </c>
      <c r="Q167">
        <v>4.4840013893682001E-2</v>
      </c>
    </row>
    <row r="168" spans="1:17" x14ac:dyDescent="0.3">
      <c r="A168" t="s">
        <v>417</v>
      </c>
      <c r="B168" t="s">
        <v>418</v>
      </c>
      <c r="C168" t="s">
        <v>3128</v>
      </c>
      <c r="D168" t="s">
        <v>27</v>
      </c>
      <c r="E168">
        <v>55626.3</v>
      </c>
      <c r="F168">
        <v>1951.8</v>
      </c>
      <c r="G168">
        <v>-20.296618551427098</v>
      </c>
      <c r="H168">
        <v>0.49971601544364103</v>
      </c>
      <c r="I168">
        <v>-10.8164566349214</v>
      </c>
      <c r="J168">
        <v>-7.0073345112475796</v>
      </c>
      <c r="K168">
        <v>1981.8056453755801</v>
      </c>
      <c r="L168">
        <v>1860.0146007769199</v>
      </c>
      <c r="M168">
        <v>32.698406580243599</v>
      </c>
      <c r="N168">
        <v>1.1407550791041701</v>
      </c>
      <c r="O168">
        <v>11.4355979096218</v>
      </c>
      <c r="P168">
        <v>26.461059997408299</v>
      </c>
      <c r="Q168">
        <v>2.3510530420526001E-2</v>
      </c>
    </row>
    <row r="169" spans="1:17" x14ac:dyDescent="0.3">
      <c r="A169" t="s">
        <v>419</v>
      </c>
      <c r="B169" t="s">
        <v>420</v>
      </c>
      <c r="C169" t="s">
        <v>3138</v>
      </c>
      <c r="D169" t="s">
        <v>421</v>
      </c>
      <c r="E169">
        <v>55138.194612068997</v>
      </c>
      <c r="F169">
        <v>192.93</v>
      </c>
      <c r="G169">
        <v>3.4410636463030801</v>
      </c>
      <c r="H169">
        <v>-8.94972395808907</v>
      </c>
      <c r="I169">
        <v>-1.7506278993937701</v>
      </c>
      <c r="J169">
        <v>2.41702620109211</v>
      </c>
      <c r="K169">
        <v>197.873874905082</v>
      </c>
      <c r="L169">
        <v>180.88784223452399</v>
      </c>
      <c r="M169">
        <v>38.987919728989397</v>
      </c>
      <c r="N169">
        <v>0.51661122601541198</v>
      </c>
      <c r="O169">
        <v>19.110558233556201</v>
      </c>
      <c r="P169">
        <v>41.3406593406593</v>
      </c>
      <c r="Q169">
        <v>-7.5820018329818994E-2</v>
      </c>
    </row>
    <row r="170" spans="1:17" x14ac:dyDescent="0.3">
      <c r="A170" t="s">
        <v>422</v>
      </c>
      <c r="B170" t="s">
        <v>423</v>
      </c>
      <c r="C170" t="s">
        <v>3129</v>
      </c>
      <c r="D170" t="s">
        <v>239</v>
      </c>
      <c r="E170">
        <v>55124.507489265001</v>
      </c>
      <c r="F170">
        <v>2084.85</v>
      </c>
      <c r="G170">
        <v>4.8287803324344498</v>
      </c>
      <c r="H170">
        <v>1.5416381976962701</v>
      </c>
      <c r="I170">
        <v>3.3898008131971298</v>
      </c>
      <c r="J170">
        <v>-1.3568586557750699</v>
      </c>
      <c r="K170">
        <v>2070.2961587606601</v>
      </c>
      <c r="L170">
        <v>1925.58916819657</v>
      </c>
      <c r="M170">
        <v>42.048144351503602</v>
      </c>
      <c r="N170">
        <v>0.75669676176996303</v>
      </c>
      <c r="O170">
        <v>5.7582080245581304</v>
      </c>
      <c r="P170">
        <v>35.292018170019396</v>
      </c>
      <c r="Q170">
        <v>-5.00413456185E-3</v>
      </c>
    </row>
    <row r="171" spans="1:17" x14ac:dyDescent="0.3">
      <c r="A171" t="s">
        <v>424</v>
      </c>
      <c r="B171" t="s">
        <v>425</v>
      </c>
      <c r="C171" t="s">
        <v>3126</v>
      </c>
      <c r="D171" t="s">
        <v>284</v>
      </c>
      <c r="E171">
        <v>54998.474023449999</v>
      </c>
      <c r="F171">
        <v>5196.5</v>
      </c>
      <c r="G171">
        <v>-18.3295247001993</v>
      </c>
      <c r="H171">
        <v>-7.1341884794419599</v>
      </c>
      <c r="I171">
        <v>-17.8564822378782</v>
      </c>
      <c r="J171">
        <v>-0.54583766544980505</v>
      </c>
      <c r="K171">
        <v>5334.4763541851898</v>
      </c>
      <c r="L171">
        <v>5072.5477650582998</v>
      </c>
      <c r="M171">
        <v>36.810423263199503</v>
      </c>
      <c r="N171">
        <v>1.1787188707580001</v>
      </c>
      <c r="O171">
        <v>15.4623304147021</v>
      </c>
      <c r="P171">
        <v>26.404767696424202</v>
      </c>
      <c r="Q171">
        <v>-1.6025180841706999E-2</v>
      </c>
    </row>
    <row r="172" spans="1:17" x14ac:dyDescent="0.3">
      <c r="A172" t="s">
        <v>426</v>
      </c>
      <c r="B172" t="s">
        <v>427</v>
      </c>
      <c r="C172" t="s">
        <v>3127</v>
      </c>
      <c r="D172" t="s">
        <v>24</v>
      </c>
      <c r="E172">
        <v>54728.701782174001</v>
      </c>
      <c r="F172">
        <v>73.14</v>
      </c>
      <c r="G172">
        <v>-45.919548000028698</v>
      </c>
      <c r="H172">
        <v>-0.66529644442619296</v>
      </c>
      <c r="I172">
        <v>-23.513115647260602</v>
      </c>
      <c r="J172">
        <v>0.90002469285673603</v>
      </c>
      <c r="K172">
        <v>73.962684591625504</v>
      </c>
      <c r="L172">
        <v>77.269075983150699</v>
      </c>
      <c r="M172">
        <v>51.419168437364</v>
      </c>
      <c r="N172">
        <v>1.34321993479808</v>
      </c>
      <c r="O172">
        <v>27.6319387476073</v>
      </c>
      <c r="P172">
        <v>3.8772901576480598</v>
      </c>
      <c r="Q172">
        <v>3.9204395375646003E-2</v>
      </c>
    </row>
    <row r="173" spans="1:17" x14ac:dyDescent="0.3">
      <c r="A173" t="s">
        <v>428</v>
      </c>
      <c r="B173" t="s">
        <v>429</v>
      </c>
      <c r="C173" t="s">
        <v>3127</v>
      </c>
      <c r="D173" t="s">
        <v>34</v>
      </c>
      <c r="E173">
        <v>54399.6097008</v>
      </c>
      <c r="F173">
        <v>45.5</v>
      </c>
      <c r="G173">
        <v>-18.885089745378401</v>
      </c>
      <c r="H173">
        <v>-5.8641627646907102</v>
      </c>
      <c r="I173">
        <v>-28.831998173299301</v>
      </c>
      <c r="J173">
        <v>-2.33951893233069</v>
      </c>
      <c r="K173">
        <v>49.692405741549699</v>
      </c>
      <c r="L173">
        <v>49.451324360693697</v>
      </c>
      <c r="M173">
        <v>32.574037203549203</v>
      </c>
      <c r="N173">
        <v>0.57273713131549997</v>
      </c>
      <c r="O173">
        <v>55.274725274725199</v>
      </c>
      <c r="P173">
        <v>30.935251798561101</v>
      </c>
      <c r="Q173">
        <v>0.109926028680496</v>
      </c>
    </row>
    <row r="174" spans="1:17" x14ac:dyDescent="0.3">
      <c r="A174" t="s">
        <v>430</v>
      </c>
      <c r="B174" t="s">
        <v>431</v>
      </c>
      <c r="C174" t="s">
        <v>3129</v>
      </c>
      <c r="D174" t="s">
        <v>195</v>
      </c>
      <c r="E174">
        <v>54380.497198719997</v>
      </c>
      <c r="F174">
        <v>16752.7</v>
      </c>
      <c r="G174">
        <v>-32.682467782837797</v>
      </c>
      <c r="H174">
        <v>2.5093913965242298</v>
      </c>
      <c r="I174">
        <v>-4.5600033866918199</v>
      </c>
      <c r="J174">
        <v>2.0978273211083698</v>
      </c>
      <c r="K174">
        <v>16648.803020529002</v>
      </c>
      <c r="L174">
        <v>16497.947298878302</v>
      </c>
      <c r="M174">
        <v>56.593905487738503</v>
      </c>
      <c r="N174">
        <v>0.79962216069505598</v>
      </c>
      <c r="O174">
        <v>14.906850835984599</v>
      </c>
      <c r="P174">
        <v>9.1708264365868608</v>
      </c>
      <c r="Q174">
        <v>-1.6910666633999E-2</v>
      </c>
    </row>
    <row r="175" spans="1:17" x14ac:dyDescent="0.3">
      <c r="A175" t="s">
        <v>432</v>
      </c>
      <c r="B175" t="s">
        <v>433</v>
      </c>
      <c r="C175" t="s">
        <v>3136</v>
      </c>
      <c r="D175" t="s">
        <v>434</v>
      </c>
      <c r="E175">
        <v>54111.431045879901</v>
      </c>
      <c r="F175">
        <v>888.1</v>
      </c>
      <c r="G175">
        <v>-0.95372126699745496</v>
      </c>
      <c r="H175">
        <v>-5.7592596880766402</v>
      </c>
      <c r="I175">
        <v>-18.374268804301501</v>
      </c>
      <c r="J175">
        <v>-0.49795789838616</v>
      </c>
      <c r="K175">
        <v>943.97650355598103</v>
      </c>
      <c r="L175">
        <v>940.05439091948301</v>
      </c>
      <c r="M175">
        <v>42.019770024599097</v>
      </c>
      <c r="N175">
        <v>0.74529027743517495</v>
      </c>
      <c r="O175">
        <v>32.867920279247798</v>
      </c>
      <c r="P175">
        <v>32.118417137756602</v>
      </c>
      <c r="Q175">
        <v>1.7133627187413E-2</v>
      </c>
    </row>
    <row r="176" spans="1:17" x14ac:dyDescent="0.3">
      <c r="A176" t="s">
        <v>435</v>
      </c>
      <c r="B176" t="s">
        <v>436</v>
      </c>
      <c r="C176" t="s">
        <v>3126</v>
      </c>
      <c r="D176" t="s">
        <v>21</v>
      </c>
      <c r="E176">
        <v>54003.473033114999</v>
      </c>
      <c r="F176">
        <v>2854.05</v>
      </c>
      <c r="G176">
        <v>-11.887718067628899</v>
      </c>
      <c r="H176">
        <v>-4.1481618542548402</v>
      </c>
      <c r="I176">
        <v>6.8555680239600703</v>
      </c>
      <c r="J176">
        <v>-1.3806747705917199</v>
      </c>
      <c r="K176">
        <v>2933.71260079587</v>
      </c>
      <c r="L176">
        <v>2658.6956523858398</v>
      </c>
      <c r="M176">
        <v>31.546799746127999</v>
      </c>
      <c r="N176">
        <v>0.90795883342921602</v>
      </c>
      <c r="O176">
        <v>11.6939086561202</v>
      </c>
      <c r="P176">
        <v>37.936784109032899</v>
      </c>
      <c r="Q176">
        <v>-5.2154432909700003E-2</v>
      </c>
    </row>
    <row r="177" spans="1:17" x14ac:dyDescent="0.3">
      <c r="A177" t="s">
        <v>437</v>
      </c>
      <c r="B177" t="s">
        <v>438</v>
      </c>
      <c r="C177" t="s">
        <v>3134</v>
      </c>
      <c r="D177" t="s">
        <v>119</v>
      </c>
      <c r="E177">
        <v>53684.437181132998</v>
      </c>
      <c r="F177">
        <v>129.97</v>
      </c>
      <c r="G177">
        <v>19.401513366046402</v>
      </c>
      <c r="H177">
        <v>1.7604673164025</v>
      </c>
      <c r="I177">
        <v>-24.944984838329098</v>
      </c>
      <c r="J177">
        <v>-5.06506842408856</v>
      </c>
      <c r="K177">
        <v>135.686531232231</v>
      </c>
      <c r="L177">
        <v>133.34990289461399</v>
      </c>
      <c r="M177">
        <v>35.827248922875597</v>
      </c>
      <c r="N177">
        <v>1.2925815476361899</v>
      </c>
      <c r="O177">
        <v>34.915749788412697</v>
      </c>
      <c r="P177">
        <v>58.887530562347102</v>
      </c>
      <c r="Q177">
        <v>-1.0662742837067E-2</v>
      </c>
    </row>
    <row r="178" spans="1:17" x14ac:dyDescent="0.3">
      <c r="A178" t="s">
        <v>439</v>
      </c>
      <c r="B178" t="s">
        <v>440</v>
      </c>
      <c r="C178" t="s">
        <v>3125</v>
      </c>
      <c r="D178" t="s">
        <v>441</v>
      </c>
      <c r="E178">
        <v>52792.503097159999</v>
      </c>
      <c r="F178">
        <v>351.95</v>
      </c>
      <c r="G178">
        <v>29.4958911957543</v>
      </c>
      <c r="H178">
        <v>2.7045466178740298</v>
      </c>
      <c r="I178">
        <v>6.4821618025622199</v>
      </c>
      <c r="J178">
        <v>3.3370861780129601</v>
      </c>
      <c r="K178">
        <v>346.88623398570098</v>
      </c>
      <c r="L178">
        <v>311.34522764536899</v>
      </c>
      <c r="M178">
        <v>56.999514430802499</v>
      </c>
      <c r="N178">
        <v>1.30652834848685</v>
      </c>
      <c r="O178">
        <v>9.1632334138371991</v>
      </c>
      <c r="P178">
        <v>83.594157537819498</v>
      </c>
      <c r="Q178">
        <v>4.8826666520146E-2</v>
      </c>
    </row>
    <row r="179" spans="1:17" x14ac:dyDescent="0.3">
      <c r="A179" t="s">
        <v>442</v>
      </c>
      <c r="B179" t="s">
        <v>443</v>
      </c>
      <c r="C179" t="s">
        <v>3127</v>
      </c>
      <c r="D179" t="s">
        <v>54</v>
      </c>
      <c r="E179">
        <v>52043.892613550001</v>
      </c>
      <c r="F179">
        <v>699.95</v>
      </c>
      <c r="G179">
        <v>-29.0933699400784</v>
      </c>
      <c r="H179">
        <v>-1.74192532976101</v>
      </c>
      <c r="I179">
        <v>0.458956957342605</v>
      </c>
      <c r="J179">
        <v>-1.8746778647603399</v>
      </c>
      <c r="K179">
        <v>694.82200410072505</v>
      </c>
      <c r="L179">
        <v>668.55498070461101</v>
      </c>
      <c r="M179">
        <v>32.408659117341401</v>
      </c>
      <c r="N179">
        <v>0.76926340073496902</v>
      </c>
      <c r="O179">
        <v>16.208300592899398</v>
      </c>
      <c r="P179">
        <v>26.413220155318701</v>
      </c>
      <c r="Q179">
        <v>-2.4741974776020001E-3</v>
      </c>
    </row>
    <row r="180" spans="1:17" x14ac:dyDescent="0.3">
      <c r="A180" t="s">
        <v>444</v>
      </c>
      <c r="B180" t="s">
        <v>445</v>
      </c>
      <c r="C180" t="s">
        <v>3141</v>
      </c>
      <c r="D180" t="s">
        <v>446</v>
      </c>
      <c r="E180">
        <v>51187.353750000002</v>
      </c>
      <c r="F180">
        <v>4659.75</v>
      </c>
      <c r="G180">
        <v>39.559645491310398</v>
      </c>
      <c r="H180">
        <v>11.1846394994873</v>
      </c>
      <c r="I180">
        <v>24.163011910494401</v>
      </c>
      <c r="J180">
        <v>3.8709108514174</v>
      </c>
      <c r="K180">
        <v>3877.2275143777401</v>
      </c>
      <c r="L180">
        <v>3470.7998216742399</v>
      </c>
      <c r="M180">
        <v>73.266563060606302</v>
      </c>
      <c r="N180">
        <v>0.89267789009640597</v>
      </c>
      <c r="O180">
        <v>0.75647835184291501</v>
      </c>
      <c r="P180">
        <v>88.196688206785097</v>
      </c>
      <c r="Q180">
        <v>8.7737738917874994E-2</v>
      </c>
    </row>
    <row r="181" spans="1:17" x14ac:dyDescent="0.3">
      <c r="A181" t="s">
        <v>447</v>
      </c>
      <c r="B181" t="s">
        <v>448</v>
      </c>
      <c r="C181" t="s">
        <v>3139</v>
      </c>
      <c r="D181" t="s">
        <v>449</v>
      </c>
      <c r="E181">
        <v>51024.357224505002</v>
      </c>
      <c r="F181">
        <v>1899.45</v>
      </c>
      <c r="G181">
        <v>-27.5940934136033</v>
      </c>
      <c r="H181">
        <v>-0.97841821331071399</v>
      </c>
      <c r="I181">
        <v>-14.666348968369901</v>
      </c>
      <c r="J181">
        <v>-1.8439455512632099</v>
      </c>
      <c r="K181">
        <v>1983.49808179366</v>
      </c>
      <c r="L181">
        <v>2015.98408085814</v>
      </c>
      <c r="M181">
        <v>35.129906152687703</v>
      </c>
      <c r="N181">
        <v>0.89653438403232699</v>
      </c>
      <c r="O181">
        <v>29.195293374397799</v>
      </c>
      <c r="P181">
        <v>9.1637931034482794</v>
      </c>
      <c r="Q181">
        <v>-1.2778559412682E-2</v>
      </c>
    </row>
    <row r="182" spans="1:17" hidden="1" x14ac:dyDescent="0.3">
      <c r="A182" t="s">
        <v>450</v>
      </c>
      <c r="B182" t="s">
        <v>451</v>
      </c>
      <c r="C182" t="s">
        <v>3142</v>
      </c>
      <c r="D182" t="s">
        <v>109</v>
      </c>
      <c r="E182">
        <v>49842.121869759998</v>
      </c>
      <c r="F182">
        <v>1105.7</v>
      </c>
      <c r="G182">
        <v>4.6855253516003099</v>
      </c>
      <c r="H182">
        <v>-13.8598756002221</v>
      </c>
      <c r="I182">
        <v>21.7816789627121</v>
      </c>
      <c r="J182">
        <v>0.53998764989727799</v>
      </c>
      <c r="M182">
        <v>60.322725179855098</v>
      </c>
      <c r="O182">
        <v>14.673962195893999</v>
      </c>
      <c r="P182">
        <v>37.850642064580398</v>
      </c>
    </row>
    <row r="183" spans="1:17" x14ac:dyDescent="0.3">
      <c r="A183" t="s">
        <v>452</v>
      </c>
      <c r="B183" t="s">
        <v>453</v>
      </c>
      <c r="C183" t="s">
        <v>3131</v>
      </c>
      <c r="D183" t="s">
        <v>51</v>
      </c>
      <c r="E183">
        <v>49691.923330819998</v>
      </c>
      <c r="F183">
        <v>1760.95</v>
      </c>
      <c r="G183">
        <v>97.121104736382193</v>
      </c>
      <c r="H183">
        <v>3.8715508346173801</v>
      </c>
      <c r="I183">
        <v>58.9135083828521</v>
      </c>
      <c r="J183">
        <v>9.7755578527369504</v>
      </c>
      <c r="K183">
        <v>1622.5929021957199</v>
      </c>
      <c r="L183">
        <v>1270.8426455660399</v>
      </c>
      <c r="M183">
        <v>66.008867388702697</v>
      </c>
      <c r="N183">
        <v>0.87501946212884896</v>
      </c>
      <c r="O183">
        <v>2.3879156137312099</v>
      </c>
      <c r="P183">
        <v>143.86511563495301</v>
      </c>
      <c r="Q183">
        <v>0.169118669576762</v>
      </c>
    </row>
    <row r="184" spans="1:17" x14ac:dyDescent="0.3">
      <c r="A184" t="s">
        <v>454</v>
      </c>
      <c r="B184" t="s">
        <v>455</v>
      </c>
      <c r="C184" t="s">
        <v>3127</v>
      </c>
      <c r="D184" t="s">
        <v>34</v>
      </c>
      <c r="E184">
        <v>49524.7594595599</v>
      </c>
      <c r="F184">
        <v>57.05</v>
      </c>
      <c r="G184">
        <v>-11.3582623671335</v>
      </c>
      <c r="H184">
        <v>-1.88157079799813</v>
      </c>
      <c r="I184">
        <v>-22.230537033303701</v>
      </c>
      <c r="J184">
        <v>0.78930421528131101</v>
      </c>
      <c r="K184">
        <v>59.662082621242199</v>
      </c>
      <c r="L184">
        <v>57.945935395708602</v>
      </c>
      <c r="M184">
        <v>42.473277677187802</v>
      </c>
      <c r="N184">
        <v>0.51668958784171604</v>
      </c>
      <c r="O184">
        <v>34.794040315512703</v>
      </c>
      <c r="P184">
        <v>39.657282741738001</v>
      </c>
      <c r="Q184">
        <v>9.9911222539608005E-2</v>
      </c>
    </row>
    <row r="185" spans="1:17" x14ac:dyDescent="0.3">
      <c r="A185" t="s">
        <v>456</v>
      </c>
      <c r="B185" t="s">
        <v>457</v>
      </c>
      <c r="C185" t="s">
        <v>609</v>
      </c>
      <c r="D185" t="s">
        <v>458</v>
      </c>
      <c r="E185">
        <v>49261.14029037</v>
      </c>
      <c r="F185">
        <v>44165.05</v>
      </c>
      <c r="G185">
        <v>-14.681117805219699</v>
      </c>
      <c r="H185">
        <v>8.7403153111424903</v>
      </c>
      <c r="I185">
        <v>8.2847095332695897</v>
      </c>
      <c r="J185">
        <v>4.40883664712055</v>
      </c>
      <c r="K185">
        <v>41750.656844604498</v>
      </c>
      <c r="L185">
        <v>39446.943337877201</v>
      </c>
      <c r="M185">
        <v>72.083517948570105</v>
      </c>
      <c r="N185">
        <v>1.08660618220742</v>
      </c>
      <c r="O185">
        <v>0.19212023987291699</v>
      </c>
      <c r="P185">
        <v>33.549994632605603</v>
      </c>
      <c r="Q185">
        <v>-1.3014721717718E-2</v>
      </c>
    </row>
    <row r="186" spans="1:17" x14ac:dyDescent="0.3">
      <c r="A186" t="s">
        <v>459</v>
      </c>
      <c r="B186" t="s">
        <v>460</v>
      </c>
      <c r="C186" t="s">
        <v>3126</v>
      </c>
      <c r="D186" t="s">
        <v>21</v>
      </c>
      <c r="E186">
        <v>48563.074450699998</v>
      </c>
      <c r="F186">
        <v>7281.5</v>
      </c>
      <c r="G186">
        <v>13.168802124615</v>
      </c>
      <c r="H186">
        <v>11.4887401531211</v>
      </c>
      <c r="I186">
        <v>17.825783787863699</v>
      </c>
      <c r="J186">
        <v>5.3069867329315903</v>
      </c>
      <c r="K186">
        <v>6626.3937051597004</v>
      </c>
      <c r="L186">
        <v>5927.1741640339897</v>
      </c>
      <c r="M186">
        <v>67.148904304072602</v>
      </c>
      <c r="N186">
        <v>0.98781150657699401</v>
      </c>
      <c r="O186">
        <v>2.0256815216644899</v>
      </c>
      <c r="P186">
        <v>69.840807044142494</v>
      </c>
      <c r="Q186">
        <v>1.9168218947259001E-2</v>
      </c>
    </row>
    <row r="187" spans="1:17" x14ac:dyDescent="0.3">
      <c r="A187" t="s">
        <v>461</v>
      </c>
      <c r="B187" t="s">
        <v>462</v>
      </c>
      <c r="C187" t="s">
        <v>3126</v>
      </c>
      <c r="D187" t="s">
        <v>284</v>
      </c>
      <c r="E187">
        <v>48324.621666949999</v>
      </c>
      <c r="F187">
        <v>7759.3</v>
      </c>
      <c r="G187">
        <v>-21.527232355243399</v>
      </c>
      <c r="H187">
        <v>-3.17697627415837</v>
      </c>
      <c r="I187">
        <v>-10.9794197808011</v>
      </c>
      <c r="J187">
        <v>-0.115073033068402</v>
      </c>
      <c r="K187">
        <v>7545.2547389530801</v>
      </c>
      <c r="L187">
        <v>7458.5010638674003</v>
      </c>
      <c r="M187">
        <v>56.833627172384901</v>
      </c>
      <c r="N187">
        <v>0.64273273114618101</v>
      </c>
      <c r="O187">
        <v>18.5673965435026</v>
      </c>
      <c r="P187">
        <v>21.027264786623402</v>
      </c>
      <c r="Q187">
        <v>6.8514922154259998E-3</v>
      </c>
    </row>
    <row r="188" spans="1:17" x14ac:dyDescent="0.3">
      <c r="A188" t="s">
        <v>463</v>
      </c>
      <c r="B188" t="s">
        <v>464</v>
      </c>
      <c r="C188" t="s">
        <v>3127</v>
      </c>
      <c r="D188" t="s">
        <v>34</v>
      </c>
      <c r="E188">
        <v>48016.987982701998</v>
      </c>
      <c r="F188">
        <v>105.47</v>
      </c>
      <c r="G188">
        <v>-28.666597848616401</v>
      </c>
      <c r="H188">
        <v>-7.6014286495148102</v>
      </c>
      <c r="I188">
        <v>-36.850061592532803</v>
      </c>
      <c r="J188">
        <v>-2.6779589491299598</v>
      </c>
      <c r="K188">
        <v>113.99259184632901</v>
      </c>
      <c r="L188">
        <v>118.469206284847</v>
      </c>
      <c r="M188">
        <v>20.872285785825699</v>
      </c>
      <c r="N188">
        <v>0.69021928992353698</v>
      </c>
      <c r="O188">
        <v>49.758225087702598</v>
      </c>
      <c r="P188">
        <v>22.071759259259199</v>
      </c>
      <c r="Q188">
        <v>6.3217734555159999E-2</v>
      </c>
    </row>
    <row r="189" spans="1:17" x14ac:dyDescent="0.3">
      <c r="A189" t="s">
        <v>465</v>
      </c>
      <c r="B189" t="s">
        <v>466</v>
      </c>
      <c r="C189" t="s">
        <v>3141</v>
      </c>
      <c r="D189" t="s">
        <v>395</v>
      </c>
      <c r="E189">
        <v>47951.203950795003</v>
      </c>
      <c r="F189">
        <v>1628.05</v>
      </c>
      <c r="G189">
        <v>11.974725979581599</v>
      </c>
      <c r="H189">
        <v>-5.6867602340402197</v>
      </c>
      <c r="I189">
        <v>30.037950299924201</v>
      </c>
      <c r="J189">
        <v>-5.7921540322713296</v>
      </c>
      <c r="K189">
        <v>1652.3467327259</v>
      </c>
      <c r="L189">
        <v>1432.9590000440201</v>
      </c>
      <c r="M189">
        <v>46.588492529825203</v>
      </c>
      <c r="N189">
        <v>0.94605553058508096</v>
      </c>
      <c r="O189">
        <v>9.8860600104419394</v>
      </c>
      <c r="P189">
        <v>59.761542613218197</v>
      </c>
      <c r="Q189">
        <v>9.1665305048948001E-2</v>
      </c>
    </row>
    <row r="190" spans="1:17" x14ac:dyDescent="0.3">
      <c r="A190" t="s">
        <v>467</v>
      </c>
      <c r="B190" t="s">
        <v>468</v>
      </c>
      <c r="C190" t="s">
        <v>3126</v>
      </c>
      <c r="D190" t="s">
        <v>21</v>
      </c>
      <c r="E190">
        <v>46991.702800575003</v>
      </c>
      <c r="F190">
        <v>1731.75</v>
      </c>
      <c r="G190">
        <v>21.6805899513223</v>
      </c>
      <c r="H190">
        <v>-1.4231254079629501</v>
      </c>
      <c r="I190">
        <v>6.3364903170384803</v>
      </c>
      <c r="J190">
        <v>6.9690040621862597</v>
      </c>
      <c r="K190">
        <v>1724.90050487024</v>
      </c>
      <c r="L190">
        <v>1583.0383941617399</v>
      </c>
      <c r="M190">
        <v>59.6986322785488</v>
      </c>
      <c r="N190">
        <v>0.896544901111335</v>
      </c>
      <c r="O190">
        <v>11.372888696405299</v>
      </c>
      <c r="P190">
        <v>58.701429618768302</v>
      </c>
      <c r="Q190">
        <v>0.18846030940711</v>
      </c>
    </row>
    <row r="191" spans="1:17" x14ac:dyDescent="0.3">
      <c r="A191" t="s">
        <v>469</v>
      </c>
      <c r="B191" t="s">
        <v>470</v>
      </c>
      <c r="C191" t="s">
        <v>3132</v>
      </c>
      <c r="D191" t="s">
        <v>109</v>
      </c>
      <c r="E191">
        <v>46788.141353550003</v>
      </c>
      <c r="F191">
        <v>119.06</v>
      </c>
      <c r="G191">
        <v>40.611033054630198</v>
      </c>
      <c r="H191">
        <v>-5.58513171946566</v>
      </c>
      <c r="I191">
        <v>-19.940474336360602</v>
      </c>
      <c r="J191">
        <v>-4.9200239922810196</v>
      </c>
      <c r="K191">
        <v>131.23598194183899</v>
      </c>
      <c r="L191">
        <v>122.071106977003</v>
      </c>
      <c r="M191">
        <v>30.6159536837615</v>
      </c>
      <c r="N191">
        <v>0.64445573442180504</v>
      </c>
      <c r="O191">
        <v>43.205106668906403</v>
      </c>
      <c r="P191">
        <v>87.791798107255502</v>
      </c>
      <c r="Q191">
        <v>0.169521398514098</v>
      </c>
    </row>
    <row r="192" spans="1:17" x14ac:dyDescent="0.3">
      <c r="A192" t="s">
        <v>471</v>
      </c>
      <c r="B192" t="s">
        <v>472</v>
      </c>
      <c r="C192" t="s">
        <v>3131</v>
      </c>
      <c r="D192" t="s">
        <v>51</v>
      </c>
      <c r="E192">
        <v>46775.54707791</v>
      </c>
      <c r="F192">
        <v>2761.15</v>
      </c>
      <c r="G192">
        <v>51.465395099152701</v>
      </c>
      <c r="H192">
        <v>-2.1674099609468001</v>
      </c>
      <c r="I192">
        <v>35.730772680346199</v>
      </c>
      <c r="J192">
        <v>4.1741141314261201</v>
      </c>
      <c r="K192">
        <v>2747.4857830077599</v>
      </c>
      <c r="L192">
        <v>2399.14931121678</v>
      </c>
      <c r="M192">
        <v>52.515120208771599</v>
      </c>
      <c r="N192">
        <v>0.60676363495964902</v>
      </c>
      <c r="O192">
        <v>11.837459029752001</v>
      </c>
      <c r="P192">
        <v>99.353813941734899</v>
      </c>
      <c r="Q192">
        <v>7.5629776395342005E-2</v>
      </c>
    </row>
    <row r="193" spans="1:17" x14ac:dyDescent="0.3">
      <c r="A193" t="s">
        <v>473</v>
      </c>
      <c r="B193" t="s">
        <v>474</v>
      </c>
      <c r="C193" t="s">
        <v>3127</v>
      </c>
      <c r="D193" t="s">
        <v>475</v>
      </c>
      <c r="E193">
        <v>46608.829174799997</v>
      </c>
      <c r="F193">
        <v>732</v>
      </c>
      <c r="G193">
        <v>-49.884127571300198</v>
      </c>
      <c r="H193">
        <v>16.5909262449115</v>
      </c>
      <c r="I193">
        <v>72.883774873845397</v>
      </c>
      <c r="J193">
        <v>4.1342392891577804</v>
      </c>
      <c r="K193">
        <v>620.97550385038699</v>
      </c>
      <c r="L193">
        <v>556.85478712773795</v>
      </c>
      <c r="M193">
        <v>58.746769261938702</v>
      </c>
      <c r="N193">
        <v>1.6314065410202401</v>
      </c>
      <c r="O193">
        <v>36.379781420764999</v>
      </c>
      <c r="P193">
        <v>136.129032258064</v>
      </c>
      <c r="Q193">
        <v>-4.8324719614170002E-2</v>
      </c>
    </row>
    <row r="194" spans="1:17" x14ac:dyDescent="0.3">
      <c r="A194" t="s">
        <v>476</v>
      </c>
      <c r="B194" t="s">
        <v>477</v>
      </c>
      <c r="C194" t="s">
        <v>3131</v>
      </c>
      <c r="D194" t="s">
        <v>278</v>
      </c>
      <c r="E194">
        <v>46384.628613120003</v>
      </c>
      <c r="F194">
        <v>614.4</v>
      </c>
      <c r="G194">
        <v>57.3220441247596</v>
      </c>
      <c r="H194">
        <v>10.026545692456001</v>
      </c>
      <c r="I194">
        <v>31.767142884601</v>
      </c>
      <c r="J194">
        <v>2.1287366005267301</v>
      </c>
      <c r="K194">
        <v>562.31487160320296</v>
      </c>
      <c r="L194">
        <v>478.643834888524</v>
      </c>
      <c r="M194">
        <v>62.917248632442401</v>
      </c>
      <c r="N194">
        <v>0.98298870612549805</v>
      </c>
      <c r="O194">
        <v>2.294921875</v>
      </c>
      <c r="P194">
        <v>95.793499043976993</v>
      </c>
      <c r="Q194">
        <v>0.10731317504813601</v>
      </c>
    </row>
    <row r="195" spans="1:17" x14ac:dyDescent="0.3">
      <c r="A195" t="s">
        <v>478</v>
      </c>
      <c r="B195" t="s">
        <v>479</v>
      </c>
      <c r="C195" t="s">
        <v>3127</v>
      </c>
      <c r="D195" t="s">
        <v>405</v>
      </c>
      <c r="E195">
        <v>46257.820049279901</v>
      </c>
      <c r="F195">
        <v>772.8</v>
      </c>
      <c r="G195">
        <v>213.04880010997499</v>
      </c>
      <c r="H195">
        <v>6.6121001199206297</v>
      </c>
      <c r="I195">
        <v>40.624319736241297</v>
      </c>
      <c r="J195">
        <v>8.8854041756382394</v>
      </c>
      <c r="K195">
        <v>715.03874483414995</v>
      </c>
      <c r="L195">
        <v>562.76308998487605</v>
      </c>
      <c r="M195">
        <v>57.771924784536502</v>
      </c>
      <c r="N195">
        <v>0.84413052708476199</v>
      </c>
      <c r="O195">
        <v>7.2528467908902803</v>
      </c>
      <c r="P195">
        <v>242.97126373016701</v>
      </c>
      <c r="Q195">
        <v>0.13742563284582299</v>
      </c>
    </row>
    <row r="196" spans="1:17" x14ac:dyDescent="0.3">
      <c r="A196" t="s">
        <v>480</v>
      </c>
      <c r="B196" t="s">
        <v>481</v>
      </c>
      <c r="C196" t="s">
        <v>3127</v>
      </c>
      <c r="D196" t="s">
        <v>24</v>
      </c>
      <c r="E196">
        <v>45536.137186232001</v>
      </c>
      <c r="F196">
        <v>185.68</v>
      </c>
      <c r="G196">
        <v>-1.4592405105066399</v>
      </c>
      <c r="H196">
        <v>0.30502552763329399</v>
      </c>
      <c r="I196">
        <v>6.9149285783821703</v>
      </c>
      <c r="J196">
        <v>-3.29835431911309</v>
      </c>
      <c r="K196">
        <v>189.82951410719201</v>
      </c>
      <c r="L196">
        <v>173.33639243695501</v>
      </c>
      <c r="M196">
        <v>37.860945935143398</v>
      </c>
      <c r="N196">
        <v>1.1596928132859701</v>
      </c>
      <c r="O196">
        <v>11.2613097802671</v>
      </c>
      <c r="P196">
        <v>35.2859744990892</v>
      </c>
      <c r="Q196">
        <v>9.4418109613323004E-2</v>
      </c>
    </row>
    <row r="197" spans="1:17" x14ac:dyDescent="0.3">
      <c r="A197" t="s">
        <v>482</v>
      </c>
      <c r="B197" t="s">
        <v>483</v>
      </c>
      <c r="C197" t="s">
        <v>3139</v>
      </c>
      <c r="D197" t="s">
        <v>156</v>
      </c>
      <c r="E197">
        <v>45321.516927675002</v>
      </c>
      <c r="F197">
        <v>1770.05</v>
      </c>
      <c r="G197">
        <v>321.03940695439502</v>
      </c>
      <c r="H197">
        <v>7.4494610982244502</v>
      </c>
      <c r="I197">
        <v>81.347110106146602</v>
      </c>
      <c r="J197">
        <v>7.4237013209556704</v>
      </c>
      <c r="K197">
        <v>1645.99043146641</v>
      </c>
      <c r="L197">
        <v>1269.04415548066</v>
      </c>
      <c r="M197">
        <v>69.5435329997905</v>
      </c>
      <c r="N197">
        <v>1.07724214928552</v>
      </c>
      <c r="O197">
        <v>6.7709951696279802</v>
      </c>
      <c r="P197">
        <v>407.17765042979897</v>
      </c>
      <c r="Q197">
        <v>0.24083723838809401</v>
      </c>
    </row>
    <row r="198" spans="1:17" x14ac:dyDescent="0.3">
      <c r="A198" t="s">
        <v>484</v>
      </c>
      <c r="B198" t="s">
        <v>485</v>
      </c>
      <c r="C198" t="s">
        <v>3127</v>
      </c>
      <c r="D198" t="s">
        <v>143</v>
      </c>
      <c r="E198">
        <v>45080.786099999998</v>
      </c>
      <c r="F198">
        <v>225.19</v>
      </c>
      <c r="G198">
        <v>123.389095305963</v>
      </c>
      <c r="H198">
        <v>-11.2168840757237</v>
      </c>
      <c r="I198">
        <v>-3.0639022396753099</v>
      </c>
      <c r="J198">
        <v>-1.55941830640247</v>
      </c>
      <c r="K198">
        <v>255.71135518440599</v>
      </c>
      <c r="L198">
        <v>226.46236914078199</v>
      </c>
      <c r="M198">
        <v>41.476643627659897</v>
      </c>
      <c r="N198">
        <v>0.44152204375882897</v>
      </c>
      <c r="O198">
        <v>57.067365335938497</v>
      </c>
      <c r="P198">
        <v>219.41843971631201</v>
      </c>
      <c r="Q198">
        <v>0.16160024521219199</v>
      </c>
    </row>
    <row r="199" spans="1:17" x14ac:dyDescent="0.3">
      <c r="A199" t="s">
        <v>486</v>
      </c>
      <c r="B199" t="s">
        <v>487</v>
      </c>
      <c r="C199" t="s">
        <v>3139</v>
      </c>
      <c r="D199" t="s">
        <v>98</v>
      </c>
      <c r="E199">
        <v>44636.315625000003</v>
      </c>
      <c r="F199">
        <v>1217.7</v>
      </c>
      <c r="G199">
        <v>109.41665480565101</v>
      </c>
      <c r="H199">
        <v>-6.4754782242255899</v>
      </c>
      <c r="I199">
        <v>27.848092827388999</v>
      </c>
      <c r="J199">
        <v>6.0881137913122902</v>
      </c>
      <c r="K199">
        <v>1246.11137051934</v>
      </c>
      <c r="L199">
        <v>1138.64303037686</v>
      </c>
      <c r="M199">
        <v>69.240609377263098</v>
      </c>
      <c r="N199">
        <v>0.70604699811267202</v>
      </c>
      <c r="O199">
        <v>47.384413238071701</v>
      </c>
      <c r="P199">
        <v>170.6</v>
      </c>
      <c r="Q199">
        <v>0.18503217220113999</v>
      </c>
    </row>
    <row r="200" spans="1:17" x14ac:dyDescent="0.3">
      <c r="A200" t="s">
        <v>488</v>
      </c>
      <c r="B200" t="s">
        <v>489</v>
      </c>
      <c r="C200" t="s">
        <v>3139</v>
      </c>
      <c r="D200" t="s">
        <v>313</v>
      </c>
      <c r="E200">
        <v>44580.3535749</v>
      </c>
      <c r="F200">
        <v>1694.55</v>
      </c>
      <c r="G200">
        <v>196.24126581160601</v>
      </c>
      <c r="H200">
        <v>-9.5637588278346506</v>
      </c>
      <c r="I200">
        <v>45.299416602435997</v>
      </c>
      <c r="J200">
        <v>0.26179872744538701</v>
      </c>
      <c r="K200">
        <v>1892.1721569009901</v>
      </c>
      <c r="L200">
        <v>1597.1577820884399</v>
      </c>
      <c r="M200">
        <v>48.796712947887301</v>
      </c>
      <c r="N200">
        <v>0.27284247894471703</v>
      </c>
      <c r="O200">
        <v>75.825440382402405</v>
      </c>
      <c r="P200">
        <v>289.01515151515099</v>
      </c>
      <c r="Q200">
        <v>0.205108888801256</v>
      </c>
    </row>
    <row r="201" spans="1:17" x14ac:dyDescent="0.3">
      <c r="A201" t="s">
        <v>490</v>
      </c>
      <c r="B201" t="s">
        <v>491</v>
      </c>
      <c r="C201" t="s">
        <v>3139</v>
      </c>
      <c r="D201" t="s">
        <v>138</v>
      </c>
      <c r="E201">
        <v>44314.376390224999</v>
      </c>
      <c r="F201">
        <v>50120.75</v>
      </c>
      <c r="G201">
        <v>3.44774927250117</v>
      </c>
      <c r="H201">
        <v>-0.76872949033953097</v>
      </c>
      <c r="I201">
        <v>4.4256061525321302</v>
      </c>
      <c r="J201">
        <v>1.8478542061138601</v>
      </c>
      <c r="K201">
        <v>50444.505128238598</v>
      </c>
      <c r="L201">
        <v>47668.629832258302</v>
      </c>
      <c r="M201">
        <v>62.518934674521397</v>
      </c>
      <c r="N201">
        <v>0.71271415689810602</v>
      </c>
      <c r="O201">
        <v>19.698927091074999</v>
      </c>
      <c r="P201">
        <v>43.293441249710497</v>
      </c>
      <c r="Q201">
        <v>-1.8800336033041001E-2</v>
      </c>
    </row>
    <row r="202" spans="1:17" x14ac:dyDescent="0.3">
      <c r="A202" t="s">
        <v>492</v>
      </c>
      <c r="B202" t="s">
        <v>493</v>
      </c>
      <c r="C202" t="s">
        <v>3141</v>
      </c>
      <c r="D202" t="s">
        <v>395</v>
      </c>
      <c r="E202">
        <v>43865.510540039999</v>
      </c>
      <c r="F202">
        <v>584.4</v>
      </c>
      <c r="G202">
        <v>-32.975895000827897</v>
      </c>
      <c r="H202">
        <v>-5.0012446095833996</v>
      </c>
      <c r="I202">
        <v>6.0184571010120704</v>
      </c>
      <c r="J202">
        <v>-4.9546851090504402</v>
      </c>
      <c r="K202">
        <v>585.98730476910896</v>
      </c>
      <c r="L202">
        <v>563.73308640976597</v>
      </c>
      <c r="M202">
        <v>39.616478210798498</v>
      </c>
      <c r="N202">
        <v>0.80764188391137703</v>
      </c>
      <c r="O202">
        <v>8.6413415468856893</v>
      </c>
      <c r="P202">
        <v>30.5046895935685</v>
      </c>
      <c r="Q202">
        <v>-9.1396779904371006E-2</v>
      </c>
    </row>
    <row r="203" spans="1:17" x14ac:dyDescent="0.3">
      <c r="A203" t="s">
        <v>494</v>
      </c>
      <c r="B203" t="s">
        <v>495</v>
      </c>
      <c r="C203" t="s">
        <v>3129</v>
      </c>
      <c r="D203" t="s">
        <v>122</v>
      </c>
      <c r="E203">
        <v>43753.680237325003</v>
      </c>
      <c r="F203">
        <v>336.65</v>
      </c>
      <c r="G203">
        <v>-29.635282536534302</v>
      </c>
      <c r="H203">
        <v>-7.0552729459486896</v>
      </c>
      <c r="I203">
        <v>-13.8575308343706</v>
      </c>
      <c r="J203">
        <v>-1.63723424894978</v>
      </c>
      <c r="K203">
        <v>351.35943095547998</v>
      </c>
      <c r="L203">
        <v>356.048337842141</v>
      </c>
      <c r="M203">
        <v>37.750826297218801</v>
      </c>
      <c r="N203">
        <v>0.30560632201087301</v>
      </c>
      <c r="O203">
        <v>21.936729541066398</v>
      </c>
      <c r="P203">
        <v>17.7921623512945</v>
      </c>
      <c r="Q203">
        <v>-1.2352048746828E-2</v>
      </c>
    </row>
    <row r="204" spans="1:17" x14ac:dyDescent="0.3">
      <c r="A204" t="s">
        <v>496</v>
      </c>
      <c r="B204" t="s">
        <v>497</v>
      </c>
      <c r="C204" t="s">
        <v>3139</v>
      </c>
      <c r="D204" t="s">
        <v>449</v>
      </c>
      <c r="E204">
        <v>43675.428259499997</v>
      </c>
      <c r="F204">
        <v>1573.75</v>
      </c>
      <c r="G204">
        <v>-29.5092446425658</v>
      </c>
      <c r="H204">
        <v>8.39268313068753</v>
      </c>
      <c r="I204">
        <v>-9.5302309398852891</v>
      </c>
      <c r="J204">
        <v>-2.5754714827529299</v>
      </c>
      <c r="K204">
        <v>1495.81209500312</v>
      </c>
      <c r="L204">
        <v>1504.9508828405301</v>
      </c>
      <c r="M204">
        <v>60.902154824386201</v>
      </c>
      <c r="N204">
        <v>1.4522140675523001</v>
      </c>
      <c r="O204">
        <v>13.636219221604399</v>
      </c>
      <c r="P204">
        <v>20.593869731800702</v>
      </c>
      <c r="Q204">
        <v>6.9499728374984998E-2</v>
      </c>
    </row>
    <row r="205" spans="1:17" x14ac:dyDescent="0.3">
      <c r="A205" t="s">
        <v>498</v>
      </c>
      <c r="B205" t="s">
        <v>499</v>
      </c>
      <c r="C205" t="s">
        <v>3133</v>
      </c>
      <c r="D205" t="s">
        <v>500</v>
      </c>
      <c r="E205">
        <v>43532.75</v>
      </c>
      <c r="F205">
        <v>512.15</v>
      </c>
      <c r="G205">
        <v>71.239365149718694</v>
      </c>
      <c r="H205">
        <v>8.6734015775505799</v>
      </c>
      <c r="I205">
        <v>23.524818656771199</v>
      </c>
      <c r="J205">
        <v>4.1138738342570003</v>
      </c>
      <c r="K205">
        <v>495.58681309718099</v>
      </c>
      <c r="L205">
        <v>441.01286019282901</v>
      </c>
      <c r="M205">
        <v>60.5557047509051</v>
      </c>
      <c r="N205">
        <v>1.83111771544368</v>
      </c>
      <c r="O205">
        <v>21.126623059650399</v>
      </c>
      <c r="P205">
        <v>111.894911046752</v>
      </c>
      <c r="Q205">
        <v>0.14651638203904399</v>
      </c>
    </row>
    <row r="206" spans="1:17" x14ac:dyDescent="0.3">
      <c r="A206" t="s">
        <v>501</v>
      </c>
      <c r="B206" t="s">
        <v>502</v>
      </c>
      <c r="C206" t="s">
        <v>3135</v>
      </c>
      <c r="D206" t="s">
        <v>80</v>
      </c>
      <c r="E206">
        <v>43435.193931900001</v>
      </c>
      <c r="F206">
        <v>2313</v>
      </c>
      <c r="G206">
        <v>-10.5105013862766</v>
      </c>
      <c r="H206">
        <v>-4.93381076266565</v>
      </c>
      <c r="I206">
        <v>-18.250100307296499</v>
      </c>
      <c r="J206">
        <v>-4.7003253246912502</v>
      </c>
      <c r="K206">
        <v>2442.5957783731801</v>
      </c>
      <c r="L206">
        <v>2416.2955951735598</v>
      </c>
      <c r="M206">
        <v>26.645819306470699</v>
      </c>
      <c r="N206">
        <v>0.86980354560505302</v>
      </c>
      <c r="O206">
        <v>22.957198443579699</v>
      </c>
      <c r="P206">
        <v>28.286189683860201</v>
      </c>
      <c r="Q206">
        <v>-3.0469321808184999E-2</v>
      </c>
    </row>
    <row r="207" spans="1:17" x14ac:dyDescent="0.3">
      <c r="A207" t="s">
        <v>503</v>
      </c>
      <c r="B207" t="s">
        <v>504</v>
      </c>
      <c r="C207" t="s">
        <v>3126</v>
      </c>
      <c r="D207" t="s">
        <v>21</v>
      </c>
      <c r="E207">
        <v>43191.5283891</v>
      </c>
      <c r="F207">
        <v>1064.7</v>
      </c>
      <c r="G207">
        <v>-45.871990335675001</v>
      </c>
      <c r="H207">
        <v>-3.5347440527161802</v>
      </c>
      <c r="I207">
        <v>-13.240932567117699</v>
      </c>
      <c r="J207">
        <v>-1.9823692660115899</v>
      </c>
      <c r="K207">
        <v>1059.4104216718599</v>
      </c>
      <c r="L207">
        <v>1080.86207716985</v>
      </c>
      <c r="M207">
        <v>48.129584666744798</v>
      </c>
      <c r="N207">
        <v>0.61348543861944804</v>
      </c>
      <c r="O207">
        <v>31.4924391847468</v>
      </c>
      <c r="P207">
        <v>9.7515720028862898</v>
      </c>
    </row>
    <row r="208" spans="1:17" x14ac:dyDescent="0.3">
      <c r="A208" t="s">
        <v>505</v>
      </c>
      <c r="B208" t="s">
        <v>506</v>
      </c>
      <c r="C208" t="s">
        <v>3139</v>
      </c>
      <c r="D208" t="s">
        <v>507</v>
      </c>
      <c r="E208">
        <v>43151.990527620001</v>
      </c>
      <c r="F208">
        <v>3973.8</v>
      </c>
      <c r="G208">
        <v>-9.8590349756913493</v>
      </c>
      <c r="H208">
        <v>9.4973470209569903</v>
      </c>
      <c r="I208">
        <v>21.240300158013198</v>
      </c>
      <c r="J208">
        <v>-1.8471315422385499</v>
      </c>
      <c r="K208">
        <v>3960.7708916738402</v>
      </c>
      <c r="L208">
        <v>3589.1672339690099</v>
      </c>
      <c r="M208">
        <v>44.194246906182499</v>
      </c>
      <c r="N208">
        <v>0.91154544298790796</v>
      </c>
      <c r="O208">
        <v>11.2285469827369</v>
      </c>
      <c r="P208">
        <v>50.045310376076102</v>
      </c>
      <c r="Q208">
        <v>0.122307340249189</v>
      </c>
    </row>
    <row r="209" spans="1:17" x14ac:dyDescent="0.3">
      <c r="A209" t="s">
        <v>508</v>
      </c>
      <c r="B209" t="s">
        <v>509</v>
      </c>
      <c r="C209" t="s">
        <v>3134</v>
      </c>
      <c r="D209" t="s">
        <v>119</v>
      </c>
      <c r="E209">
        <v>42899.882688004996</v>
      </c>
      <c r="F209">
        <v>994.2</v>
      </c>
      <c r="G209">
        <v>44.585790581748903</v>
      </c>
      <c r="H209">
        <v>28.045994615166698</v>
      </c>
      <c r="I209">
        <v>33.278096622122497</v>
      </c>
      <c r="J209">
        <v>2.0240621626345998</v>
      </c>
      <c r="K209">
        <v>834.62167700727002</v>
      </c>
      <c r="L209">
        <v>705.59666999164006</v>
      </c>
      <c r="M209">
        <v>76.027211725536006</v>
      </c>
      <c r="N209">
        <v>1.1644122629821301</v>
      </c>
      <c r="O209">
        <v>1.1466505733252801</v>
      </c>
      <c r="P209">
        <v>102.07317073170699</v>
      </c>
    </row>
    <row r="210" spans="1:17" x14ac:dyDescent="0.3">
      <c r="A210" t="s">
        <v>510</v>
      </c>
      <c r="B210" t="s">
        <v>511</v>
      </c>
      <c r="C210" t="s">
        <v>3139</v>
      </c>
      <c r="D210" t="s">
        <v>217</v>
      </c>
      <c r="E210">
        <v>42778.050425549998</v>
      </c>
      <c r="F210">
        <v>10649.7</v>
      </c>
      <c r="G210">
        <v>78.645457180991698</v>
      </c>
      <c r="H210">
        <v>9.4983853890253407</v>
      </c>
      <c r="I210">
        <v>39.012153905320297</v>
      </c>
      <c r="J210">
        <v>6.7637719257465596</v>
      </c>
      <c r="K210">
        <v>9289.5368103443197</v>
      </c>
      <c r="L210">
        <v>7750.7160068881203</v>
      </c>
      <c r="M210">
        <v>77.351040351985603</v>
      </c>
      <c r="N210">
        <v>0.80081362606116202</v>
      </c>
      <c r="O210">
        <v>0.66011249143167405</v>
      </c>
      <c r="P210">
        <v>134.28332581698899</v>
      </c>
      <c r="Q210">
        <v>0.28822091113263199</v>
      </c>
    </row>
    <row r="211" spans="1:17" x14ac:dyDescent="0.3">
      <c r="A211" t="s">
        <v>512</v>
      </c>
      <c r="B211" t="s">
        <v>513</v>
      </c>
      <c r="C211" t="s">
        <v>3131</v>
      </c>
      <c r="D211" t="s">
        <v>51</v>
      </c>
      <c r="E211">
        <v>41782.472555004999</v>
      </c>
      <c r="F211">
        <v>3344.95</v>
      </c>
      <c r="G211">
        <v>61.0683563311622</v>
      </c>
      <c r="H211">
        <v>1.9696623968740701</v>
      </c>
      <c r="I211">
        <v>46.466697390274099</v>
      </c>
      <c r="J211">
        <v>5.0223375288420202</v>
      </c>
      <c r="K211">
        <v>3095.7196295690301</v>
      </c>
      <c r="L211">
        <v>2533.51866553636</v>
      </c>
      <c r="M211">
        <v>56.624579366373503</v>
      </c>
      <c r="N211">
        <v>0.94545970773779298</v>
      </c>
      <c r="O211">
        <v>4.1869086234472803</v>
      </c>
      <c r="P211">
        <v>102.718099451531</v>
      </c>
      <c r="Q211">
        <v>0.100850537567547</v>
      </c>
    </row>
    <row r="212" spans="1:17" x14ac:dyDescent="0.3">
      <c r="A212" t="s">
        <v>514</v>
      </c>
      <c r="B212" t="s">
        <v>515</v>
      </c>
      <c r="C212" t="s">
        <v>3127</v>
      </c>
      <c r="D212" t="s">
        <v>54</v>
      </c>
      <c r="E212">
        <v>41747.621560095999</v>
      </c>
      <c r="F212">
        <v>167.48</v>
      </c>
      <c r="G212">
        <v>-1.6955794260724899</v>
      </c>
      <c r="H212">
        <v>1.1778916865311699</v>
      </c>
      <c r="I212">
        <v>-10.793664949266701</v>
      </c>
      <c r="J212">
        <v>-7.4249919053036804</v>
      </c>
      <c r="K212">
        <v>174.969851207521</v>
      </c>
      <c r="L212">
        <v>164.89194013500801</v>
      </c>
      <c r="M212">
        <v>30.396529255716199</v>
      </c>
      <c r="N212">
        <v>1.08794136154383</v>
      </c>
      <c r="O212">
        <v>15.9839980893241</v>
      </c>
      <c r="P212">
        <v>32.290679304897303</v>
      </c>
      <c r="Q212">
        <v>7.2602968136408E-2</v>
      </c>
    </row>
    <row r="213" spans="1:17" x14ac:dyDescent="0.3">
      <c r="A213" t="s">
        <v>516</v>
      </c>
      <c r="B213" t="s">
        <v>517</v>
      </c>
      <c r="C213" t="s">
        <v>3133</v>
      </c>
      <c r="D213" t="s">
        <v>184</v>
      </c>
      <c r="E213">
        <v>41673.791437200001</v>
      </c>
      <c r="F213">
        <v>670.8</v>
      </c>
      <c r="G213">
        <v>-5.9326824671344802</v>
      </c>
      <c r="H213">
        <v>-4.63805223064929</v>
      </c>
      <c r="I213">
        <v>-6.9341492567524599</v>
      </c>
      <c r="J213">
        <v>-5.1261038959554099</v>
      </c>
      <c r="K213">
        <v>703.026399449</v>
      </c>
      <c r="L213">
        <v>657.74393200472798</v>
      </c>
      <c r="M213">
        <v>24.2329079779153</v>
      </c>
      <c r="N213">
        <v>0.98120540832084002</v>
      </c>
      <c r="O213">
        <v>14.587060226595099</v>
      </c>
      <c r="P213">
        <v>37.430854333128401</v>
      </c>
      <c r="Q213">
        <v>-4.1296934739996002E-2</v>
      </c>
    </row>
    <row r="214" spans="1:17" x14ac:dyDescent="0.3">
      <c r="A214" t="s">
        <v>518</v>
      </c>
      <c r="B214" t="s">
        <v>519</v>
      </c>
      <c r="C214" t="s">
        <v>3127</v>
      </c>
      <c r="D214" t="s">
        <v>34</v>
      </c>
      <c r="E214">
        <v>41657.4616092</v>
      </c>
      <c r="F214">
        <v>54.16</v>
      </c>
      <c r="G214">
        <v>-12.0936549199489</v>
      </c>
      <c r="H214">
        <v>-8.2872248059360505</v>
      </c>
      <c r="I214">
        <v>-26.284698721874001</v>
      </c>
      <c r="J214">
        <v>-6.5317072824978197</v>
      </c>
      <c r="K214">
        <v>60.512805616657403</v>
      </c>
      <c r="L214">
        <v>58.720256194544497</v>
      </c>
      <c r="M214">
        <v>25.987692172116802</v>
      </c>
      <c r="N214">
        <v>0.94331633819083505</v>
      </c>
      <c r="O214">
        <v>35.7090103397341</v>
      </c>
      <c r="P214">
        <v>40.129366106080198</v>
      </c>
      <c r="Q214">
        <v>0.11602361296509001</v>
      </c>
    </row>
    <row r="215" spans="1:17" x14ac:dyDescent="0.3">
      <c r="A215" t="s">
        <v>520</v>
      </c>
      <c r="B215" t="s">
        <v>521</v>
      </c>
      <c r="C215" t="s">
        <v>3125</v>
      </c>
      <c r="D215" t="s">
        <v>181</v>
      </c>
      <c r="E215">
        <v>41503.04063625</v>
      </c>
      <c r="F215">
        <v>602.9</v>
      </c>
      <c r="G215">
        <v>15.5853010371553</v>
      </c>
      <c r="H215">
        <v>-9.3055170004648193</v>
      </c>
      <c r="I215">
        <v>-3.2701790159352102</v>
      </c>
      <c r="J215">
        <v>-0.641230365986587</v>
      </c>
      <c r="K215">
        <v>618.88067798850898</v>
      </c>
      <c r="L215">
        <v>580.342456274298</v>
      </c>
      <c r="M215">
        <v>42.248985757227899</v>
      </c>
      <c r="N215">
        <v>0.56010984876326597</v>
      </c>
      <c r="O215">
        <v>14.438547022723499</v>
      </c>
      <c r="P215">
        <v>51.8448558116106</v>
      </c>
      <c r="Q215">
        <v>-3.3930667676971997E-2</v>
      </c>
    </row>
    <row r="216" spans="1:17" x14ac:dyDescent="0.3">
      <c r="A216" t="s">
        <v>522</v>
      </c>
      <c r="B216" t="s">
        <v>523</v>
      </c>
      <c r="C216" t="s">
        <v>3137</v>
      </c>
      <c r="D216" t="s">
        <v>310</v>
      </c>
      <c r="E216">
        <v>41485.867700820003</v>
      </c>
      <c r="F216">
        <v>2017.65</v>
      </c>
      <c r="G216">
        <v>106.145018250978</v>
      </c>
      <c r="H216">
        <v>11.8465755874706</v>
      </c>
      <c r="I216">
        <v>32.2631186079945</v>
      </c>
      <c r="J216">
        <v>-2.2749945404046401</v>
      </c>
      <c r="K216">
        <v>1859.25429710453</v>
      </c>
      <c r="L216">
        <v>1526.33736381428</v>
      </c>
      <c r="M216">
        <v>52.893282354656101</v>
      </c>
      <c r="N216">
        <v>1.43947680107178</v>
      </c>
      <c r="O216">
        <v>9.0154387530047408</v>
      </c>
      <c r="P216">
        <v>147.86855036854999</v>
      </c>
      <c r="Q216">
        <v>0.19492422899940701</v>
      </c>
    </row>
    <row r="217" spans="1:17" x14ac:dyDescent="0.3">
      <c r="A217" t="s">
        <v>524</v>
      </c>
      <c r="B217" t="s">
        <v>525</v>
      </c>
      <c r="C217" t="s">
        <v>3131</v>
      </c>
      <c r="D217" t="s">
        <v>526</v>
      </c>
      <c r="E217">
        <v>41401.030525399998</v>
      </c>
      <c r="F217">
        <v>345.8</v>
      </c>
      <c r="G217">
        <v>7.12187865184411</v>
      </c>
      <c r="H217">
        <v>-9.3342432394468204</v>
      </c>
      <c r="I217">
        <v>14.389456089303099</v>
      </c>
      <c r="J217">
        <v>-3.6861497398754</v>
      </c>
      <c r="K217">
        <v>357.873780531119</v>
      </c>
      <c r="L217">
        <v>321.50227671423198</v>
      </c>
      <c r="M217">
        <v>35.636233177816003</v>
      </c>
      <c r="N217">
        <v>0.71118141883589703</v>
      </c>
      <c r="O217">
        <v>14.4592249855407</v>
      </c>
      <c r="P217">
        <v>58.988505747126403</v>
      </c>
      <c r="Q217">
        <v>-2.4258537050924001E-2</v>
      </c>
    </row>
    <row r="218" spans="1:17" x14ac:dyDescent="0.3">
      <c r="A218" t="s">
        <v>527</v>
      </c>
      <c r="B218" t="s">
        <v>528</v>
      </c>
      <c r="C218" t="s">
        <v>3138</v>
      </c>
      <c r="D218" t="s">
        <v>529</v>
      </c>
      <c r="E218">
        <v>41014.887677519997</v>
      </c>
      <c r="F218">
        <v>623.79999999999995</v>
      </c>
      <c r="G218">
        <v>-9.3406599140498905</v>
      </c>
      <c r="H218">
        <v>-3.3931714613539499</v>
      </c>
      <c r="I218">
        <v>27.808857057108</v>
      </c>
      <c r="J218">
        <v>-2.4188281085343002</v>
      </c>
      <c r="K218">
        <v>640.351489012191</v>
      </c>
      <c r="L218">
        <v>567.46035479088198</v>
      </c>
      <c r="M218">
        <v>30.033846910816699</v>
      </c>
      <c r="N218">
        <v>0.926267961268192</v>
      </c>
      <c r="O218">
        <v>14.6922090413594</v>
      </c>
      <c r="P218">
        <v>48.153425958912202</v>
      </c>
      <c r="Q218">
        <v>-8.7966748376402004E-2</v>
      </c>
    </row>
    <row r="219" spans="1:17" x14ac:dyDescent="0.3">
      <c r="A219" t="s">
        <v>530</v>
      </c>
      <c r="B219" t="s">
        <v>531</v>
      </c>
      <c r="C219" t="s">
        <v>3139</v>
      </c>
      <c r="D219" t="s">
        <v>532</v>
      </c>
      <c r="E219">
        <v>40890.280681440003</v>
      </c>
      <c r="F219">
        <v>4528.8</v>
      </c>
      <c r="G219">
        <v>41.772134732569498</v>
      </c>
      <c r="H219">
        <v>1.1502616339823399</v>
      </c>
      <c r="I219">
        <v>9.2701098704119502</v>
      </c>
      <c r="J219">
        <v>4.44494616113899</v>
      </c>
      <c r="K219">
        <v>4348.6407346733104</v>
      </c>
      <c r="L219">
        <v>3903.0938321941499</v>
      </c>
      <c r="M219">
        <v>67.486708819222301</v>
      </c>
      <c r="N219">
        <v>1.1490838952648199</v>
      </c>
      <c r="O219">
        <v>11.2811340752517</v>
      </c>
      <c r="P219">
        <v>95.114385420705702</v>
      </c>
      <c r="Q219">
        <v>0.215894634681946</v>
      </c>
    </row>
    <row r="220" spans="1:17" x14ac:dyDescent="0.3">
      <c r="A220" t="s">
        <v>533</v>
      </c>
      <c r="B220" t="s">
        <v>534</v>
      </c>
      <c r="C220" t="s">
        <v>3127</v>
      </c>
      <c r="D220" t="s">
        <v>43</v>
      </c>
      <c r="E220">
        <v>40852.961017125002</v>
      </c>
      <c r="F220">
        <v>1183.75</v>
      </c>
      <c r="G220">
        <v>5.47163555233747</v>
      </c>
      <c r="H220">
        <v>6.13781053055878</v>
      </c>
      <c r="I220">
        <v>3.43425038292242</v>
      </c>
      <c r="J220">
        <v>1.3255077363036101</v>
      </c>
      <c r="K220">
        <v>1122.83521623042</v>
      </c>
      <c r="L220">
        <v>1023.09474987309</v>
      </c>
      <c r="M220">
        <v>58.949758329889299</v>
      </c>
      <c r="N220">
        <v>0.58518888392753199</v>
      </c>
      <c r="O220">
        <v>2.4582893347412802</v>
      </c>
      <c r="P220">
        <v>38.5718466491074</v>
      </c>
      <c r="Q220">
        <v>-2.123214348294E-3</v>
      </c>
    </row>
    <row r="221" spans="1:17" x14ac:dyDescent="0.3">
      <c r="A221" t="s">
        <v>535</v>
      </c>
      <c r="B221" t="s">
        <v>536</v>
      </c>
      <c r="C221" t="s">
        <v>3127</v>
      </c>
      <c r="D221" t="s">
        <v>220</v>
      </c>
      <c r="E221">
        <v>40608.909459579998</v>
      </c>
      <c r="F221">
        <v>641.29999999999995</v>
      </c>
      <c r="G221">
        <v>62.0735359781943</v>
      </c>
      <c r="H221">
        <v>-4.4782647374276401</v>
      </c>
      <c r="I221">
        <v>7.5892668187581398</v>
      </c>
      <c r="J221">
        <v>-3.1276178871597899</v>
      </c>
      <c r="K221">
        <v>662.278766456825</v>
      </c>
      <c r="L221">
        <v>581.365751396885</v>
      </c>
      <c r="M221">
        <v>40.892271117259497</v>
      </c>
      <c r="N221">
        <v>1.04261445417361</v>
      </c>
      <c r="O221">
        <v>15.304849524403499</v>
      </c>
      <c r="P221">
        <v>92.005988023952</v>
      </c>
      <c r="Q221">
        <v>3.0362103547037E-2</v>
      </c>
    </row>
    <row r="222" spans="1:17" x14ac:dyDescent="0.3">
      <c r="A222" t="s">
        <v>537</v>
      </c>
      <c r="B222" t="s">
        <v>538</v>
      </c>
      <c r="C222" t="s">
        <v>3131</v>
      </c>
      <c r="D222" t="s">
        <v>51</v>
      </c>
      <c r="E222">
        <v>40340.239183090001</v>
      </c>
      <c r="F222">
        <v>1590.05</v>
      </c>
      <c r="G222">
        <v>40.113609169951602</v>
      </c>
      <c r="H222">
        <v>14.348790248887401</v>
      </c>
      <c r="I222">
        <v>9.6113289259162507</v>
      </c>
      <c r="J222">
        <v>11.040655517485099</v>
      </c>
      <c r="K222">
        <v>1423.9991355560101</v>
      </c>
      <c r="L222">
        <v>1260.28796772693</v>
      </c>
      <c r="M222">
        <v>73.1714454107194</v>
      </c>
      <c r="N222">
        <v>0.86639644672468596</v>
      </c>
      <c r="O222">
        <v>2.2577906355146098</v>
      </c>
      <c r="P222">
        <v>70.587919751099605</v>
      </c>
      <c r="Q222">
        <v>1.0819061577763E-2</v>
      </c>
    </row>
    <row r="223" spans="1:17" hidden="1" x14ac:dyDescent="0.3">
      <c r="A223" t="s">
        <v>539</v>
      </c>
      <c r="B223" t="s">
        <v>540</v>
      </c>
      <c r="C223" t="s">
        <v>3142</v>
      </c>
      <c r="D223" t="s">
        <v>77</v>
      </c>
      <c r="E223">
        <v>40045.924525914998</v>
      </c>
      <c r="F223">
        <v>90.79</v>
      </c>
      <c r="G223">
        <v>-27.410660650074899</v>
      </c>
      <c r="H223">
        <v>-16.470237012162201</v>
      </c>
      <c r="I223">
        <v>-10.314507038963001</v>
      </c>
      <c r="J223">
        <v>-2.9736931230644399</v>
      </c>
      <c r="M223">
        <v>28.433937729794899</v>
      </c>
      <c r="O223">
        <v>73.367110915298994</v>
      </c>
      <c r="P223">
        <v>19.460526315789402</v>
      </c>
    </row>
    <row r="224" spans="1:17" x14ac:dyDescent="0.3">
      <c r="A224" t="s">
        <v>541</v>
      </c>
      <c r="B224" t="s">
        <v>542</v>
      </c>
      <c r="C224" t="s">
        <v>3134</v>
      </c>
      <c r="D224" t="s">
        <v>164</v>
      </c>
      <c r="E224">
        <v>39068.831373064</v>
      </c>
      <c r="F224">
        <v>212.72</v>
      </c>
      <c r="G224">
        <v>92.337869825598801</v>
      </c>
      <c r="H224">
        <v>24.505935637425299</v>
      </c>
      <c r="I224">
        <v>6.5663625199917801</v>
      </c>
      <c r="J224">
        <v>-3.4918926817208198</v>
      </c>
      <c r="K224">
        <v>192.67086615106999</v>
      </c>
      <c r="L224">
        <v>169.330027718254</v>
      </c>
      <c r="M224">
        <v>60.8312508341293</v>
      </c>
      <c r="N224">
        <v>1.7973714034408199</v>
      </c>
      <c r="O224">
        <v>6.89638962015795</v>
      </c>
      <c r="P224">
        <v>140.090293453724</v>
      </c>
      <c r="Q224">
        <v>7.9136342730060996E-2</v>
      </c>
    </row>
    <row r="225" spans="1:17" x14ac:dyDescent="0.3">
      <c r="A225" t="s">
        <v>543</v>
      </c>
      <c r="B225" t="s">
        <v>544</v>
      </c>
      <c r="C225" t="s">
        <v>3143</v>
      </c>
      <c r="D225" t="s">
        <v>545</v>
      </c>
      <c r="E225">
        <v>38783.720948100003</v>
      </c>
      <c r="F225">
        <v>34428.300000000003</v>
      </c>
      <c r="G225">
        <v>-15.470851481824401</v>
      </c>
      <c r="H225">
        <v>-3.96800060700295E-2</v>
      </c>
      <c r="I225">
        <v>5.4692653933588904</v>
      </c>
      <c r="J225">
        <v>2.6956659100109799</v>
      </c>
      <c r="K225">
        <v>35379.745989265197</v>
      </c>
      <c r="L225">
        <v>33829.221213566503</v>
      </c>
      <c r="M225">
        <v>46.795147637191803</v>
      </c>
      <c r="N225">
        <v>1.2067770089659</v>
      </c>
      <c r="O225">
        <v>18.6712675328145</v>
      </c>
      <c r="P225">
        <v>20.8055033606501</v>
      </c>
      <c r="Q225">
        <v>2.2888174491474001E-2</v>
      </c>
    </row>
    <row r="226" spans="1:17" x14ac:dyDescent="0.3">
      <c r="A226" t="s">
        <v>546</v>
      </c>
      <c r="B226" t="s">
        <v>547</v>
      </c>
      <c r="C226" t="s">
        <v>3139</v>
      </c>
      <c r="D226" t="s">
        <v>256</v>
      </c>
      <c r="E226">
        <v>38198.827052100001</v>
      </c>
      <c r="F226">
        <v>4093.3</v>
      </c>
      <c r="G226">
        <v>-8.7618240411835995</v>
      </c>
      <c r="H226">
        <v>-3.1354942877522198</v>
      </c>
      <c r="I226">
        <v>-7.8092716511367497</v>
      </c>
      <c r="J226">
        <v>-4.4366901985707701</v>
      </c>
      <c r="K226">
        <v>4296.2871098502601</v>
      </c>
      <c r="L226">
        <v>4031.2768139080499</v>
      </c>
      <c r="M226">
        <v>24.1175952444652</v>
      </c>
      <c r="N226">
        <v>1.08510464461073</v>
      </c>
      <c r="O226">
        <v>20.928102020374698</v>
      </c>
      <c r="P226">
        <v>22.552057603927999</v>
      </c>
      <c r="Q226">
        <v>9.6474647486312001E-2</v>
      </c>
    </row>
    <row r="227" spans="1:17" x14ac:dyDescent="0.3">
      <c r="A227" t="s">
        <v>548</v>
      </c>
      <c r="B227" t="s">
        <v>549</v>
      </c>
      <c r="C227" t="s">
        <v>3125</v>
      </c>
      <c r="D227" t="s">
        <v>181</v>
      </c>
      <c r="E227">
        <v>37863.043272000003</v>
      </c>
      <c r="F227">
        <v>540.9</v>
      </c>
      <c r="G227">
        <v>-9.0151768741282901</v>
      </c>
      <c r="H227">
        <v>-0.510459638635538</v>
      </c>
      <c r="I227">
        <v>3.5193956285641299</v>
      </c>
      <c r="J227">
        <v>-2.3696709823482198</v>
      </c>
      <c r="K227">
        <v>537.271771118066</v>
      </c>
      <c r="L227">
        <v>492.88844199725401</v>
      </c>
      <c r="M227">
        <v>46.483219731529204</v>
      </c>
      <c r="N227">
        <v>1.00822497221059</v>
      </c>
      <c r="O227">
        <v>5.4446293215011998</v>
      </c>
      <c r="P227">
        <v>43.9712536598349</v>
      </c>
      <c r="Q227">
        <v>-1.8598152694406001E-2</v>
      </c>
    </row>
    <row r="228" spans="1:17" x14ac:dyDescent="0.3">
      <c r="A228" t="s">
        <v>550</v>
      </c>
      <c r="B228" t="s">
        <v>551</v>
      </c>
      <c r="C228" t="s">
        <v>3141</v>
      </c>
      <c r="D228" t="s">
        <v>266</v>
      </c>
      <c r="E228">
        <v>37788.373974255002</v>
      </c>
      <c r="F228">
        <v>2770.55</v>
      </c>
      <c r="G228">
        <v>7.1734928618821803</v>
      </c>
      <c r="H228">
        <v>-6.21258713931363</v>
      </c>
      <c r="I228">
        <v>10.745824465977901</v>
      </c>
      <c r="J228">
        <v>-4.3335051958105204</v>
      </c>
      <c r="K228">
        <v>2850.1327375918099</v>
      </c>
      <c r="L228">
        <v>2581.2227222383399</v>
      </c>
      <c r="M228">
        <v>34.624569344347698</v>
      </c>
      <c r="N228">
        <v>0.82226756659787903</v>
      </c>
      <c r="O228">
        <v>14.381620977784101</v>
      </c>
      <c r="P228">
        <v>44.160574446496803</v>
      </c>
      <c r="Q228">
        <v>-3.4717906171691001E-2</v>
      </c>
    </row>
    <row r="229" spans="1:17" x14ac:dyDescent="0.3">
      <c r="A229" t="s">
        <v>552</v>
      </c>
      <c r="B229" t="s">
        <v>553</v>
      </c>
      <c r="C229" t="s">
        <v>3132</v>
      </c>
      <c r="D229" t="s">
        <v>146</v>
      </c>
      <c r="E229">
        <v>37411.455710820002</v>
      </c>
      <c r="F229">
        <v>269.8</v>
      </c>
      <c r="G229">
        <v>70.622203572913904</v>
      </c>
      <c r="H229">
        <v>3.9726013627512602</v>
      </c>
      <c r="I229">
        <v>2.2015133468925301</v>
      </c>
      <c r="J229">
        <v>-2.7579974650675498</v>
      </c>
      <c r="K229">
        <v>271.449896381526</v>
      </c>
      <c r="L229">
        <v>239.020921952061</v>
      </c>
      <c r="M229">
        <v>43.472961000776898</v>
      </c>
      <c r="N229">
        <v>0.67455240830424701</v>
      </c>
      <c r="O229">
        <v>15.567086730911701</v>
      </c>
      <c r="P229">
        <v>130.99315068493101</v>
      </c>
      <c r="Q229">
        <v>0.138717432434525</v>
      </c>
    </row>
    <row r="230" spans="1:17" x14ac:dyDescent="0.3">
      <c r="A230" t="s">
        <v>554</v>
      </c>
      <c r="B230" t="s">
        <v>555</v>
      </c>
      <c r="C230" t="s">
        <v>3127</v>
      </c>
      <c r="D230" t="s">
        <v>556</v>
      </c>
      <c r="E230">
        <v>37304.044039079999</v>
      </c>
      <c r="F230">
        <v>1022.85</v>
      </c>
      <c r="G230">
        <v>71.862887535433998</v>
      </c>
      <c r="H230">
        <v>-7.95303122957589</v>
      </c>
      <c r="I230">
        <v>29.147014136222701</v>
      </c>
      <c r="J230">
        <v>2.4124345159966301</v>
      </c>
      <c r="K230">
        <v>1033.7150147835</v>
      </c>
      <c r="L230">
        <v>867.47234468588294</v>
      </c>
      <c r="M230">
        <v>49.779770851337297</v>
      </c>
      <c r="N230">
        <v>1.47332335350257</v>
      </c>
      <c r="O230">
        <v>18.7857457105147</v>
      </c>
      <c r="P230">
        <v>103.775276421954</v>
      </c>
      <c r="Q230">
        <v>0.12703150871589999</v>
      </c>
    </row>
    <row r="231" spans="1:17" x14ac:dyDescent="0.3">
      <c r="A231" t="s">
        <v>557</v>
      </c>
      <c r="B231" t="s">
        <v>558</v>
      </c>
      <c r="C231" t="s">
        <v>3143</v>
      </c>
      <c r="D231" t="s">
        <v>167</v>
      </c>
      <c r="E231">
        <v>37027.575945994999</v>
      </c>
      <c r="F231">
        <v>1099.55</v>
      </c>
      <c r="G231">
        <v>35.453967223153199</v>
      </c>
      <c r="H231">
        <v>-8.0398539262137305</v>
      </c>
      <c r="I231">
        <v>19.341869875709001</v>
      </c>
      <c r="J231">
        <v>-3.15564892118896</v>
      </c>
      <c r="K231">
        <v>1089.9938708469001</v>
      </c>
      <c r="L231">
        <v>899.30090089913404</v>
      </c>
      <c r="M231">
        <v>31.8546985326686</v>
      </c>
      <c r="N231">
        <v>0.47087042626466602</v>
      </c>
      <c r="O231">
        <v>19.503433222681998</v>
      </c>
      <c r="P231">
        <v>82.528220451527204</v>
      </c>
      <c r="Q231">
        <v>7.4896449721002997E-2</v>
      </c>
    </row>
    <row r="232" spans="1:17" x14ac:dyDescent="0.3">
      <c r="A232" t="s">
        <v>559</v>
      </c>
      <c r="B232" t="s">
        <v>560</v>
      </c>
      <c r="C232" t="s">
        <v>3138</v>
      </c>
      <c r="D232" t="s">
        <v>106</v>
      </c>
      <c r="E232">
        <v>35987.527309860001</v>
      </c>
      <c r="F232">
        <v>337.4</v>
      </c>
      <c r="G232">
        <v>26.542085466809599</v>
      </c>
      <c r="H232">
        <v>8.5393846278826295</v>
      </c>
      <c r="I232">
        <v>31.7510039972844</v>
      </c>
      <c r="J232">
        <v>-0.95739327218780301</v>
      </c>
      <c r="K232">
        <v>328.14304389713601</v>
      </c>
      <c r="L232">
        <v>290.25877776323102</v>
      </c>
      <c r="M232">
        <v>50.083457766311703</v>
      </c>
      <c r="N232">
        <v>1.22013793044555</v>
      </c>
      <c r="O232">
        <v>8.0023710729104796</v>
      </c>
      <c r="P232">
        <v>69.761006289308099</v>
      </c>
      <c r="Q232">
        <v>1.4420567468578E-2</v>
      </c>
    </row>
    <row r="233" spans="1:17" x14ac:dyDescent="0.3">
      <c r="A233" t="s">
        <v>561</v>
      </c>
      <c r="B233" t="s">
        <v>562</v>
      </c>
      <c r="C233" t="s">
        <v>3129</v>
      </c>
      <c r="D233" t="s">
        <v>40</v>
      </c>
      <c r="E233">
        <v>35697.764699599997</v>
      </c>
      <c r="F233">
        <v>6893.8</v>
      </c>
      <c r="G233">
        <v>177.57572100346701</v>
      </c>
      <c r="H233">
        <v>3.4550287565536499</v>
      </c>
      <c r="I233">
        <v>112.918146401774</v>
      </c>
      <c r="J233">
        <v>6.1329174967740903</v>
      </c>
      <c r="K233">
        <v>6255.5610756644601</v>
      </c>
      <c r="L233">
        <v>4388.6846166836503</v>
      </c>
      <c r="M233">
        <v>49.259501485341097</v>
      </c>
      <c r="N233">
        <v>0.28630507062739902</v>
      </c>
      <c r="O233">
        <v>23.0090806231686</v>
      </c>
      <c r="P233">
        <v>246.05692485316999</v>
      </c>
      <c r="Q233">
        <v>0.17313450301431499</v>
      </c>
    </row>
    <row r="234" spans="1:17" x14ac:dyDescent="0.3">
      <c r="A234" t="s">
        <v>563</v>
      </c>
      <c r="B234" t="s">
        <v>564</v>
      </c>
      <c r="C234" t="s">
        <v>3127</v>
      </c>
      <c r="D234" t="s">
        <v>405</v>
      </c>
      <c r="E234">
        <v>35486.1847687599</v>
      </c>
      <c r="F234">
        <v>1889.8</v>
      </c>
      <c r="G234">
        <v>43.291153005686098</v>
      </c>
      <c r="H234">
        <v>7.3781961317623797</v>
      </c>
      <c r="I234">
        <v>62.130503738834598</v>
      </c>
      <c r="J234">
        <v>-4.9617820171697602</v>
      </c>
      <c r="K234">
        <v>1799.30359275726</v>
      </c>
      <c r="L234">
        <v>1406.31476839116</v>
      </c>
      <c r="M234">
        <v>34.781705605946399</v>
      </c>
      <c r="N234">
        <v>0.80304165195214705</v>
      </c>
      <c r="O234">
        <v>14.030585247116001</v>
      </c>
      <c r="P234">
        <v>96.6288627614192</v>
      </c>
      <c r="Q234">
        <v>0.12405174624139199</v>
      </c>
    </row>
    <row r="235" spans="1:17" x14ac:dyDescent="0.3">
      <c r="A235" t="s">
        <v>565</v>
      </c>
      <c r="B235" t="s">
        <v>566</v>
      </c>
      <c r="C235" t="s">
        <v>3139</v>
      </c>
      <c r="D235" t="s">
        <v>217</v>
      </c>
      <c r="E235">
        <v>35450.444641399998</v>
      </c>
      <c r="F235">
        <v>5538.2</v>
      </c>
      <c r="G235">
        <v>78.927595500450394</v>
      </c>
      <c r="H235">
        <v>15.9369659046507</v>
      </c>
      <c r="I235">
        <v>107.630685365782</v>
      </c>
      <c r="J235">
        <v>2.7047818748525798</v>
      </c>
      <c r="K235">
        <v>4965.3688335040597</v>
      </c>
      <c r="L235">
        <v>3769.4640595620599</v>
      </c>
      <c r="M235">
        <v>61.068898376223103</v>
      </c>
      <c r="N235">
        <v>0.92312466970581497</v>
      </c>
      <c r="O235">
        <v>4.9077317539995002</v>
      </c>
      <c r="P235">
        <v>156.63577386468901</v>
      </c>
    </row>
    <row r="236" spans="1:17" x14ac:dyDescent="0.3">
      <c r="A236" t="s">
        <v>567</v>
      </c>
      <c r="B236" t="s">
        <v>568</v>
      </c>
      <c r="C236" t="s">
        <v>3130</v>
      </c>
      <c r="D236" t="s">
        <v>48</v>
      </c>
      <c r="E236">
        <v>35418.735000000001</v>
      </c>
      <c r="F236">
        <v>58.65</v>
      </c>
      <c r="G236">
        <v>51.8498763631899</v>
      </c>
      <c r="H236">
        <v>-4.8265174507253104</v>
      </c>
      <c r="I236">
        <v>-25.293929052902001</v>
      </c>
      <c r="J236">
        <v>1.0632519681500501</v>
      </c>
      <c r="K236">
        <v>62.232471943950202</v>
      </c>
      <c r="L236">
        <v>59.127376502572702</v>
      </c>
      <c r="M236">
        <v>42.584539857190002</v>
      </c>
      <c r="N236">
        <v>0.50473483264400798</v>
      </c>
      <c r="O236">
        <v>33.248081841432203</v>
      </c>
      <c r="P236">
        <v>88.8888888888888</v>
      </c>
      <c r="Q236">
        <v>0.10604432226094899</v>
      </c>
    </row>
    <row r="237" spans="1:17" hidden="1" x14ac:dyDescent="0.3">
      <c r="A237" t="s">
        <v>569</v>
      </c>
      <c r="B237" t="s">
        <v>570</v>
      </c>
      <c r="C237" t="s">
        <v>3142</v>
      </c>
      <c r="D237" t="s">
        <v>34</v>
      </c>
      <c r="E237">
        <v>35407.156399127998</v>
      </c>
      <c r="F237">
        <v>52.24</v>
      </c>
      <c r="G237">
        <v>-9.0378486822320401</v>
      </c>
      <c r="H237">
        <v>-6.5189415115998104</v>
      </c>
      <c r="I237">
        <v>-25.810239279862898</v>
      </c>
      <c r="J237">
        <v>-2.1329999133116702</v>
      </c>
      <c r="K237">
        <v>56.867897627592399</v>
      </c>
      <c r="L237">
        <v>55.775497321562803</v>
      </c>
      <c r="M237">
        <v>33.994466067389297</v>
      </c>
      <c r="N237">
        <v>0.33166444444088</v>
      </c>
      <c r="O237">
        <v>48.353751914241897</v>
      </c>
      <c r="P237">
        <v>42.927496580027302</v>
      </c>
      <c r="Q237">
        <v>0.103006807696471</v>
      </c>
    </row>
    <row r="238" spans="1:17" x14ac:dyDescent="0.3">
      <c r="A238" t="s">
        <v>571</v>
      </c>
      <c r="B238" t="s">
        <v>572</v>
      </c>
      <c r="C238" t="s">
        <v>3131</v>
      </c>
      <c r="D238" t="s">
        <v>172</v>
      </c>
      <c r="E238">
        <v>35307.213717799998</v>
      </c>
      <c r="F238">
        <v>880.9</v>
      </c>
      <c r="G238">
        <v>-14.9158181476091</v>
      </c>
      <c r="H238">
        <v>-2.0901276849761898</v>
      </c>
      <c r="I238">
        <v>10.4765844191905</v>
      </c>
      <c r="J238">
        <v>1.3305478780701601</v>
      </c>
      <c r="K238">
        <v>859.57785192779897</v>
      </c>
      <c r="L238">
        <v>776.31728341706605</v>
      </c>
      <c r="M238">
        <v>46.680760118383802</v>
      </c>
      <c r="N238">
        <v>0.80675578171534901</v>
      </c>
      <c r="O238">
        <v>7.3050289476671502</v>
      </c>
      <c r="P238">
        <v>44.9683205792808</v>
      </c>
      <c r="Q238">
        <v>2.9814577972764E-2</v>
      </c>
    </row>
    <row r="239" spans="1:17" x14ac:dyDescent="0.3">
      <c r="A239" t="s">
        <v>573</v>
      </c>
      <c r="B239" t="s">
        <v>574</v>
      </c>
      <c r="C239" t="s">
        <v>3141</v>
      </c>
      <c r="D239" t="s">
        <v>167</v>
      </c>
      <c r="E239">
        <v>35116.9904474</v>
      </c>
      <c r="F239">
        <v>8112.85</v>
      </c>
      <c r="G239">
        <v>191.908901736041</v>
      </c>
      <c r="H239">
        <v>22.747080981286899</v>
      </c>
      <c r="I239">
        <v>104.729491681867</v>
      </c>
      <c r="J239">
        <v>7.33751521094523</v>
      </c>
      <c r="K239">
        <v>6915.7350030484004</v>
      </c>
      <c r="L239">
        <v>5153.0449413734204</v>
      </c>
      <c r="M239">
        <v>65.317044438235698</v>
      </c>
      <c r="N239">
        <v>1.5102710860019499</v>
      </c>
      <c r="O239">
        <v>7.8535902919442497</v>
      </c>
      <c r="P239">
        <v>233.862139917695</v>
      </c>
      <c r="Q239">
        <v>9.1183523760800994E-2</v>
      </c>
    </row>
    <row r="240" spans="1:17" x14ac:dyDescent="0.3">
      <c r="A240" t="s">
        <v>575</v>
      </c>
      <c r="B240" t="s">
        <v>576</v>
      </c>
      <c r="C240" t="s">
        <v>3127</v>
      </c>
      <c r="D240" t="s">
        <v>54</v>
      </c>
      <c r="E240">
        <v>35113.072690139998</v>
      </c>
      <c r="F240">
        <v>284.45</v>
      </c>
      <c r="G240">
        <v>-28.925600366676399</v>
      </c>
      <c r="H240">
        <v>-11.947164244113999</v>
      </c>
      <c r="I240">
        <v>-15.707381914832</v>
      </c>
      <c r="J240">
        <v>-11.5645697940859</v>
      </c>
      <c r="K240">
        <v>312.374383246712</v>
      </c>
      <c r="L240">
        <v>294.96155606135301</v>
      </c>
      <c r="M240">
        <v>18.842273779553</v>
      </c>
      <c r="N240">
        <v>1.5698708025885</v>
      </c>
      <c r="O240">
        <v>20.5835823519072</v>
      </c>
      <c r="P240">
        <v>19.844112070781499</v>
      </c>
      <c r="Q240">
        <v>4.6733130081049998E-2</v>
      </c>
    </row>
    <row r="241" spans="1:17" x14ac:dyDescent="0.3">
      <c r="A241" t="s">
        <v>577</v>
      </c>
      <c r="B241" t="s">
        <v>578</v>
      </c>
      <c r="C241" t="s">
        <v>3127</v>
      </c>
      <c r="D241" t="s">
        <v>220</v>
      </c>
      <c r="E241">
        <v>35028.388303200001</v>
      </c>
      <c r="F241">
        <v>6923.25</v>
      </c>
      <c r="G241">
        <v>88.622446870392196</v>
      </c>
      <c r="H241">
        <v>-7.32341168668591</v>
      </c>
      <c r="I241">
        <v>-9.6013704260061505</v>
      </c>
      <c r="J241">
        <v>-1.98485176516353</v>
      </c>
      <c r="K241">
        <v>6706.3767183545797</v>
      </c>
      <c r="L241">
        <v>6046.84399451431</v>
      </c>
      <c r="M241">
        <v>62.1104645982835</v>
      </c>
      <c r="N241">
        <v>1.4534695396122199</v>
      </c>
      <c r="O241">
        <v>40.928754558913802</v>
      </c>
      <c r="P241">
        <v>139.97400346620401</v>
      </c>
      <c r="Q241">
        <v>0.13310991581227699</v>
      </c>
    </row>
    <row r="242" spans="1:17" hidden="1" x14ac:dyDescent="0.3">
      <c r="A242" t="s">
        <v>579</v>
      </c>
      <c r="B242" t="s">
        <v>580</v>
      </c>
      <c r="C242" t="s">
        <v>3142</v>
      </c>
      <c r="D242" t="s">
        <v>106</v>
      </c>
      <c r="E242">
        <v>34902.155761025002</v>
      </c>
      <c r="F242">
        <v>672.25</v>
      </c>
      <c r="G242">
        <v>-27.969787215937298</v>
      </c>
      <c r="H242">
        <v>5.6641928453157702</v>
      </c>
      <c r="I242">
        <v>-10.8736336048255</v>
      </c>
      <c r="J242">
        <v>3.3506035433208101</v>
      </c>
      <c r="M242">
        <v>64.248524487405604</v>
      </c>
      <c r="O242">
        <v>5.2733358125697398</v>
      </c>
      <c r="P242">
        <v>14.4060585432266</v>
      </c>
    </row>
    <row r="243" spans="1:17" x14ac:dyDescent="0.3">
      <c r="A243" t="s">
        <v>581</v>
      </c>
      <c r="B243" t="s">
        <v>582</v>
      </c>
      <c r="C243" t="s">
        <v>3127</v>
      </c>
      <c r="D243" t="s">
        <v>43</v>
      </c>
      <c r="E243">
        <v>34751.375999999997</v>
      </c>
      <c r="F243">
        <v>210.87</v>
      </c>
      <c r="G243">
        <v>25.898632540313098</v>
      </c>
      <c r="H243">
        <v>-15.8845281941209</v>
      </c>
      <c r="I243">
        <v>-17.741747732439801</v>
      </c>
      <c r="J243">
        <v>-5.6801995519747202</v>
      </c>
      <c r="K243">
        <v>241.197606755587</v>
      </c>
      <c r="L243">
        <v>232.03799451350801</v>
      </c>
      <c r="M243">
        <v>30.040469079982898</v>
      </c>
      <c r="N243">
        <v>0.32648182056727199</v>
      </c>
      <c r="O243">
        <v>53.981125812111699</v>
      </c>
      <c r="P243">
        <v>62.083013066871601</v>
      </c>
      <c r="Q243">
        <v>2.5306742969674001E-2</v>
      </c>
    </row>
    <row r="244" spans="1:17" x14ac:dyDescent="0.3">
      <c r="A244" t="s">
        <v>583</v>
      </c>
      <c r="B244" t="s">
        <v>584</v>
      </c>
      <c r="C244" t="s">
        <v>3135</v>
      </c>
      <c r="D244" t="s">
        <v>80</v>
      </c>
      <c r="E244">
        <v>34665.366006215001</v>
      </c>
      <c r="F244">
        <v>1848.35</v>
      </c>
      <c r="G244">
        <v>-45.175701016477603</v>
      </c>
      <c r="H244">
        <v>-2.29616652119745</v>
      </c>
      <c r="I244">
        <v>-16.424270239872602</v>
      </c>
      <c r="J244">
        <v>-3.7313864319145398</v>
      </c>
      <c r="K244">
        <v>1864.8443235724201</v>
      </c>
      <c r="L244">
        <v>1915.4649846283</v>
      </c>
      <c r="M244">
        <v>39.371223787861197</v>
      </c>
      <c r="N244">
        <v>0.95851873385939501</v>
      </c>
      <c r="O244">
        <v>31.506478751318699</v>
      </c>
      <c r="P244">
        <v>11.926244398692001</v>
      </c>
      <c r="Q244">
        <v>-4.1093748446790999E-2</v>
      </c>
    </row>
    <row r="245" spans="1:17" hidden="1" x14ac:dyDescent="0.3">
      <c r="A245" t="s">
        <v>585</v>
      </c>
      <c r="B245" t="s">
        <v>586</v>
      </c>
      <c r="C245" t="s">
        <v>3127</v>
      </c>
      <c r="D245" t="s">
        <v>43</v>
      </c>
      <c r="E245">
        <v>34408.304829579902</v>
      </c>
      <c r="F245">
        <v>374.9</v>
      </c>
      <c r="G245">
        <v>-4.4447593772850897</v>
      </c>
      <c r="H245">
        <v>-0.55563281913718299</v>
      </c>
      <c r="I245">
        <v>12.6513942338267</v>
      </c>
      <c r="J245">
        <v>3.5133633173888899</v>
      </c>
      <c r="K245">
        <v>365.798697766359</v>
      </c>
      <c r="M245">
        <v>48.570526842868297</v>
      </c>
      <c r="N245">
        <v>0.71541923540571795</v>
      </c>
      <c r="O245">
        <v>8.6689783942384508</v>
      </c>
      <c r="P245">
        <v>34.589840244121298</v>
      </c>
    </row>
    <row r="246" spans="1:17" x14ac:dyDescent="0.3">
      <c r="A246" t="s">
        <v>587</v>
      </c>
      <c r="B246" t="s">
        <v>588</v>
      </c>
      <c r="C246" t="s">
        <v>3127</v>
      </c>
      <c r="D246" t="s">
        <v>589</v>
      </c>
      <c r="E246">
        <v>33889.381430000001</v>
      </c>
      <c r="F246">
        <v>616.1</v>
      </c>
      <c r="G246">
        <v>4.3055461140389504</v>
      </c>
      <c r="H246">
        <v>-12.190347382711799</v>
      </c>
      <c r="I246">
        <v>-14.941596124630699</v>
      </c>
      <c r="J246">
        <v>-4.4857592576483496</v>
      </c>
      <c r="K246">
        <v>674.03684513483097</v>
      </c>
      <c r="L246">
        <v>643.68874299604499</v>
      </c>
      <c r="M246">
        <v>26.578647251654701</v>
      </c>
      <c r="N246">
        <v>0.57150261594963303</v>
      </c>
      <c r="O246">
        <v>34.190878104203797</v>
      </c>
      <c r="P246">
        <v>42.615740740740698</v>
      </c>
      <c r="Q246">
        <v>2.9369499508304E-2</v>
      </c>
    </row>
    <row r="247" spans="1:17" x14ac:dyDescent="0.3">
      <c r="A247" t="s">
        <v>590</v>
      </c>
      <c r="B247" t="s">
        <v>591</v>
      </c>
      <c r="C247" t="s">
        <v>3127</v>
      </c>
      <c r="D247" t="s">
        <v>43</v>
      </c>
      <c r="E247">
        <v>33154.607090625002</v>
      </c>
      <c r="F247">
        <v>566.25</v>
      </c>
      <c r="G247">
        <v>-28.517079775077899</v>
      </c>
      <c r="H247">
        <v>-7.7732701582491197</v>
      </c>
      <c r="I247">
        <v>-8.5135942841029593</v>
      </c>
      <c r="J247">
        <v>-3.1990585092210102</v>
      </c>
      <c r="K247">
        <v>596.52034068792102</v>
      </c>
      <c r="L247">
        <v>578.54649205568001</v>
      </c>
      <c r="M247">
        <v>24.6344802642197</v>
      </c>
      <c r="N247">
        <v>0.75909345055174904</v>
      </c>
      <c r="O247">
        <v>14.2604856512141</v>
      </c>
      <c r="P247">
        <v>24.5052770448548</v>
      </c>
      <c r="Q247">
        <v>-9.3515387863019994E-2</v>
      </c>
    </row>
    <row r="248" spans="1:17" x14ac:dyDescent="0.3">
      <c r="A248" t="s">
        <v>592</v>
      </c>
      <c r="B248" t="s">
        <v>593</v>
      </c>
      <c r="C248" t="s">
        <v>3137</v>
      </c>
      <c r="D248" t="s">
        <v>594</v>
      </c>
      <c r="E248">
        <v>32906.69625465</v>
      </c>
      <c r="F248">
        <v>1210.05</v>
      </c>
      <c r="G248">
        <v>-22.763217562246801</v>
      </c>
      <c r="H248">
        <v>-0.64009852070594198</v>
      </c>
      <c r="I248">
        <v>4.3014851599037298</v>
      </c>
      <c r="J248">
        <v>-1.5389275120010499</v>
      </c>
      <c r="K248">
        <v>1262.3776046037301</v>
      </c>
      <c r="L248">
        <v>1205.55180763201</v>
      </c>
      <c r="M248">
        <v>34.907009427397199</v>
      </c>
      <c r="N248">
        <v>0.67766353869969198</v>
      </c>
      <c r="O248">
        <v>19.102516424941101</v>
      </c>
      <c r="P248">
        <v>22.2210999444472</v>
      </c>
      <c r="Q248">
        <v>0.105154939820332</v>
      </c>
    </row>
    <row r="249" spans="1:17" x14ac:dyDescent="0.3">
      <c r="A249" t="s">
        <v>595</v>
      </c>
      <c r="B249" t="s">
        <v>596</v>
      </c>
      <c r="C249" t="s">
        <v>3127</v>
      </c>
      <c r="D249" t="s">
        <v>410</v>
      </c>
      <c r="E249">
        <v>32897.73870075</v>
      </c>
      <c r="F249">
        <v>4498.55</v>
      </c>
      <c r="G249">
        <v>-16.449264527295199</v>
      </c>
      <c r="H249">
        <v>-1.58311181584659</v>
      </c>
      <c r="I249">
        <v>-16.634613214000201</v>
      </c>
      <c r="J249">
        <v>-1.1983047171897101</v>
      </c>
      <c r="K249">
        <v>4516.0924884188198</v>
      </c>
      <c r="L249">
        <v>4376.8790354178</v>
      </c>
      <c r="M249">
        <v>47.139186676193098</v>
      </c>
      <c r="N249">
        <v>0.98310629467435295</v>
      </c>
      <c r="O249">
        <v>17.115514999277501</v>
      </c>
      <c r="P249">
        <v>22.887699073947601</v>
      </c>
      <c r="Q249">
        <v>3.8996916110931999E-2</v>
      </c>
    </row>
    <row r="250" spans="1:17" x14ac:dyDescent="0.3">
      <c r="A250" t="s">
        <v>597</v>
      </c>
      <c r="B250" t="s">
        <v>598</v>
      </c>
      <c r="C250" t="s">
        <v>3135</v>
      </c>
      <c r="D250" t="s">
        <v>80</v>
      </c>
      <c r="E250">
        <v>32890.003720659901</v>
      </c>
      <c r="F250">
        <v>4256.6000000000004</v>
      </c>
      <c r="G250">
        <v>8.4506299045258295</v>
      </c>
      <c r="H250">
        <v>-10.1981337423565</v>
      </c>
      <c r="I250">
        <v>-11.5759854211702</v>
      </c>
      <c r="J250">
        <v>-4.0460781487273803</v>
      </c>
      <c r="K250">
        <v>4501.0922790204204</v>
      </c>
      <c r="L250">
        <v>4188.1574412412801</v>
      </c>
      <c r="M250">
        <v>24.2615003517896</v>
      </c>
      <c r="N250">
        <v>0.75070660306232295</v>
      </c>
      <c r="O250">
        <v>15.009632100737599</v>
      </c>
      <c r="P250">
        <v>39.439503382307102</v>
      </c>
      <c r="Q250">
        <v>7.3201214658300002E-3</v>
      </c>
    </row>
    <row r="251" spans="1:17" x14ac:dyDescent="0.3">
      <c r="A251" t="s">
        <v>599</v>
      </c>
      <c r="B251" t="s">
        <v>600</v>
      </c>
      <c r="C251" t="s">
        <v>3133</v>
      </c>
      <c r="D251" t="s">
        <v>184</v>
      </c>
      <c r="E251">
        <v>32780.773412160001</v>
      </c>
      <c r="F251">
        <v>2330.4499999999998</v>
      </c>
      <c r="G251">
        <v>21.645583574502499</v>
      </c>
      <c r="H251">
        <v>-8.0012250594057299</v>
      </c>
      <c r="I251">
        <v>11.405283848856399</v>
      </c>
      <c r="J251">
        <v>-0.55436644332221297</v>
      </c>
      <c r="K251">
        <v>2429.8786187311798</v>
      </c>
      <c r="L251">
        <v>2226.1519540848899</v>
      </c>
      <c r="M251">
        <v>47.9649569446863</v>
      </c>
      <c r="N251">
        <v>1.2177232819991499</v>
      </c>
      <c r="O251">
        <v>31.360895964298699</v>
      </c>
      <c r="P251">
        <v>50.531279268804603</v>
      </c>
      <c r="Q251">
        <v>8.6936978303370008E-3</v>
      </c>
    </row>
    <row r="252" spans="1:17" x14ac:dyDescent="0.3">
      <c r="A252" t="s">
        <v>601</v>
      </c>
      <c r="B252" t="s">
        <v>602</v>
      </c>
      <c r="C252" t="s">
        <v>3129</v>
      </c>
      <c r="D252" t="s">
        <v>195</v>
      </c>
      <c r="E252">
        <v>32429.767500000002</v>
      </c>
      <c r="F252">
        <v>742.95</v>
      </c>
      <c r="G252">
        <v>16.756861871530301</v>
      </c>
      <c r="H252">
        <v>-9.7860796954924698</v>
      </c>
      <c r="I252">
        <v>52.333504315424399</v>
      </c>
      <c r="J252">
        <v>2.5116792079346699</v>
      </c>
      <c r="K252">
        <v>765.05579049334597</v>
      </c>
      <c r="L252">
        <v>654.18534949015202</v>
      </c>
      <c r="M252">
        <v>42.697094607491103</v>
      </c>
      <c r="N252">
        <v>0.57297430890189305</v>
      </c>
      <c r="O252">
        <v>15.754761424052701</v>
      </c>
      <c r="P252">
        <v>78.122752337568897</v>
      </c>
      <c r="Q252">
        <v>1.8787411212236999E-2</v>
      </c>
    </row>
    <row r="253" spans="1:17" hidden="1" x14ac:dyDescent="0.3">
      <c r="A253" t="s">
        <v>603</v>
      </c>
      <c r="B253" t="s">
        <v>604</v>
      </c>
      <c r="C253" t="s">
        <v>3142</v>
      </c>
      <c r="D253" t="s">
        <v>135</v>
      </c>
      <c r="E253">
        <v>32216.064643341</v>
      </c>
      <c r="F253">
        <v>394.99</v>
      </c>
      <c r="G253">
        <v>3.3599275111626001</v>
      </c>
      <c r="H253">
        <v>0.21634638239269</v>
      </c>
      <c r="I253">
        <v>-1.7018479849805599</v>
      </c>
      <c r="J253">
        <v>1.1963838650579499</v>
      </c>
      <c r="K253">
        <v>384.04722019256201</v>
      </c>
      <c r="L253">
        <v>363.19758951308597</v>
      </c>
      <c r="M253">
        <v>56.330526885428</v>
      </c>
      <c r="N253">
        <v>1.2030603681413701</v>
      </c>
      <c r="O253">
        <v>1.01521557507784</v>
      </c>
      <c r="P253">
        <v>39.080985915492903</v>
      </c>
      <c r="Q253">
        <v>-0.123824141917355</v>
      </c>
    </row>
    <row r="254" spans="1:17" x14ac:dyDescent="0.3">
      <c r="A254" t="s">
        <v>605</v>
      </c>
      <c r="B254" t="s">
        <v>606</v>
      </c>
      <c r="C254" t="s">
        <v>3133</v>
      </c>
      <c r="D254" t="s">
        <v>400</v>
      </c>
      <c r="E254">
        <v>32155.16089598</v>
      </c>
      <c r="F254">
        <v>506.3</v>
      </c>
      <c r="G254">
        <v>7.9802653589775696</v>
      </c>
      <c r="H254">
        <v>-1.9148233596755999</v>
      </c>
      <c r="I254">
        <v>-6.27415279657962</v>
      </c>
      <c r="J254">
        <v>-4.5620295015591497</v>
      </c>
      <c r="K254">
        <v>517.70496605176504</v>
      </c>
      <c r="L254">
        <v>490.82335120914399</v>
      </c>
      <c r="M254">
        <v>36.562675449812197</v>
      </c>
      <c r="N254">
        <v>0.84275851411174196</v>
      </c>
      <c r="O254">
        <v>15.5243926525775</v>
      </c>
      <c r="P254">
        <v>37.544145612605199</v>
      </c>
      <c r="Q254">
        <v>0.104495410611437</v>
      </c>
    </row>
    <row r="255" spans="1:17" x14ac:dyDescent="0.3">
      <c r="A255" t="s">
        <v>607</v>
      </c>
      <c r="B255" t="s">
        <v>608</v>
      </c>
      <c r="C255" t="s">
        <v>609</v>
      </c>
      <c r="D255" t="s">
        <v>609</v>
      </c>
      <c r="E255">
        <v>32072.407620000002</v>
      </c>
      <c r="F255">
        <v>938.3</v>
      </c>
      <c r="G255">
        <v>2.2101562600417801</v>
      </c>
      <c r="H255">
        <v>10.106292054465399</v>
      </c>
      <c r="I255">
        <v>6.0819187451450096</v>
      </c>
      <c r="J255">
        <v>-0.118553529755349</v>
      </c>
      <c r="K255">
        <v>901.72442496405699</v>
      </c>
      <c r="L255">
        <v>839.12969001205499</v>
      </c>
      <c r="M255">
        <v>50.473869253086598</v>
      </c>
      <c r="N255">
        <v>0.65877692790895304</v>
      </c>
      <c r="O255">
        <v>12.2242353191943</v>
      </c>
      <c r="P255">
        <v>32.154929577464699</v>
      </c>
      <c r="Q255">
        <v>7.6173186585892005E-2</v>
      </c>
    </row>
    <row r="256" spans="1:17" x14ac:dyDescent="0.3">
      <c r="A256" t="s">
        <v>610</v>
      </c>
      <c r="B256" t="s">
        <v>611</v>
      </c>
      <c r="C256" t="s">
        <v>3140</v>
      </c>
      <c r="D256" t="s">
        <v>135</v>
      </c>
      <c r="E256">
        <v>31835.872965549999</v>
      </c>
      <c r="F256">
        <v>1303.55</v>
      </c>
      <c r="G256">
        <v>87.668027286734201</v>
      </c>
      <c r="H256">
        <v>2.92212336021369</v>
      </c>
      <c r="I256">
        <v>22.240450868219298</v>
      </c>
      <c r="J256">
        <v>-3.4980313216756</v>
      </c>
      <c r="K256">
        <v>1298.98184733679</v>
      </c>
      <c r="L256">
        <v>1124.74460833535</v>
      </c>
      <c r="M256">
        <v>32.769632101893897</v>
      </c>
      <c r="N256">
        <v>1.40471264295794</v>
      </c>
      <c r="O256">
        <v>11.4725173564496</v>
      </c>
      <c r="P256">
        <v>124.305256818377</v>
      </c>
      <c r="Q256">
        <v>0.14082627715534299</v>
      </c>
    </row>
    <row r="257" spans="1:17" x14ac:dyDescent="0.3">
      <c r="A257" t="s">
        <v>612</v>
      </c>
      <c r="B257" t="s">
        <v>613</v>
      </c>
      <c r="C257" t="s">
        <v>3130</v>
      </c>
      <c r="D257" t="s">
        <v>48</v>
      </c>
      <c r="E257">
        <v>31584.6</v>
      </c>
      <c r="F257">
        <v>116.98</v>
      </c>
      <c r="G257">
        <v>156.74140681648899</v>
      </c>
      <c r="H257">
        <v>-0.121525499632264</v>
      </c>
      <c r="I257">
        <v>18.778749379208399</v>
      </c>
      <c r="J257">
        <v>-9.3288539812844504E-2</v>
      </c>
      <c r="K257">
        <v>116.959087247192</v>
      </c>
      <c r="L257">
        <v>97.300347270671097</v>
      </c>
      <c r="M257">
        <v>52.160872888748898</v>
      </c>
      <c r="N257">
        <v>0.36424267507073199</v>
      </c>
      <c r="O257">
        <v>19.536103037556199</v>
      </c>
      <c r="P257">
        <v>202.01376936316601</v>
      </c>
      <c r="Q257">
        <v>0.13426382566189601</v>
      </c>
    </row>
    <row r="258" spans="1:17" x14ac:dyDescent="0.3">
      <c r="A258" t="s">
        <v>614</v>
      </c>
      <c r="B258" t="s">
        <v>615</v>
      </c>
      <c r="C258" t="s">
        <v>3127</v>
      </c>
      <c r="D258" t="s">
        <v>410</v>
      </c>
      <c r="E258">
        <v>31524.878729669999</v>
      </c>
      <c r="F258">
        <v>6193.15</v>
      </c>
      <c r="G258">
        <v>167.97889503860301</v>
      </c>
      <c r="H258">
        <v>15.497793767675301</v>
      </c>
      <c r="I258">
        <v>48.773100446078402</v>
      </c>
      <c r="J258">
        <v>6.7373816898368304</v>
      </c>
      <c r="K258">
        <v>5259.9252291031999</v>
      </c>
      <c r="L258">
        <v>4105.9425868595899</v>
      </c>
      <c r="M258">
        <v>80.822429343612299</v>
      </c>
      <c r="N258">
        <v>0.61052763490246398</v>
      </c>
      <c r="O258">
        <v>0.41739663983595399</v>
      </c>
      <c r="P258">
        <v>198.88277592780199</v>
      </c>
      <c r="Q258">
        <v>0.130692072629812</v>
      </c>
    </row>
    <row r="259" spans="1:17" x14ac:dyDescent="0.3">
      <c r="A259" t="s">
        <v>616</v>
      </c>
      <c r="B259" t="s">
        <v>617</v>
      </c>
      <c r="C259" t="s">
        <v>3138</v>
      </c>
      <c r="D259" t="s">
        <v>609</v>
      </c>
      <c r="E259">
        <v>31480.924233599999</v>
      </c>
      <c r="F259">
        <v>1296</v>
      </c>
      <c r="G259">
        <v>-23.1575570760114</v>
      </c>
      <c r="H259">
        <v>6.5042394312701202</v>
      </c>
      <c r="I259">
        <v>32.038043524734</v>
      </c>
      <c r="J259">
        <v>0.64460934407512405</v>
      </c>
      <c r="K259">
        <v>1243.2654725392499</v>
      </c>
      <c r="L259">
        <v>1152.9128326330199</v>
      </c>
      <c r="M259">
        <v>45.9234093412947</v>
      </c>
      <c r="N259">
        <v>1.4274983271025401</v>
      </c>
      <c r="O259">
        <v>14.8070987654321</v>
      </c>
      <c r="P259">
        <v>46.267140680548501</v>
      </c>
      <c r="Q259">
        <v>2.1187937997378E-2</v>
      </c>
    </row>
    <row r="260" spans="1:17" x14ac:dyDescent="0.3">
      <c r="A260" t="s">
        <v>618</v>
      </c>
      <c r="B260" t="s">
        <v>619</v>
      </c>
      <c r="C260" t="s">
        <v>3144</v>
      </c>
      <c r="D260" t="s">
        <v>620</v>
      </c>
      <c r="E260">
        <v>31158.3004803</v>
      </c>
      <c r="F260">
        <v>790.65</v>
      </c>
      <c r="G260">
        <v>1.44328564990157</v>
      </c>
      <c r="H260">
        <v>1.08672171452095</v>
      </c>
      <c r="I260">
        <v>15.495764686410199</v>
      </c>
      <c r="J260">
        <v>-2.9207492010609699</v>
      </c>
      <c r="K260">
        <v>811.31306604982103</v>
      </c>
      <c r="L260">
        <v>731.32817603472404</v>
      </c>
      <c r="M260">
        <v>34.665582440732699</v>
      </c>
      <c r="N260">
        <v>0.494371656565679</v>
      </c>
      <c r="O260">
        <v>16.486435211534801</v>
      </c>
      <c r="P260">
        <v>39.297040169133098</v>
      </c>
      <c r="Q260">
        <v>2.9851724591396001E-2</v>
      </c>
    </row>
    <row r="261" spans="1:17" x14ac:dyDescent="0.3">
      <c r="A261" t="s">
        <v>621</v>
      </c>
      <c r="B261" t="s">
        <v>622</v>
      </c>
      <c r="C261" t="s">
        <v>3141</v>
      </c>
      <c r="D261" t="s">
        <v>266</v>
      </c>
      <c r="E261">
        <v>31083.064144159998</v>
      </c>
      <c r="F261">
        <v>629.65</v>
      </c>
      <c r="G261">
        <v>130.61713761168701</v>
      </c>
      <c r="H261">
        <v>17.553916149570501</v>
      </c>
      <c r="I261">
        <v>85.042963356961707</v>
      </c>
      <c r="J261">
        <v>-1.99535054278137</v>
      </c>
      <c r="K261">
        <v>562.59748562899199</v>
      </c>
      <c r="L261">
        <v>420.99517826083201</v>
      </c>
      <c r="M261">
        <v>51.115602050274603</v>
      </c>
      <c r="N261">
        <v>1.0930296751502699</v>
      </c>
      <c r="O261">
        <v>9.3782259985706506</v>
      </c>
      <c r="P261">
        <v>181.09375</v>
      </c>
      <c r="Q261">
        <v>0.248589719238441</v>
      </c>
    </row>
    <row r="262" spans="1:17" hidden="1" x14ac:dyDescent="0.3">
      <c r="A262" t="s">
        <v>623</v>
      </c>
      <c r="B262" t="s">
        <v>624</v>
      </c>
      <c r="C262" t="s">
        <v>3142</v>
      </c>
      <c r="D262" t="s">
        <v>143</v>
      </c>
      <c r="E262">
        <v>31062.970339</v>
      </c>
      <c r="F262">
        <v>1828.9</v>
      </c>
      <c r="G262">
        <v>178.160689208555</v>
      </c>
      <c r="H262">
        <v>12.3543690736845</v>
      </c>
      <c r="I262">
        <v>135.21378133271901</v>
      </c>
      <c r="J262">
        <v>3.5742529177315601</v>
      </c>
      <c r="K262">
        <v>1573.0967814990399</v>
      </c>
      <c r="L262">
        <v>1135.6633597482501</v>
      </c>
      <c r="M262">
        <v>65.119244232109494</v>
      </c>
      <c r="N262">
        <v>0.97045141359444398</v>
      </c>
      <c r="O262">
        <v>6.0145442615766598E-2</v>
      </c>
      <c r="P262">
        <v>217.434695825739</v>
      </c>
    </row>
    <row r="263" spans="1:17" x14ac:dyDescent="0.3">
      <c r="A263" t="s">
        <v>625</v>
      </c>
      <c r="B263" t="s">
        <v>626</v>
      </c>
      <c r="C263" t="s">
        <v>3127</v>
      </c>
      <c r="D263" t="s">
        <v>410</v>
      </c>
      <c r="E263">
        <v>31008.285</v>
      </c>
      <c r="F263">
        <v>1483.65</v>
      </c>
      <c r="G263">
        <v>97.426378067408393</v>
      </c>
      <c r="H263">
        <v>6.5793714687709004</v>
      </c>
      <c r="I263">
        <v>47.798240783609998</v>
      </c>
      <c r="J263">
        <v>4.8564892936386101</v>
      </c>
      <c r="K263">
        <v>1382.75084919404</v>
      </c>
      <c r="L263">
        <v>1133.6008444223801</v>
      </c>
      <c r="M263">
        <v>63.201247134225802</v>
      </c>
      <c r="N263">
        <v>0.96883307772224503</v>
      </c>
      <c r="O263">
        <v>12.1827924375695</v>
      </c>
      <c r="P263">
        <v>135.12678288430999</v>
      </c>
      <c r="Q263">
        <v>9.0979070864601996E-2</v>
      </c>
    </row>
    <row r="264" spans="1:17" x14ac:dyDescent="0.3">
      <c r="A264" t="s">
        <v>627</v>
      </c>
      <c r="B264" t="s">
        <v>628</v>
      </c>
      <c r="C264" t="s">
        <v>3125</v>
      </c>
      <c r="D264" t="s">
        <v>18</v>
      </c>
      <c r="E264">
        <v>30793.160511890001</v>
      </c>
      <c r="F264">
        <v>175.7</v>
      </c>
      <c r="G264">
        <v>55.300311541815503</v>
      </c>
      <c r="H264">
        <v>-7.4903189137775597</v>
      </c>
      <c r="I264">
        <v>-31.251970243955402</v>
      </c>
      <c r="J264">
        <v>-0.56448139479316495</v>
      </c>
      <c r="K264">
        <v>193.323466997325</v>
      </c>
      <c r="L264">
        <v>190.00587013256199</v>
      </c>
      <c r="M264">
        <v>38.741769957616299</v>
      </c>
      <c r="N264">
        <v>0.42399590651333402</v>
      </c>
      <c r="O264">
        <v>64.6272054638588</v>
      </c>
      <c r="P264">
        <v>89.945945945945894</v>
      </c>
      <c r="Q264">
        <v>0.110792984710176</v>
      </c>
    </row>
    <row r="265" spans="1:17" x14ac:dyDescent="0.3">
      <c r="A265" t="s">
        <v>629</v>
      </c>
      <c r="B265" t="s">
        <v>630</v>
      </c>
      <c r="C265" t="s">
        <v>3136</v>
      </c>
      <c r="D265" t="s">
        <v>434</v>
      </c>
      <c r="E265">
        <v>30480.706058439999</v>
      </c>
      <c r="F265">
        <v>411.4</v>
      </c>
      <c r="G265">
        <v>-32.081025445828097</v>
      </c>
      <c r="H265">
        <v>1.0336468421789999</v>
      </c>
      <c r="I265">
        <v>-18.4833374613094</v>
      </c>
      <c r="J265">
        <v>0.171665584323688</v>
      </c>
      <c r="K265">
        <v>416.95960594141502</v>
      </c>
      <c r="L265">
        <v>416.95243977845399</v>
      </c>
      <c r="M265">
        <v>40.077909246532698</v>
      </c>
      <c r="N265">
        <v>0.60852594614540201</v>
      </c>
      <c r="O265">
        <v>18.619348565872599</v>
      </c>
      <c r="P265">
        <v>16.1490683229813</v>
      </c>
      <c r="Q265">
        <v>-6.9510527828870003E-2</v>
      </c>
    </row>
    <row r="266" spans="1:17" x14ac:dyDescent="0.3">
      <c r="A266" t="s">
        <v>631</v>
      </c>
      <c r="B266" t="s">
        <v>632</v>
      </c>
      <c r="C266" t="s">
        <v>3133</v>
      </c>
      <c r="D266" t="s">
        <v>184</v>
      </c>
      <c r="E266">
        <v>30428.689259700001</v>
      </c>
      <c r="F266">
        <v>1448.1</v>
      </c>
      <c r="G266">
        <v>-10.098733915492399</v>
      </c>
      <c r="H266">
        <v>3.7779741195324501</v>
      </c>
      <c r="I266">
        <v>18.7007754991841</v>
      </c>
      <c r="J266">
        <v>4.6602134065328</v>
      </c>
      <c r="K266">
        <v>1381.6035208109099</v>
      </c>
      <c r="L266">
        <v>1281.3015782507</v>
      </c>
      <c r="M266">
        <v>68.868632074131497</v>
      </c>
      <c r="N266">
        <v>1.04276909983729</v>
      </c>
      <c r="O266">
        <v>3.99488985567295</v>
      </c>
      <c r="P266">
        <v>44.369672498878401</v>
      </c>
      <c r="Q266">
        <v>4.3468535609273003E-2</v>
      </c>
    </row>
    <row r="267" spans="1:17" x14ac:dyDescent="0.3">
      <c r="A267" t="s">
        <v>633</v>
      </c>
      <c r="B267" t="s">
        <v>634</v>
      </c>
      <c r="C267" t="s">
        <v>3131</v>
      </c>
      <c r="D267" t="s">
        <v>51</v>
      </c>
      <c r="E267">
        <v>30303.41236224</v>
      </c>
      <c r="F267">
        <v>1190.4000000000001</v>
      </c>
      <c r="G267">
        <v>84.797328219412705</v>
      </c>
      <c r="H267">
        <v>-1.8346415742509301</v>
      </c>
      <c r="I267">
        <v>83.491669324344301</v>
      </c>
      <c r="J267">
        <v>2.6675157922673098</v>
      </c>
      <c r="K267">
        <v>1098.4044048298899</v>
      </c>
      <c r="L267">
        <v>849.75758701619804</v>
      </c>
      <c r="M267">
        <v>51.767929102725802</v>
      </c>
      <c r="N267">
        <v>0.52880864384024895</v>
      </c>
      <c r="O267">
        <v>8.1905241935483701</v>
      </c>
      <c r="P267">
        <v>120.036968576709</v>
      </c>
      <c r="Q267">
        <v>9.7931468139289005E-2</v>
      </c>
    </row>
    <row r="268" spans="1:17" x14ac:dyDescent="0.3">
      <c r="A268" t="s">
        <v>635</v>
      </c>
      <c r="B268" t="s">
        <v>636</v>
      </c>
      <c r="C268" t="s">
        <v>3141</v>
      </c>
      <c r="D268" t="s">
        <v>395</v>
      </c>
      <c r="E268">
        <v>30256.139886699999</v>
      </c>
      <c r="F268">
        <v>6732.25</v>
      </c>
      <c r="G268">
        <v>-0.65246885256989196</v>
      </c>
      <c r="H268">
        <v>6.1184887599503099</v>
      </c>
      <c r="I268">
        <v>14.8710285733947</v>
      </c>
      <c r="J268">
        <v>3.0776903223785501</v>
      </c>
      <c r="K268">
        <v>6435.3430476823596</v>
      </c>
      <c r="L268">
        <v>5981.72850827604</v>
      </c>
      <c r="M268">
        <v>71.165441563965999</v>
      </c>
      <c r="N268">
        <v>1.51890421843739</v>
      </c>
      <c r="O268">
        <v>6.9011103271566103</v>
      </c>
      <c r="P268">
        <v>39.879282760913298</v>
      </c>
      <c r="Q268">
        <v>4.9476931661909997E-3</v>
      </c>
    </row>
    <row r="269" spans="1:17" x14ac:dyDescent="0.3">
      <c r="A269" t="s">
        <v>637</v>
      </c>
      <c r="B269" t="s">
        <v>638</v>
      </c>
      <c r="C269" t="s">
        <v>3127</v>
      </c>
      <c r="D269" t="s">
        <v>24</v>
      </c>
      <c r="E269">
        <v>30237.92801625</v>
      </c>
      <c r="F269">
        <v>187.7</v>
      </c>
      <c r="G269">
        <v>-52.462190732972097</v>
      </c>
      <c r="H269">
        <v>-4.2094268415130696</v>
      </c>
      <c r="I269">
        <v>-7.1000948278988796</v>
      </c>
      <c r="J269">
        <v>-1.40647105887585</v>
      </c>
      <c r="K269">
        <v>198.61625685711601</v>
      </c>
      <c r="L269">
        <v>203.75474081337001</v>
      </c>
      <c r="M269">
        <v>31.8203999062099</v>
      </c>
      <c r="N269">
        <v>0.70355615588324205</v>
      </c>
      <c r="O269">
        <v>40.170484816196002</v>
      </c>
      <c r="P269">
        <v>10.9665976943541</v>
      </c>
      <c r="Q269">
        <v>-0.101397099365066</v>
      </c>
    </row>
    <row r="270" spans="1:17" x14ac:dyDescent="0.3">
      <c r="A270" t="s">
        <v>639</v>
      </c>
      <c r="B270" t="s">
        <v>640</v>
      </c>
      <c r="C270" t="s">
        <v>3134</v>
      </c>
      <c r="D270" t="s">
        <v>641</v>
      </c>
      <c r="E270">
        <v>30185.654784300001</v>
      </c>
      <c r="F270">
        <v>312.14999999999998</v>
      </c>
      <c r="G270">
        <v>74.686187575139201</v>
      </c>
      <c r="H270">
        <v>0.69942052303049196</v>
      </c>
      <c r="I270">
        <v>-22.635659621761398</v>
      </c>
      <c r="J270">
        <v>-8.6575489580336296</v>
      </c>
      <c r="K270">
        <v>323.98127033159898</v>
      </c>
      <c r="L270">
        <v>297.05896591099997</v>
      </c>
      <c r="M270">
        <v>30.394803938902601</v>
      </c>
      <c r="N270">
        <v>1.04247695167739</v>
      </c>
      <c r="O270">
        <v>33.205189812590099</v>
      </c>
      <c r="P270">
        <v>130.11426465167699</v>
      </c>
      <c r="Q270">
        <v>9.5416651837664998E-2</v>
      </c>
    </row>
    <row r="271" spans="1:17" x14ac:dyDescent="0.3">
      <c r="A271" t="s">
        <v>642</v>
      </c>
      <c r="B271" t="s">
        <v>643</v>
      </c>
      <c r="C271" t="s">
        <v>3127</v>
      </c>
      <c r="D271" t="s">
        <v>54</v>
      </c>
      <c r="E271">
        <v>30184.141405400002</v>
      </c>
      <c r="F271">
        <v>388.1</v>
      </c>
      <c r="G271">
        <v>-23.019162903511099</v>
      </c>
      <c r="H271">
        <v>1.89063799210539</v>
      </c>
      <c r="I271">
        <v>-31.4133588151591</v>
      </c>
      <c r="J271">
        <v>-1.02445991461351</v>
      </c>
      <c r="K271">
        <v>394.09316122803699</v>
      </c>
      <c r="L271">
        <v>412.15693122014801</v>
      </c>
      <c r="M271">
        <v>46.513505249107702</v>
      </c>
      <c r="N271">
        <v>0.63956223140746604</v>
      </c>
      <c r="O271">
        <v>33.9087863952589</v>
      </c>
      <c r="P271">
        <v>15.402914064822999</v>
      </c>
      <c r="Q271">
        <v>9.9979636109553002E-2</v>
      </c>
    </row>
    <row r="272" spans="1:17" x14ac:dyDescent="0.3">
      <c r="A272" t="s">
        <v>644</v>
      </c>
      <c r="B272" t="s">
        <v>645</v>
      </c>
      <c r="C272" t="s">
        <v>3137</v>
      </c>
      <c r="D272" t="s">
        <v>310</v>
      </c>
      <c r="E272">
        <v>30076.87037895</v>
      </c>
      <c r="F272">
        <v>2370.65</v>
      </c>
      <c r="G272">
        <v>16.514661813774001</v>
      </c>
      <c r="H272">
        <v>11.062960038819099</v>
      </c>
      <c r="I272">
        <v>56.484784208065399</v>
      </c>
      <c r="J272">
        <v>5.7678960899346103</v>
      </c>
      <c r="K272">
        <v>2135.2073237091499</v>
      </c>
      <c r="L272">
        <v>1807.9091418277701</v>
      </c>
      <c r="M272">
        <v>75.352319976317403</v>
      </c>
      <c r="N272">
        <v>1.3210789566721099</v>
      </c>
      <c r="O272">
        <v>1.8686858034716101</v>
      </c>
      <c r="P272">
        <v>99.869319618919107</v>
      </c>
      <c r="Q272">
        <v>-4.2380667634541E-2</v>
      </c>
    </row>
    <row r="273" spans="1:17" hidden="1" x14ac:dyDescent="0.3">
      <c r="A273" t="s">
        <v>646</v>
      </c>
      <c r="B273" t="s">
        <v>647</v>
      </c>
      <c r="C273" t="s">
        <v>3142</v>
      </c>
      <c r="E273">
        <v>29671.117896</v>
      </c>
      <c r="F273">
        <v>2686.55</v>
      </c>
      <c r="G273">
        <v>107.273174261433</v>
      </c>
      <c r="H273">
        <v>14.6871976310607</v>
      </c>
      <c r="I273">
        <v>36.083716594614899</v>
      </c>
      <c r="J273">
        <v>-3.6061822344729002</v>
      </c>
      <c r="K273">
        <v>2549.4294198319399</v>
      </c>
      <c r="L273">
        <v>2036.18765283414</v>
      </c>
      <c r="M273">
        <v>44.6439972255843</v>
      </c>
      <c r="N273">
        <v>0.55348497976565603</v>
      </c>
      <c r="O273">
        <v>9.3018927620926295</v>
      </c>
      <c r="P273">
        <v>156.729896316116</v>
      </c>
      <c r="Q273">
        <v>0.125027255466231</v>
      </c>
    </row>
    <row r="274" spans="1:17" hidden="1" x14ac:dyDescent="0.3">
      <c r="A274" t="s">
        <v>648</v>
      </c>
      <c r="B274" t="s">
        <v>649</v>
      </c>
      <c r="C274" t="s">
        <v>3142</v>
      </c>
      <c r="D274" t="s">
        <v>184</v>
      </c>
      <c r="E274">
        <v>29606.8492960599</v>
      </c>
      <c r="F274">
        <v>13363.4</v>
      </c>
      <c r="G274">
        <v>117.186155709129</v>
      </c>
      <c r="H274">
        <v>-8.8186091547720906</v>
      </c>
      <c r="I274">
        <v>50.573506575415699</v>
      </c>
      <c r="J274">
        <v>-6.3245381668937304</v>
      </c>
      <c r="K274">
        <v>13593.6788732968</v>
      </c>
      <c r="L274">
        <v>11118.566057386</v>
      </c>
      <c r="M274">
        <v>47.105469428595001</v>
      </c>
      <c r="N274">
        <v>1.25528221575073</v>
      </c>
      <c r="O274">
        <v>13.2754388853136</v>
      </c>
      <c r="P274">
        <v>158.847684813032</v>
      </c>
      <c r="Q274">
        <v>0.20328906228712701</v>
      </c>
    </row>
    <row r="275" spans="1:17" x14ac:dyDescent="0.3">
      <c r="A275" t="s">
        <v>650</v>
      </c>
      <c r="B275" t="s">
        <v>651</v>
      </c>
      <c r="C275" t="s">
        <v>3131</v>
      </c>
      <c r="D275" t="s">
        <v>278</v>
      </c>
      <c r="E275">
        <v>29370.177443749999</v>
      </c>
      <c r="F275">
        <v>3528.85</v>
      </c>
      <c r="G275">
        <v>15.2309023651997</v>
      </c>
      <c r="H275">
        <v>5.6883182380037196</v>
      </c>
      <c r="I275">
        <v>43.277006367323096</v>
      </c>
      <c r="J275">
        <v>7.5955919762851298</v>
      </c>
      <c r="K275">
        <v>3293.5440857275298</v>
      </c>
      <c r="L275">
        <v>2857.3100701389199</v>
      </c>
      <c r="M275">
        <v>63.206400707150202</v>
      </c>
      <c r="N275">
        <v>1.06242009158546</v>
      </c>
      <c r="O275">
        <v>3.5450642560607499</v>
      </c>
      <c r="P275">
        <v>81.5532232340381</v>
      </c>
      <c r="Q275">
        <v>-2.2062268275544999E-2</v>
      </c>
    </row>
    <row r="276" spans="1:17" x14ac:dyDescent="0.3">
      <c r="A276" t="s">
        <v>652</v>
      </c>
      <c r="B276" t="s">
        <v>653</v>
      </c>
      <c r="C276" t="s">
        <v>3141</v>
      </c>
      <c r="D276" t="s">
        <v>167</v>
      </c>
      <c r="E276">
        <v>29327.542723359998</v>
      </c>
      <c r="F276">
        <v>1151.2</v>
      </c>
      <c r="G276">
        <v>-13.7431606155669</v>
      </c>
      <c r="H276">
        <v>4.4486218807224098</v>
      </c>
      <c r="I276">
        <v>-11.349691688254699</v>
      </c>
      <c r="J276">
        <v>-0.134855077957553</v>
      </c>
      <c r="K276">
        <v>1074.24837985817</v>
      </c>
      <c r="L276">
        <v>1062.49328731229</v>
      </c>
      <c r="M276">
        <v>71.313364225524396</v>
      </c>
      <c r="N276">
        <v>2.55344699850657</v>
      </c>
      <c r="O276">
        <v>17.182070882557301</v>
      </c>
      <c r="P276">
        <v>23.386923901393299</v>
      </c>
      <c r="Q276">
        <v>-8.0009838471270002E-3</v>
      </c>
    </row>
    <row r="277" spans="1:17" x14ac:dyDescent="0.3">
      <c r="A277" t="s">
        <v>654</v>
      </c>
      <c r="B277" t="s">
        <v>655</v>
      </c>
      <c r="C277" t="s">
        <v>3129</v>
      </c>
      <c r="D277" t="s">
        <v>195</v>
      </c>
      <c r="E277">
        <v>29170.286258399999</v>
      </c>
      <c r="F277">
        <v>8952</v>
      </c>
      <c r="G277">
        <v>18.552554849662702</v>
      </c>
      <c r="H277">
        <v>-1.1249542574881799</v>
      </c>
      <c r="I277">
        <v>26.362770130712398</v>
      </c>
      <c r="J277">
        <v>7.5320394747262798</v>
      </c>
      <c r="K277">
        <v>8504.6731444565594</v>
      </c>
      <c r="L277">
        <v>7455.7234134229402</v>
      </c>
      <c r="M277">
        <v>68.040451430078406</v>
      </c>
      <c r="N277">
        <v>0.85322573688580805</v>
      </c>
      <c r="O277">
        <v>6.7917783735477997</v>
      </c>
      <c r="P277">
        <v>50.300954491651297</v>
      </c>
      <c r="Q277">
        <v>3.9476837074757999E-2</v>
      </c>
    </row>
    <row r="278" spans="1:17" x14ac:dyDescent="0.3">
      <c r="A278" t="s">
        <v>656</v>
      </c>
      <c r="B278" t="s">
        <v>657</v>
      </c>
      <c r="C278" t="s">
        <v>3133</v>
      </c>
      <c r="D278" t="s">
        <v>532</v>
      </c>
      <c r="E278">
        <v>29166.049027403998</v>
      </c>
      <c r="F278">
        <v>65.97</v>
      </c>
      <c r="G278">
        <v>-22.9074714863137</v>
      </c>
      <c r="H278">
        <v>-4.7477127929552703</v>
      </c>
      <c r="I278">
        <v>-13.978317728477499</v>
      </c>
      <c r="J278">
        <v>-3.1149286505595599</v>
      </c>
      <c r="K278">
        <v>69.985920111998198</v>
      </c>
      <c r="L278">
        <v>68.471767198640507</v>
      </c>
      <c r="M278">
        <v>27.315231732715699</v>
      </c>
      <c r="N278">
        <v>1.40130200066212</v>
      </c>
      <c r="O278">
        <v>21.267242686069402</v>
      </c>
      <c r="P278">
        <v>14.0363007778738</v>
      </c>
      <c r="Q278">
        <v>2.4238197904989E-2</v>
      </c>
    </row>
    <row r="279" spans="1:17" x14ac:dyDescent="0.3">
      <c r="A279" t="s">
        <v>658</v>
      </c>
      <c r="B279" t="s">
        <v>659</v>
      </c>
      <c r="C279" t="s">
        <v>3131</v>
      </c>
      <c r="D279" t="s">
        <v>51</v>
      </c>
      <c r="E279">
        <v>28803.016934528001</v>
      </c>
      <c r="F279">
        <v>218.29</v>
      </c>
      <c r="G279">
        <v>97.710579951428798</v>
      </c>
      <c r="H279">
        <v>3.44681768978251</v>
      </c>
      <c r="I279">
        <v>40.576129485152101</v>
      </c>
      <c r="J279">
        <v>4.2683683458741903</v>
      </c>
      <c r="K279">
        <v>206.35167845356099</v>
      </c>
      <c r="L279">
        <v>165.067417321287</v>
      </c>
      <c r="M279">
        <v>43.048767270012803</v>
      </c>
      <c r="N279">
        <v>0.694958680547618</v>
      </c>
      <c r="O279">
        <v>11.7733290576755</v>
      </c>
      <c r="P279">
        <v>149.474285714285</v>
      </c>
    </row>
    <row r="280" spans="1:17" x14ac:dyDescent="0.3">
      <c r="A280" t="s">
        <v>660</v>
      </c>
      <c r="B280" t="s">
        <v>661</v>
      </c>
      <c r="C280" t="s">
        <v>3139</v>
      </c>
      <c r="D280" t="s">
        <v>156</v>
      </c>
      <c r="E280">
        <v>28576.556541311998</v>
      </c>
      <c r="F280">
        <v>219.18</v>
      </c>
      <c r="G280">
        <v>290.823032275949</v>
      </c>
      <c r="H280">
        <v>-6.2462768208227502</v>
      </c>
      <c r="I280">
        <v>51.963170135366703</v>
      </c>
      <c r="J280">
        <v>-3.4904949307861699</v>
      </c>
      <c r="K280">
        <v>218.07310878701401</v>
      </c>
      <c r="L280">
        <v>162.65030574468301</v>
      </c>
      <c r="M280">
        <v>38.458697258639702</v>
      </c>
      <c r="N280">
        <v>0.53675530688763895</v>
      </c>
      <c r="O280">
        <v>19.490829455242199</v>
      </c>
      <c r="P280">
        <v>362.64907651714998</v>
      </c>
      <c r="Q280">
        <v>0.184906271734425</v>
      </c>
    </row>
    <row r="281" spans="1:17" x14ac:dyDescent="0.3">
      <c r="A281" t="s">
        <v>662</v>
      </c>
      <c r="B281" t="s">
        <v>663</v>
      </c>
      <c r="C281" t="s">
        <v>3137</v>
      </c>
      <c r="D281" t="s">
        <v>310</v>
      </c>
      <c r="E281">
        <v>28378.521136970001</v>
      </c>
      <c r="F281">
        <v>440.9</v>
      </c>
      <c r="G281">
        <v>20.991920887662001</v>
      </c>
      <c r="H281">
        <v>-5.9378636817340702</v>
      </c>
      <c r="I281">
        <v>41.960123235069098</v>
      </c>
      <c r="J281">
        <v>2.9228496556128301</v>
      </c>
      <c r="K281">
        <v>438.74351273847299</v>
      </c>
      <c r="L281">
        <v>386.149731860938</v>
      </c>
      <c r="M281">
        <v>58.146684980078199</v>
      </c>
      <c r="N281">
        <v>1.20895244401737</v>
      </c>
      <c r="O281">
        <v>9.7754592878203699</v>
      </c>
      <c r="P281">
        <v>68.7655502392344</v>
      </c>
      <c r="Q281">
        <v>-4.1615952135645E-2</v>
      </c>
    </row>
    <row r="282" spans="1:17" x14ac:dyDescent="0.3">
      <c r="A282" t="s">
        <v>664</v>
      </c>
      <c r="B282" t="s">
        <v>665</v>
      </c>
      <c r="C282" t="s">
        <v>3129</v>
      </c>
      <c r="D282" t="s">
        <v>239</v>
      </c>
      <c r="E282">
        <v>28284.166473699999</v>
      </c>
      <c r="F282">
        <v>2114.5</v>
      </c>
      <c r="G282">
        <v>47.337215059166802</v>
      </c>
      <c r="H282">
        <v>6.8386667681235203</v>
      </c>
      <c r="I282">
        <v>13.508646756167099</v>
      </c>
      <c r="J282">
        <v>3.9495388426071201</v>
      </c>
      <c r="K282">
        <v>1962.59228737393</v>
      </c>
      <c r="L282">
        <v>1735.7494424522499</v>
      </c>
      <c r="M282">
        <v>59.5008548533173</v>
      </c>
      <c r="N282">
        <v>0.695684134003966</v>
      </c>
      <c r="O282">
        <v>10.3192244029321</v>
      </c>
      <c r="P282">
        <v>85.279299014238703</v>
      </c>
      <c r="Q282">
        <v>7.9856929590503001E-2</v>
      </c>
    </row>
    <row r="283" spans="1:17" x14ac:dyDescent="0.3">
      <c r="A283" t="s">
        <v>666</v>
      </c>
      <c r="B283" t="s">
        <v>667</v>
      </c>
      <c r="C283" t="s">
        <v>3131</v>
      </c>
      <c r="D283" t="s">
        <v>51</v>
      </c>
      <c r="E283">
        <v>28151.513022039999</v>
      </c>
      <c r="F283">
        <v>1812.55</v>
      </c>
      <c r="G283">
        <v>-3.9929852709894802</v>
      </c>
      <c r="H283">
        <v>-7.8142558415455996</v>
      </c>
      <c r="I283">
        <v>-6.7795790882211797</v>
      </c>
      <c r="J283">
        <v>-0.61144087385770396</v>
      </c>
      <c r="K283">
        <v>1861.01162016998</v>
      </c>
      <c r="L283">
        <v>1742.7278145135999</v>
      </c>
      <c r="M283">
        <v>49.500657307456102</v>
      </c>
      <c r="N283">
        <v>1.74726408017853</v>
      </c>
      <c r="O283">
        <v>11.996910430057101</v>
      </c>
      <c r="P283">
        <v>45.650689059423797</v>
      </c>
      <c r="Q283">
        <v>8.2596680244406001E-2</v>
      </c>
    </row>
    <row r="284" spans="1:17" x14ac:dyDescent="0.3">
      <c r="A284" t="s">
        <v>668</v>
      </c>
      <c r="B284" t="s">
        <v>669</v>
      </c>
      <c r="C284" t="s">
        <v>3133</v>
      </c>
      <c r="D284" t="s">
        <v>184</v>
      </c>
      <c r="E284">
        <v>28141.445677439999</v>
      </c>
      <c r="F284">
        <v>14836.6</v>
      </c>
      <c r="G284">
        <v>-28.489288615943199</v>
      </c>
      <c r="H284">
        <v>-7.3433789900810504</v>
      </c>
      <c r="I284">
        <v>-7.6154935259037799</v>
      </c>
      <c r="J284">
        <v>-3.5053190569904502</v>
      </c>
      <c r="K284">
        <v>15852.079859695001</v>
      </c>
      <c r="L284">
        <v>15278.7601958788</v>
      </c>
      <c r="M284">
        <v>27.6582870987028</v>
      </c>
      <c r="N284">
        <v>1.5997640691691799</v>
      </c>
      <c r="O284">
        <v>23.0066187671029</v>
      </c>
      <c r="P284">
        <v>14.347591522158</v>
      </c>
      <c r="Q284">
        <v>7.2641043942450995E-2</v>
      </c>
    </row>
    <row r="285" spans="1:17" x14ac:dyDescent="0.3">
      <c r="A285" t="s">
        <v>670</v>
      </c>
      <c r="B285" t="s">
        <v>671</v>
      </c>
      <c r="C285" t="s">
        <v>3139</v>
      </c>
      <c r="D285" t="s">
        <v>256</v>
      </c>
      <c r="E285">
        <v>28072.383716140001</v>
      </c>
      <c r="F285">
        <v>3732.1</v>
      </c>
      <c r="G285">
        <v>-3.4736313004994699</v>
      </c>
      <c r="H285">
        <v>6.0937073672777398E-2</v>
      </c>
      <c r="I285">
        <v>20.003692903040601</v>
      </c>
      <c r="J285">
        <v>0.907237980383793</v>
      </c>
      <c r="K285">
        <v>3810.8600778709902</v>
      </c>
      <c r="L285">
        <v>3631.8227416999198</v>
      </c>
      <c r="M285">
        <v>50.446889490935199</v>
      </c>
      <c r="N285">
        <v>0.411143149744926</v>
      </c>
      <c r="O285">
        <v>29.093539830122399</v>
      </c>
      <c r="P285">
        <v>47.835214894038401</v>
      </c>
      <c r="Q285">
        <v>7.7479762287945994E-2</v>
      </c>
    </row>
    <row r="286" spans="1:17" x14ac:dyDescent="0.3">
      <c r="A286" t="s">
        <v>672</v>
      </c>
      <c r="B286" t="s">
        <v>673</v>
      </c>
      <c r="C286" t="s">
        <v>3131</v>
      </c>
      <c r="D286" t="s">
        <v>51</v>
      </c>
      <c r="E286">
        <v>28048.980840749999</v>
      </c>
      <c r="F286">
        <v>1702.5</v>
      </c>
      <c r="G286">
        <v>-22.288489348010899</v>
      </c>
      <c r="H286">
        <v>-10.8192088018815</v>
      </c>
      <c r="I286">
        <v>-14.8805671485094</v>
      </c>
      <c r="J286">
        <v>-4.2902783616764797</v>
      </c>
      <c r="K286">
        <v>1849.6802939889201</v>
      </c>
      <c r="L286">
        <v>1831.45541304779</v>
      </c>
      <c r="M286">
        <v>19.574208638984199</v>
      </c>
      <c r="N286">
        <v>0.85448795326872995</v>
      </c>
      <c r="O286">
        <v>30.4522760646108</v>
      </c>
      <c r="P286">
        <v>15.4198162774143</v>
      </c>
      <c r="Q286">
        <v>-0.11184187226607401</v>
      </c>
    </row>
    <row r="287" spans="1:17" x14ac:dyDescent="0.3">
      <c r="A287" t="s">
        <v>674</v>
      </c>
      <c r="B287" t="s">
        <v>675</v>
      </c>
      <c r="C287" t="s">
        <v>3131</v>
      </c>
      <c r="D287" t="s">
        <v>278</v>
      </c>
      <c r="E287">
        <v>27876.560988509998</v>
      </c>
      <c r="F287">
        <v>1038.05</v>
      </c>
      <c r="G287">
        <v>11.316508319705299</v>
      </c>
      <c r="H287">
        <v>-9.7667303657822604</v>
      </c>
      <c r="I287">
        <v>-37.055097841388204</v>
      </c>
      <c r="J287">
        <v>0.75756208009920201</v>
      </c>
      <c r="K287">
        <v>1097.5319450161101</v>
      </c>
      <c r="L287">
        <v>1121.59156128425</v>
      </c>
      <c r="M287">
        <v>54.861100514868802</v>
      </c>
      <c r="N287">
        <v>1.78668199944504</v>
      </c>
      <c r="O287">
        <v>45.840759115649497</v>
      </c>
      <c r="P287">
        <v>46.617231638417998</v>
      </c>
    </row>
    <row r="288" spans="1:17" x14ac:dyDescent="0.3">
      <c r="A288" t="s">
        <v>676</v>
      </c>
      <c r="B288" t="s">
        <v>677</v>
      </c>
      <c r="C288" t="s">
        <v>3139</v>
      </c>
      <c r="D288" t="s">
        <v>256</v>
      </c>
      <c r="E288">
        <v>27870.777653599998</v>
      </c>
      <c r="F288">
        <v>1464.5</v>
      </c>
      <c r="G288">
        <v>0.43103714870179</v>
      </c>
      <c r="H288">
        <v>-3.39706392452982</v>
      </c>
      <c r="I288">
        <v>5.0473694808703797</v>
      </c>
      <c r="J288">
        <v>0.62840065719480398</v>
      </c>
      <c r="K288">
        <v>1524.6481320129801</v>
      </c>
      <c r="L288">
        <v>1441.2934328656199</v>
      </c>
      <c r="M288">
        <v>46.732506993537498</v>
      </c>
      <c r="N288">
        <v>0.87560647369961497</v>
      </c>
      <c r="O288">
        <v>25.718675315807399</v>
      </c>
      <c r="P288">
        <v>42.794461778471103</v>
      </c>
      <c r="Q288">
        <v>5.2671903335878997E-2</v>
      </c>
    </row>
    <row r="289" spans="1:17" hidden="1" x14ac:dyDescent="0.3">
      <c r="A289" t="s">
        <v>678</v>
      </c>
      <c r="B289" t="s">
        <v>679</v>
      </c>
      <c r="C289" t="s">
        <v>3142</v>
      </c>
      <c r="D289" t="s">
        <v>51</v>
      </c>
      <c r="E289">
        <v>27804.075451145</v>
      </c>
      <c r="F289">
        <v>1470.35</v>
      </c>
      <c r="G289">
        <v>-18.7795151682819</v>
      </c>
      <c r="H289">
        <v>6.8467506576436197</v>
      </c>
      <c r="I289">
        <v>-1.68336155717009</v>
      </c>
      <c r="J289">
        <v>2.7722414673914999</v>
      </c>
      <c r="K289">
        <v>1393.51800377162</v>
      </c>
      <c r="M289">
        <v>54.790434831161903</v>
      </c>
      <c r="N289">
        <v>0.483962705645888</v>
      </c>
      <c r="O289">
        <v>7.4574081001122101</v>
      </c>
      <c r="P289">
        <v>20.0285714285714</v>
      </c>
    </row>
    <row r="290" spans="1:17" x14ac:dyDescent="0.3">
      <c r="A290" t="s">
        <v>680</v>
      </c>
      <c r="B290" t="s">
        <v>681</v>
      </c>
      <c r="C290" t="s">
        <v>3127</v>
      </c>
      <c r="D290" t="s">
        <v>556</v>
      </c>
      <c r="E290">
        <v>27314.638138304999</v>
      </c>
      <c r="F290">
        <v>842.95</v>
      </c>
      <c r="G290">
        <v>6.9361289322917896</v>
      </c>
      <c r="H290">
        <v>3.3307786168729998</v>
      </c>
      <c r="I290">
        <v>5.3157607934587201</v>
      </c>
      <c r="J290">
        <v>0.99662971631794595</v>
      </c>
      <c r="K290">
        <v>837.80955606117095</v>
      </c>
      <c r="L290">
        <v>765.89361309892899</v>
      </c>
      <c r="M290">
        <v>28.970458379411198</v>
      </c>
      <c r="N290">
        <v>0.90569320936106501</v>
      </c>
      <c r="O290">
        <v>9.4311643632481097</v>
      </c>
      <c r="P290">
        <v>36.5764744005184</v>
      </c>
      <c r="Q290">
        <v>-4.9258075032546998E-2</v>
      </c>
    </row>
    <row r="291" spans="1:17" x14ac:dyDescent="0.3">
      <c r="A291" t="s">
        <v>682</v>
      </c>
      <c r="B291" t="s">
        <v>683</v>
      </c>
      <c r="C291" t="s">
        <v>3141</v>
      </c>
      <c r="D291" t="s">
        <v>266</v>
      </c>
      <c r="E291">
        <v>27158.51949576</v>
      </c>
      <c r="F291">
        <v>544.1</v>
      </c>
      <c r="G291">
        <v>1.8657031684924501</v>
      </c>
      <c r="H291">
        <v>1.10577368897206</v>
      </c>
      <c r="I291">
        <v>24.6966965062546</v>
      </c>
      <c r="J291">
        <v>-2.4312768441402901</v>
      </c>
      <c r="K291">
        <v>540.64821256192295</v>
      </c>
      <c r="L291">
        <v>476.72074719624197</v>
      </c>
      <c r="M291">
        <v>45.6632594415913</v>
      </c>
      <c r="N291">
        <v>0.46513203795364499</v>
      </c>
      <c r="O291">
        <v>15.475096489615799</v>
      </c>
      <c r="P291">
        <v>61.8863433501933</v>
      </c>
      <c r="Q291">
        <v>1.3094657612654E-2</v>
      </c>
    </row>
    <row r="292" spans="1:17" x14ac:dyDescent="0.3">
      <c r="A292" t="s">
        <v>684</v>
      </c>
      <c r="B292" t="s">
        <v>685</v>
      </c>
      <c r="C292" t="s">
        <v>3139</v>
      </c>
      <c r="D292" t="s">
        <v>256</v>
      </c>
      <c r="E292">
        <v>27133.596799999999</v>
      </c>
      <c r="F292">
        <v>2450.65</v>
      </c>
      <c r="G292">
        <v>-11.731288502472999</v>
      </c>
      <c r="H292">
        <v>-1.4798178604793</v>
      </c>
      <c r="I292">
        <v>8.3640200148737396</v>
      </c>
      <c r="J292">
        <v>0.166754197645747</v>
      </c>
      <c r="K292">
        <v>2446.14174940576</v>
      </c>
      <c r="L292">
        <v>2370.9742708681702</v>
      </c>
      <c r="M292">
        <v>63.412308401340802</v>
      </c>
      <c r="N292">
        <v>0.85798469529476895</v>
      </c>
      <c r="O292">
        <v>20.784281721176001</v>
      </c>
      <c r="P292">
        <v>30.6873933447098</v>
      </c>
      <c r="Q292">
        <v>5.3814205985039998E-2</v>
      </c>
    </row>
    <row r="293" spans="1:17" x14ac:dyDescent="0.3">
      <c r="A293" t="s">
        <v>686</v>
      </c>
      <c r="B293" t="s">
        <v>687</v>
      </c>
      <c r="C293" t="s">
        <v>3130</v>
      </c>
      <c r="D293" t="s">
        <v>48</v>
      </c>
      <c r="E293">
        <v>27084.519</v>
      </c>
      <c r="F293">
        <v>1017.45</v>
      </c>
      <c r="G293">
        <v>26.084929634300298</v>
      </c>
      <c r="H293">
        <v>2.40302918355802</v>
      </c>
      <c r="I293">
        <v>23.239449968941301</v>
      </c>
      <c r="J293">
        <v>-0.677357594565409</v>
      </c>
      <c r="K293">
        <v>950.58297569044498</v>
      </c>
      <c r="L293">
        <v>813.73229002793096</v>
      </c>
      <c r="M293">
        <v>54.262249811573099</v>
      </c>
      <c r="N293">
        <v>0.62786553982237603</v>
      </c>
      <c r="O293">
        <v>4.9683031107179598</v>
      </c>
      <c r="P293">
        <v>84.974093264248694</v>
      </c>
      <c r="Q293">
        <v>8.8895040624723004E-2</v>
      </c>
    </row>
    <row r="294" spans="1:17" x14ac:dyDescent="0.3">
      <c r="A294" t="s">
        <v>688</v>
      </c>
      <c r="B294" t="s">
        <v>689</v>
      </c>
      <c r="C294" t="s">
        <v>3138</v>
      </c>
      <c r="D294" t="s">
        <v>271</v>
      </c>
      <c r="E294">
        <v>26978.210811479999</v>
      </c>
      <c r="F294">
        <v>431.4</v>
      </c>
      <c r="G294">
        <v>58.467656394955398</v>
      </c>
      <c r="H294">
        <v>7.02933638737258</v>
      </c>
      <c r="I294">
        <v>-21.4270612566105</v>
      </c>
      <c r="J294">
        <v>9.2038010310589708</v>
      </c>
      <c r="K294">
        <v>391.39274924254602</v>
      </c>
      <c r="L294">
        <v>379.43484958679397</v>
      </c>
      <c r="M294">
        <v>88.934244204609499</v>
      </c>
      <c r="N294">
        <v>1.2279470439337901</v>
      </c>
      <c r="O294">
        <v>16.4116828929068</v>
      </c>
      <c r="P294">
        <v>109.87594259304301</v>
      </c>
      <c r="Q294">
        <v>0.132596381313344</v>
      </c>
    </row>
    <row r="295" spans="1:17" x14ac:dyDescent="0.3">
      <c r="A295" t="s">
        <v>690</v>
      </c>
      <c r="B295" t="s">
        <v>691</v>
      </c>
      <c r="C295" t="s">
        <v>3139</v>
      </c>
      <c r="D295" t="s">
        <v>256</v>
      </c>
      <c r="E295">
        <v>26733.331302434999</v>
      </c>
      <c r="F295">
        <v>5407.45</v>
      </c>
      <c r="G295">
        <v>-24.0473230420879</v>
      </c>
      <c r="H295">
        <v>1.30785974666326</v>
      </c>
      <c r="I295">
        <v>8.8770256202687499</v>
      </c>
      <c r="J295">
        <v>0.50690559115594302</v>
      </c>
      <c r="K295">
        <v>5417.6532500452704</v>
      </c>
      <c r="L295">
        <v>5280.4116448708601</v>
      </c>
      <c r="M295">
        <v>57.193528329473303</v>
      </c>
      <c r="N295">
        <v>1.0319750758572399</v>
      </c>
      <c r="O295">
        <v>35.923586903253799</v>
      </c>
      <c r="P295">
        <v>34.3632749409864</v>
      </c>
      <c r="Q295">
        <v>5.2668221937622002E-2</v>
      </c>
    </row>
    <row r="296" spans="1:17" x14ac:dyDescent="0.3">
      <c r="A296" t="s">
        <v>692</v>
      </c>
      <c r="B296" t="s">
        <v>693</v>
      </c>
      <c r="C296" t="s">
        <v>3131</v>
      </c>
      <c r="D296" t="s">
        <v>51</v>
      </c>
      <c r="E296">
        <v>26274.294919560001</v>
      </c>
      <c r="F296">
        <v>5743.3</v>
      </c>
      <c r="G296">
        <v>18.123021402148002</v>
      </c>
      <c r="H296">
        <v>-8.0300146479388808</v>
      </c>
      <c r="I296">
        <v>27.2393752048417</v>
      </c>
      <c r="J296">
        <v>3.6253450362513902</v>
      </c>
      <c r="K296">
        <v>5652.3648266586397</v>
      </c>
      <c r="L296">
        <v>4987.7235000906303</v>
      </c>
      <c r="M296">
        <v>56.025729842706397</v>
      </c>
      <c r="N296">
        <v>1.1396064339484899</v>
      </c>
      <c r="O296">
        <v>12.324795849076301</v>
      </c>
      <c r="P296">
        <v>49.643043251693598</v>
      </c>
      <c r="Q296">
        <v>-4.488006860517E-2</v>
      </c>
    </row>
    <row r="297" spans="1:17" x14ac:dyDescent="0.3">
      <c r="A297" t="s">
        <v>694</v>
      </c>
      <c r="B297" t="s">
        <v>695</v>
      </c>
      <c r="C297" t="s">
        <v>3139</v>
      </c>
      <c r="D297" t="s">
        <v>119</v>
      </c>
      <c r="E297">
        <v>25832.56325997</v>
      </c>
      <c r="F297">
        <v>929.1</v>
      </c>
      <c r="G297">
        <v>86.747928930547104</v>
      </c>
      <c r="H297">
        <v>13.82888636345</v>
      </c>
      <c r="I297">
        <v>37.587839636724702</v>
      </c>
      <c r="J297">
        <v>5.9289859733641697</v>
      </c>
      <c r="K297">
        <v>836.18174903246097</v>
      </c>
      <c r="L297">
        <v>689.01529596990201</v>
      </c>
      <c r="M297">
        <v>65.162831564835102</v>
      </c>
      <c r="N297">
        <v>0.43176307221860599</v>
      </c>
      <c r="O297">
        <v>2.9921429340221599</v>
      </c>
      <c r="P297">
        <v>121.108995716325</v>
      </c>
      <c r="Q297">
        <v>0.11833195762955299</v>
      </c>
    </row>
    <row r="298" spans="1:17" x14ac:dyDescent="0.3">
      <c r="A298" t="s">
        <v>696</v>
      </c>
      <c r="B298" t="s">
        <v>697</v>
      </c>
      <c r="C298" t="s">
        <v>3140</v>
      </c>
      <c r="D298" t="s">
        <v>135</v>
      </c>
      <c r="E298">
        <v>25823.008574089999</v>
      </c>
      <c r="F298">
        <v>755.3</v>
      </c>
      <c r="G298">
        <v>198.31883184731799</v>
      </c>
      <c r="H298">
        <v>20.707199889491299</v>
      </c>
      <c r="I298">
        <v>108.777404921789</v>
      </c>
      <c r="J298">
        <v>5.30362682145104</v>
      </c>
      <c r="K298">
        <v>634.76790644745904</v>
      </c>
      <c r="L298">
        <v>463.73381642252298</v>
      </c>
      <c r="M298">
        <v>64.281673096899297</v>
      </c>
      <c r="N298">
        <v>0.76483680381794295</v>
      </c>
      <c r="O298">
        <v>0.88706474248643197</v>
      </c>
      <c r="P298">
        <v>243.31818181818099</v>
      </c>
      <c r="Q298">
        <v>0.25729027203960297</v>
      </c>
    </row>
    <row r="299" spans="1:17" x14ac:dyDescent="0.3">
      <c r="A299" t="s">
        <v>698</v>
      </c>
      <c r="B299" t="s">
        <v>699</v>
      </c>
      <c r="C299" t="s">
        <v>3131</v>
      </c>
      <c r="D299" t="s">
        <v>51</v>
      </c>
      <c r="E299">
        <v>25747.0438125</v>
      </c>
      <c r="F299">
        <v>1437.5</v>
      </c>
      <c r="G299">
        <v>42.635408540125603</v>
      </c>
      <c r="H299">
        <v>-5.7994484862027003</v>
      </c>
      <c r="I299">
        <v>40.6901444357648</v>
      </c>
      <c r="J299">
        <v>7.72555431906164</v>
      </c>
      <c r="K299">
        <v>1429.7520209639699</v>
      </c>
      <c r="L299">
        <v>1182.25542846606</v>
      </c>
      <c r="M299">
        <v>50.670000005761999</v>
      </c>
      <c r="N299">
        <v>0.96517692362184104</v>
      </c>
      <c r="O299">
        <v>14.0173913043478</v>
      </c>
      <c r="P299">
        <v>98.494890914112105</v>
      </c>
      <c r="Q299">
        <v>4.6923347864949998E-2</v>
      </c>
    </row>
    <row r="300" spans="1:17" x14ac:dyDescent="0.3">
      <c r="A300" t="s">
        <v>700</v>
      </c>
      <c r="B300" t="s">
        <v>701</v>
      </c>
      <c r="C300" t="s">
        <v>3133</v>
      </c>
      <c r="D300" t="s">
        <v>500</v>
      </c>
      <c r="E300">
        <v>25616.2299454399</v>
      </c>
      <c r="F300">
        <v>1399.6</v>
      </c>
      <c r="G300">
        <v>93.396296644168302</v>
      </c>
      <c r="H300">
        <v>-2.78310273013494</v>
      </c>
      <c r="I300">
        <v>49.461140083710099</v>
      </c>
      <c r="J300">
        <v>0.50817179606322405</v>
      </c>
      <c r="K300">
        <v>1429.36302863226</v>
      </c>
      <c r="L300">
        <v>1223.41004285954</v>
      </c>
      <c r="M300">
        <v>55.537950744836401</v>
      </c>
      <c r="N300">
        <v>1.2330939680789501</v>
      </c>
      <c r="O300">
        <v>26.889825664475499</v>
      </c>
      <c r="P300">
        <v>133.65609348914799</v>
      </c>
      <c r="Q300">
        <v>7.2252896181042997E-2</v>
      </c>
    </row>
    <row r="301" spans="1:17" hidden="1" x14ac:dyDescent="0.3">
      <c r="A301" t="s">
        <v>702</v>
      </c>
      <c r="B301" t="s">
        <v>703</v>
      </c>
      <c r="C301" t="s">
        <v>3139</v>
      </c>
      <c r="D301" t="s">
        <v>704</v>
      </c>
      <c r="E301">
        <v>25614.663302479999</v>
      </c>
      <c r="F301">
        <v>1126.3</v>
      </c>
      <c r="G301">
        <v>132.435492185953</v>
      </c>
      <c r="H301">
        <v>-0.442387016681412</v>
      </c>
      <c r="I301">
        <v>36.1517782901307</v>
      </c>
      <c r="J301">
        <v>-1.9094644064319899</v>
      </c>
      <c r="K301">
        <v>1154.2804002238299</v>
      </c>
      <c r="M301">
        <v>44.160706332853501</v>
      </c>
      <c r="N301">
        <v>0.47729144957335101</v>
      </c>
      <c r="O301">
        <v>28.735683210512299</v>
      </c>
      <c r="P301">
        <v>206.059782608695</v>
      </c>
    </row>
    <row r="302" spans="1:17" hidden="1" x14ac:dyDescent="0.3">
      <c r="A302" t="s">
        <v>705</v>
      </c>
      <c r="B302" t="s">
        <v>706</v>
      </c>
      <c r="C302" t="s">
        <v>3142</v>
      </c>
      <c r="D302" t="s">
        <v>122</v>
      </c>
      <c r="E302">
        <v>25304.145516529999</v>
      </c>
      <c r="F302">
        <v>1135.3</v>
      </c>
      <c r="G302">
        <v>-28.615638401105301</v>
      </c>
      <c r="H302">
        <v>-7.1627967837214896</v>
      </c>
      <c r="I302">
        <v>3.6820864193539</v>
      </c>
      <c r="J302">
        <v>-1.99992743078963</v>
      </c>
      <c r="K302">
        <v>1197.30053497172</v>
      </c>
      <c r="L302">
        <v>1140.2299821050699</v>
      </c>
      <c r="M302">
        <v>35.868026320103297</v>
      </c>
      <c r="N302">
        <v>0.48360215070644202</v>
      </c>
      <c r="O302">
        <v>23.315423236149002</v>
      </c>
      <c r="P302">
        <v>18.2665763841866</v>
      </c>
      <c r="Q302">
        <v>-7.1337740674541003E-2</v>
      </c>
    </row>
    <row r="303" spans="1:17" x14ac:dyDescent="0.3">
      <c r="A303" t="s">
        <v>707</v>
      </c>
      <c r="B303" t="s">
        <v>708</v>
      </c>
      <c r="C303" t="s">
        <v>3131</v>
      </c>
      <c r="D303" t="s">
        <v>51</v>
      </c>
      <c r="E303">
        <v>25084.387083850001</v>
      </c>
      <c r="F303">
        <v>465.25</v>
      </c>
      <c r="G303">
        <v>-10.6922000837521</v>
      </c>
      <c r="H303">
        <v>-8.2529625643268592</v>
      </c>
      <c r="I303">
        <v>-8.6135854613520202</v>
      </c>
      <c r="J303">
        <v>-1.1484602912276001</v>
      </c>
      <c r="K303">
        <v>461.25275531183001</v>
      </c>
      <c r="L303">
        <v>436.03772195222899</v>
      </c>
      <c r="M303">
        <v>54.689503510505901</v>
      </c>
      <c r="N303">
        <v>0.79929630420448805</v>
      </c>
      <c r="O303">
        <v>11.3379903277807</v>
      </c>
      <c r="P303">
        <v>33.156840297653098</v>
      </c>
      <c r="Q303">
        <v>-7.3040646730997E-2</v>
      </c>
    </row>
    <row r="304" spans="1:17" x14ac:dyDescent="0.3">
      <c r="A304" t="s">
        <v>709</v>
      </c>
      <c r="B304" t="s">
        <v>710</v>
      </c>
      <c r="C304" t="s">
        <v>3131</v>
      </c>
      <c r="D304" t="s">
        <v>278</v>
      </c>
      <c r="E304">
        <v>24854.342308125</v>
      </c>
      <c r="F304">
        <v>1223.75</v>
      </c>
      <c r="G304">
        <v>-11.752099058277601</v>
      </c>
      <c r="H304">
        <v>-10.7184230798524</v>
      </c>
      <c r="I304">
        <v>-16.665905233337</v>
      </c>
      <c r="J304">
        <v>1.0334606215397499</v>
      </c>
      <c r="K304">
        <v>1251.8738593192099</v>
      </c>
      <c r="L304">
        <v>1219.67534565503</v>
      </c>
      <c r="M304">
        <v>42.0012658856622</v>
      </c>
      <c r="N304">
        <v>1.00139361674915</v>
      </c>
      <c r="O304">
        <v>18.071501532175599</v>
      </c>
      <c r="P304">
        <v>24.878820347976902</v>
      </c>
      <c r="Q304">
        <v>0.110732242576496</v>
      </c>
    </row>
    <row r="305" spans="1:17" x14ac:dyDescent="0.3">
      <c r="A305" t="s">
        <v>711</v>
      </c>
      <c r="B305" t="s">
        <v>712</v>
      </c>
      <c r="C305" t="s">
        <v>3139</v>
      </c>
      <c r="D305" t="s">
        <v>449</v>
      </c>
      <c r="E305">
        <v>24816.0726</v>
      </c>
      <c r="F305">
        <v>3540.5</v>
      </c>
      <c r="G305">
        <v>8.0076412230892497</v>
      </c>
      <c r="H305">
        <v>-7.9730109211907596</v>
      </c>
      <c r="I305">
        <v>7.8535009664874398</v>
      </c>
      <c r="J305">
        <v>-2.30501906244021</v>
      </c>
      <c r="K305">
        <v>3627.1340071118502</v>
      </c>
      <c r="L305">
        <v>3351.5825257585402</v>
      </c>
      <c r="M305">
        <v>23.2268695230389</v>
      </c>
      <c r="N305">
        <v>0.77866047557648599</v>
      </c>
      <c r="O305">
        <v>12.3711340206185</v>
      </c>
      <c r="P305">
        <v>38.200909498994797</v>
      </c>
      <c r="Q305">
        <v>0.108410973076204</v>
      </c>
    </row>
    <row r="306" spans="1:17" x14ac:dyDescent="0.3">
      <c r="A306" t="s">
        <v>713</v>
      </c>
      <c r="B306" t="s">
        <v>714</v>
      </c>
      <c r="C306" t="s">
        <v>3127</v>
      </c>
      <c r="D306" t="s">
        <v>589</v>
      </c>
      <c r="E306">
        <v>24691.566916274998</v>
      </c>
      <c r="F306">
        <v>950.25</v>
      </c>
      <c r="G306">
        <v>3.7562815911806</v>
      </c>
      <c r="H306">
        <v>-12.4347608374788</v>
      </c>
      <c r="I306">
        <v>13.704625235807001</v>
      </c>
      <c r="J306">
        <v>-1.46741482206032</v>
      </c>
      <c r="K306">
        <v>942.97996608016695</v>
      </c>
      <c r="L306">
        <v>820.37188408395798</v>
      </c>
      <c r="M306">
        <v>38.889489801300002</v>
      </c>
      <c r="N306">
        <v>0.49199563076083502</v>
      </c>
      <c r="O306">
        <v>26.514075243356999</v>
      </c>
      <c r="P306">
        <v>57.326158940397299</v>
      </c>
      <c r="Q306">
        <v>6.2817584589909006E-2</v>
      </c>
    </row>
    <row r="307" spans="1:17" x14ac:dyDescent="0.3">
      <c r="A307" t="s">
        <v>715</v>
      </c>
      <c r="B307" t="s">
        <v>716</v>
      </c>
      <c r="C307" t="s">
        <v>3132</v>
      </c>
      <c r="D307" t="s">
        <v>57</v>
      </c>
      <c r="E307">
        <v>24611.866173810002</v>
      </c>
      <c r="F307">
        <v>185.67</v>
      </c>
      <c r="G307">
        <v>83.788049448099002</v>
      </c>
      <c r="H307">
        <v>-1.7120329472464899</v>
      </c>
      <c r="I307">
        <v>20.567088084250599</v>
      </c>
      <c r="J307">
        <v>-3.2489180716087702</v>
      </c>
      <c r="K307">
        <v>187.80485467821299</v>
      </c>
      <c r="L307">
        <v>155.997414825752</v>
      </c>
      <c r="M307">
        <v>37.061154617194497</v>
      </c>
      <c r="N307">
        <v>0.55896747741346198</v>
      </c>
      <c r="O307">
        <v>14.4449830344159</v>
      </c>
      <c r="P307">
        <v>125.60145808019401</v>
      </c>
      <c r="Q307">
        <v>8.5235428417152995E-2</v>
      </c>
    </row>
    <row r="308" spans="1:17" x14ac:dyDescent="0.3">
      <c r="A308" t="s">
        <v>717</v>
      </c>
      <c r="B308" t="s">
        <v>718</v>
      </c>
      <c r="C308" t="s">
        <v>3125</v>
      </c>
      <c r="D308" t="s">
        <v>441</v>
      </c>
      <c r="E308">
        <v>24282.18</v>
      </c>
      <c r="F308">
        <v>691.8</v>
      </c>
      <c r="G308">
        <v>86.887432438132393</v>
      </c>
      <c r="H308">
        <v>-16.361168555688302</v>
      </c>
      <c r="I308">
        <v>39.439036235701302</v>
      </c>
      <c r="J308">
        <v>-4.5124170025586396</v>
      </c>
      <c r="K308">
        <v>766.32235062014195</v>
      </c>
      <c r="L308">
        <v>652.02523795997695</v>
      </c>
      <c r="M308">
        <v>30.978822756497799</v>
      </c>
      <c r="N308">
        <v>0.65914569936561995</v>
      </c>
      <c r="O308">
        <v>40.213934663197399</v>
      </c>
      <c r="P308">
        <v>147.07142857142799</v>
      </c>
      <c r="Q308">
        <v>0.114070259268584</v>
      </c>
    </row>
    <row r="309" spans="1:17" x14ac:dyDescent="0.3">
      <c r="A309" t="s">
        <v>719</v>
      </c>
      <c r="B309" t="s">
        <v>720</v>
      </c>
      <c r="C309" t="s">
        <v>3131</v>
      </c>
      <c r="D309" t="s">
        <v>721</v>
      </c>
      <c r="E309">
        <v>23997.760659799998</v>
      </c>
      <c r="F309">
        <v>2369.1999999999998</v>
      </c>
      <c r="G309">
        <v>41.599250794343099</v>
      </c>
      <c r="H309">
        <v>-6.9237055683409103</v>
      </c>
      <c r="I309">
        <v>42.0068492363405</v>
      </c>
      <c r="J309">
        <v>0.58244110119475201</v>
      </c>
      <c r="K309">
        <v>2275.36181912336</v>
      </c>
      <c r="L309">
        <v>1897.43703803784</v>
      </c>
      <c r="M309">
        <v>53.748498485491297</v>
      </c>
      <c r="N309">
        <v>0.57182321746194897</v>
      </c>
      <c r="O309">
        <v>13.3969272328212</v>
      </c>
      <c r="P309">
        <v>89.520838332933295</v>
      </c>
      <c r="Q309">
        <v>9.4179563319315998E-2</v>
      </c>
    </row>
    <row r="310" spans="1:17" x14ac:dyDescent="0.3">
      <c r="A310" t="s">
        <v>722</v>
      </c>
      <c r="B310" t="s">
        <v>723</v>
      </c>
      <c r="C310" t="s">
        <v>3139</v>
      </c>
      <c r="D310" t="s">
        <v>156</v>
      </c>
      <c r="E310">
        <v>23667.525557415</v>
      </c>
      <c r="F310">
        <v>744.55</v>
      </c>
      <c r="G310">
        <v>66.529025493558507</v>
      </c>
      <c r="H310">
        <v>1.48309769690559</v>
      </c>
      <c r="I310">
        <v>24.288207517698801</v>
      </c>
      <c r="J310">
        <v>9.2550283926721697</v>
      </c>
      <c r="K310">
        <v>707.70371532482397</v>
      </c>
      <c r="L310">
        <v>593.13802028242196</v>
      </c>
      <c r="M310">
        <v>59.930036867550797</v>
      </c>
      <c r="N310">
        <v>0.68567575067879005</v>
      </c>
      <c r="O310">
        <v>13.3503458464844</v>
      </c>
      <c r="P310">
        <v>138.63782051282001</v>
      </c>
      <c r="Q310">
        <v>0.16244967862746301</v>
      </c>
    </row>
    <row r="311" spans="1:17" x14ac:dyDescent="0.3">
      <c r="A311" t="s">
        <v>724</v>
      </c>
      <c r="B311" t="s">
        <v>725</v>
      </c>
      <c r="C311" t="s">
        <v>3128</v>
      </c>
      <c r="D311" t="s">
        <v>726</v>
      </c>
      <c r="E311">
        <v>23652.231978870001</v>
      </c>
      <c r="F311">
        <v>246.15</v>
      </c>
      <c r="G311">
        <v>-15.9326824671344</v>
      </c>
      <c r="H311">
        <v>-13.379767879532199</v>
      </c>
      <c r="I311">
        <v>-18.103529046451499</v>
      </c>
      <c r="J311">
        <v>-3.8767023277741099</v>
      </c>
      <c r="K311">
        <v>279.91994539068202</v>
      </c>
      <c r="L311">
        <v>277.360708683089</v>
      </c>
      <c r="M311">
        <v>33.320289236408797</v>
      </c>
      <c r="N311">
        <v>0.52341952307456596</v>
      </c>
      <c r="O311">
        <v>56.124314442413102</v>
      </c>
      <c r="P311">
        <v>14.942797104833</v>
      </c>
      <c r="Q311">
        <v>6.4250147186112994E-2</v>
      </c>
    </row>
    <row r="312" spans="1:17" x14ac:dyDescent="0.3">
      <c r="A312" t="s">
        <v>727</v>
      </c>
      <c r="B312" t="s">
        <v>728</v>
      </c>
      <c r="C312" t="s">
        <v>3127</v>
      </c>
      <c r="D312" t="s">
        <v>405</v>
      </c>
      <c r="E312">
        <v>23612.703220079999</v>
      </c>
      <c r="F312">
        <v>1052.4000000000001</v>
      </c>
      <c r="G312">
        <v>-27.4951004752415</v>
      </c>
      <c r="H312">
        <v>-3.5959561996575502</v>
      </c>
      <c r="I312">
        <v>9.7327587795692807</v>
      </c>
      <c r="J312">
        <v>-4.0153474349626901</v>
      </c>
      <c r="K312">
        <v>1033.54575229583</v>
      </c>
      <c r="L312">
        <v>962.42440301395197</v>
      </c>
      <c r="M312">
        <v>49.565158289521499</v>
      </c>
      <c r="N312">
        <v>0.65537967345608505</v>
      </c>
      <c r="O312">
        <v>8.6849106803496596</v>
      </c>
      <c r="P312">
        <v>42.872658159109399</v>
      </c>
      <c r="Q312">
        <v>-7.3822789164056005E-2</v>
      </c>
    </row>
    <row r="313" spans="1:17" x14ac:dyDescent="0.3">
      <c r="A313" t="s">
        <v>729</v>
      </c>
      <c r="B313" t="s">
        <v>730</v>
      </c>
      <c r="C313" t="s">
        <v>3127</v>
      </c>
      <c r="D313" t="s">
        <v>54</v>
      </c>
      <c r="E313">
        <v>23600.735281550002</v>
      </c>
      <c r="F313">
        <v>806.9</v>
      </c>
      <c r="G313">
        <v>-16.2904093549189</v>
      </c>
      <c r="H313">
        <v>8.0097723061656794</v>
      </c>
      <c r="I313">
        <v>1.6161264839156899</v>
      </c>
      <c r="J313">
        <v>0.236901489017146</v>
      </c>
      <c r="K313">
        <v>772.36598546151095</v>
      </c>
      <c r="L313">
        <v>744.15971046229197</v>
      </c>
      <c r="M313">
        <v>56.735273063485899</v>
      </c>
      <c r="N313">
        <v>2.9340851090538198</v>
      </c>
      <c r="O313">
        <v>6.92155161730079</v>
      </c>
      <c r="P313">
        <v>34.472127322723097</v>
      </c>
    </row>
    <row r="314" spans="1:17" x14ac:dyDescent="0.3">
      <c r="A314" t="s">
        <v>731</v>
      </c>
      <c r="B314" t="s">
        <v>732</v>
      </c>
      <c r="C314" t="s">
        <v>3137</v>
      </c>
      <c r="D314" t="s">
        <v>103</v>
      </c>
      <c r="E314">
        <v>23564.7689937</v>
      </c>
      <c r="F314">
        <v>291.5</v>
      </c>
      <c r="G314">
        <v>-35.481419346989703</v>
      </c>
      <c r="H314">
        <v>-4.8492367205419997</v>
      </c>
      <c r="I314">
        <v>-5.9989203370399</v>
      </c>
      <c r="J314">
        <v>-3.4310514906351499</v>
      </c>
      <c r="K314">
        <v>297.73482361266298</v>
      </c>
      <c r="L314">
        <v>294.80773549906797</v>
      </c>
      <c r="M314">
        <v>40.002962338369599</v>
      </c>
      <c r="N314">
        <v>0.58487490051034197</v>
      </c>
      <c r="O314">
        <v>22.572898799313901</v>
      </c>
      <c r="P314">
        <v>15.743498113956701</v>
      </c>
      <c r="Q314">
        <v>-9.5603379802719005E-2</v>
      </c>
    </row>
    <row r="315" spans="1:17" x14ac:dyDescent="0.3">
      <c r="A315" t="s">
        <v>733</v>
      </c>
      <c r="B315" t="s">
        <v>734</v>
      </c>
      <c r="C315" t="s">
        <v>3127</v>
      </c>
      <c r="D315" t="s">
        <v>556</v>
      </c>
      <c r="E315">
        <v>23498.307341070002</v>
      </c>
      <c r="F315">
        <v>2606.5500000000002</v>
      </c>
      <c r="G315">
        <v>-1.14413733123088</v>
      </c>
      <c r="H315">
        <v>4.6806136968428298</v>
      </c>
      <c r="I315">
        <v>-20.355836931963601</v>
      </c>
      <c r="J315">
        <v>4.7565545178219102</v>
      </c>
      <c r="K315">
        <v>2506.9156901393198</v>
      </c>
      <c r="L315">
        <v>2512.8544630751398</v>
      </c>
      <c r="M315">
        <v>53.064573327253498</v>
      </c>
      <c r="N315">
        <v>1.5582122299452901</v>
      </c>
      <c r="O315">
        <v>49.469605417122203</v>
      </c>
      <c r="P315">
        <v>28.718518518518501</v>
      </c>
      <c r="Q315">
        <v>5.3829017426579001E-2</v>
      </c>
    </row>
    <row r="316" spans="1:17" x14ac:dyDescent="0.3">
      <c r="A316" t="s">
        <v>735</v>
      </c>
      <c r="B316" t="s">
        <v>736</v>
      </c>
      <c r="C316" t="s">
        <v>3141</v>
      </c>
      <c r="D316" t="s">
        <v>167</v>
      </c>
      <c r="E316">
        <v>23468.758954375</v>
      </c>
      <c r="F316">
        <v>7971.25</v>
      </c>
      <c r="G316">
        <v>-11.119270482478701</v>
      </c>
      <c r="H316">
        <v>-0.99498454732118502</v>
      </c>
      <c r="I316">
        <v>18.780374959094001</v>
      </c>
      <c r="J316">
        <v>-7.9049306064932504E-2</v>
      </c>
      <c r="K316">
        <v>7654.0972667122596</v>
      </c>
      <c r="L316">
        <v>7028.8375590106298</v>
      </c>
      <c r="M316">
        <v>61.517777533403702</v>
      </c>
      <c r="N316">
        <v>1.28474333116735</v>
      </c>
      <c r="O316">
        <v>2.6187862631331398</v>
      </c>
      <c r="P316">
        <v>54.0382813028396</v>
      </c>
      <c r="Q316">
        <v>-9.5782104854109998E-2</v>
      </c>
    </row>
    <row r="317" spans="1:17" x14ac:dyDescent="0.3">
      <c r="A317" t="s">
        <v>737</v>
      </c>
      <c r="B317" t="s">
        <v>738</v>
      </c>
      <c r="C317" t="s">
        <v>3131</v>
      </c>
      <c r="D317" t="s">
        <v>51</v>
      </c>
      <c r="E317">
        <v>23406.736805920002</v>
      </c>
      <c r="F317">
        <v>1190.8</v>
      </c>
      <c r="G317">
        <v>28.303259577346701</v>
      </c>
      <c r="H317">
        <v>2.2985091663008501</v>
      </c>
      <c r="I317">
        <v>9.9639851821557492</v>
      </c>
      <c r="J317">
        <v>4.5990200874988298</v>
      </c>
      <c r="K317">
        <v>1152.18122120269</v>
      </c>
      <c r="L317">
        <v>1009.92480004836</v>
      </c>
      <c r="M317">
        <v>45.197416494122997</v>
      </c>
      <c r="N317">
        <v>0.78795818979759402</v>
      </c>
      <c r="O317">
        <v>9.4978165938864603</v>
      </c>
      <c r="P317">
        <v>68.394258643851998</v>
      </c>
      <c r="Q317">
        <v>3.1995166665438002E-2</v>
      </c>
    </row>
    <row r="318" spans="1:17" x14ac:dyDescent="0.3">
      <c r="A318" t="s">
        <v>739</v>
      </c>
      <c r="B318" t="s">
        <v>740</v>
      </c>
      <c r="C318" t="s">
        <v>3125</v>
      </c>
      <c r="D318" t="s">
        <v>181</v>
      </c>
      <c r="E318">
        <v>23149.592757279999</v>
      </c>
      <c r="F318">
        <v>410.3</v>
      </c>
      <c r="G318">
        <v>16.0753309434286</v>
      </c>
      <c r="H318">
        <v>-6.2845980388568998</v>
      </c>
      <c r="I318">
        <v>-4.14477042288022</v>
      </c>
      <c r="J318">
        <v>-1.91014093238817</v>
      </c>
      <c r="K318">
        <v>392.52722169795697</v>
      </c>
      <c r="L318">
        <v>345.05891698792402</v>
      </c>
      <c r="M318">
        <v>44.092493829026097</v>
      </c>
      <c r="N318">
        <v>0.44110156945099899</v>
      </c>
      <c r="O318">
        <v>14.4772117962466</v>
      </c>
      <c r="P318">
        <v>61.218074656188598</v>
      </c>
      <c r="Q318">
        <v>1.6879499861741001E-2</v>
      </c>
    </row>
    <row r="319" spans="1:17" hidden="1" x14ac:dyDescent="0.3">
      <c r="A319" t="s">
        <v>741</v>
      </c>
      <c r="B319" t="s">
        <v>742</v>
      </c>
      <c r="C319" t="s">
        <v>3142</v>
      </c>
      <c r="D319" t="s">
        <v>743</v>
      </c>
      <c r="E319">
        <v>23025.673136879999</v>
      </c>
      <c r="F319">
        <v>98</v>
      </c>
      <c r="G319">
        <v>58.504457150103001</v>
      </c>
      <c r="H319">
        <v>0.765924840921137</v>
      </c>
      <c r="I319">
        <v>5.7692726536312398</v>
      </c>
      <c r="J319">
        <v>-0.91585651578379601</v>
      </c>
      <c r="K319">
        <v>99.238896928293002</v>
      </c>
      <c r="L319">
        <v>87.737067543691794</v>
      </c>
      <c r="M319">
        <v>50.681017208567297</v>
      </c>
      <c r="N319">
        <v>0.75239962275032302</v>
      </c>
      <c r="O319">
        <v>8.7755102040816197</v>
      </c>
      <c r="P319">
        <v>90.847127555988294</v>
      </c>
      <c r="Q319">
        <v>2.0612820630179999E-2</v>
      </c>
    </row>
    <row r="320" spans="1:17" x14ac:dyDescent="0.3">
      <c r="A320" t="s">
        <v>744</v>
      </c>
      <c r="B320" t="s">
        <v>745</v>
      </c>
      <c r="C320" t="s">
        <v>3139</v>
      </c>
      <c r="D320" t="s">
        <v>449</v>
      </c>
      <c r="E320">
        <v>22979.470811800002</v>
      </c>
      <c r="F320">
        <v>361</v>
      </c>
      <c r="G320">
        <v>87.345816752246506</v>
      </c>
      <c r="H320">
        <v>6.5287847451361296</v>
      </c>
      <c r="I320">
        <v>36.6447946242859</v>
      </c>
      <c r="J320">
        <v>2.8516741960090002</v>
      </c>
      <c r="K320">
        <v>342.88922246124298</v>
      </c>
      <c r="L320">
        <v>282.215774250577</v>
      </c>
      <c r="M320">
        <v>48.619516813741903</v>
      </c>
      <c r="N320">
        <v>0.67205050342837602</v>
      </c>
      <c r="O320">
        <v>6.3296398891966801</v>
      </c>
      <c r="P320">
        <v>118.787878787878</v>
      </c>
      <c r="Q320">
        <v>0.181503319181369</v>
      </c>
    </row>
    <row r="321" spans="1:17" x14ac:dyDescent="0.3">
      <c r="A321" t="s">
        <v>746</v>
      </c>
      <c r="B321" t="s">
        <v>747</v>
      </c>
      <c r="C321" t="s">
        <v>3127</v>
      </c>
      <c r="D321" t="s">
        <v>405</v>
      </c>
      <c r="E321">
        <v>22770.238165499999</v>
      </c>
      <c r="F321">
        <v>6375.25</v>
      </c>
      <c r="G321">
        <v>143.99752540013799</v>
      </c>
      <c r="H321">
        <v>-5.6038222128287298</v>
      </c>
      <c r="I321">
        <v>14.0273548814721</v>
      </c>
      <c r="J321">
        <v>-0.69785355896221102</v>
      </c>
      <c r="K321">
        <v>6314.7950584458704</v>
      </c>
      <c r="L321">
        <v>5036.3483974071396</v>
      </c>
      <c r="M321">
        <v>46.517884634688599</v>
      </c>
      <c r="N321">
        <v>1.5403652372677801</v>
      </c>
      <c r="O321">
        <v>11.368181639935599</v>
      </c>
      <c r="P321">
        <v>182.09070796460099</v>
      </c>
    </row>
    <row r="322" spans="1:17" x14ac:dyDescent="0.3">
      <c r="A322" t="s">
        <v>748</v>
      </c>
      <c r="B322" t="s">
        <v>749</v>
      </c>
      <c r="C322" t="s">
        <v>3125</v>
      </c>
      <c r="D322" t="s">
        <v>266</v>
      </c>
      <c r="E322">
        <v>22562.870701423999</v>
      </c>
      <c r="F322">
        <v>228.11</v>
      </c>
      <c r="G322">
        <v>38.4558695714179</v>
      </c>
      <c r="H322">
        <v>-11.185090094633701</v>
      </c>
      <c r="I322">
        <v>-6.3902348166745204</v>
      </c>
      <c r="J322">
        <v>-3.8320114015455302</v>
      </c>
      <c r="K322">
        <v>246.27930636118299</v>
      </c>
      <c r="L322">
        <v>217.16860667927099</v>
      </c>
      <c r="M322">
        <v>33.242773912199702</v>
      </c>
      <c r="N322">
        <v>0.452310883611585</v>
      </c>
      <c r="O322">
        <v>24.6766910700977</v>
      </c>
      <c r="P322">
        <v>72.288519637462201</v>
      </c>
      <c r="Q322">
        <v>4.0855890339779002E-2</v>
      </c>
    </row>
    <row r="323" spans="1:17" x14ac:dyDescent="0.3">
      <c r="A323" t="s">
        <v>750</v>
      </c>
      <c r="B323" t="s">
        <v>751</v>
      </c>
      <c r="C323" t="s">
        <v>3126</v>
      </c>
      <c r="D323" t="s">
        <v>752</v>
      </c>
      <c r="E323">
        <v>22545.687216089998</v>
      </c>
      <c r="F323">
        <v>1608.05</v>
      </c>
      <c r="G323">
        <v>25.1363233119583</v>
      </c>
      <c r="H323">
        <v>1.4639525519231</v>
      </c>
      <c r="I323">
        <v>37.358675330441699</v>
      </c>
      <c r="J323">
        <v>4.3394896116327999</v>
      </c>
      <c r="K323">
        <v>1540.55080716118</v>
      </c>
      <c r="L323">
        <v>1340.45398065466</v>
      </c>
      <c r="M323">
        <v>61.438657958736997</v>
      </c>
      <c r="N323">
        <v>0.51438543673332204</v>
      </c>
      <c r="O323">
        <v>6.6509125960013602</v>
      </c>
      <c r="P323">
        <v>62.733390679552699</v>
      </c>
      <c r="Q323">
        <v>2.6260734004197001E-2</v>
      </c>
    </row>
    <row r="324" spans="1:17" hidden="1" x14ac:dyDescent="0.3">
      <c r="A324" t="s">
        <v>753</v>
      </c>
      <c r="B324" t="s">
        <v>754</v>
      </c>
      <c r="C324" t="s">
        <v>3142</v>
      </c>
      <c r="D324" t="s">
        <v>119</v>
      </c>
      <c r="E324">
        <v>22216.341314279998</v>
      </c>
      <c r="F324">
        <v>365.55</v>
      </c>
      <c r="G324">
        <v>-13.1357839733293</v>
      </c>
      <c r="H324">
        <v>-5.9201525863075704</v>
      </c>
      <c r="I324">
        <v>-29.187391011750901</v>
      </c>
      <c r="J324">
        <v>-2.7339402318685702</v>
      </c>
      <c r="K324">
        <v>400.07825013925799</v>
      </c>
      <c r="L324">
        <v>400.65663066074598</v>
      </c>
      <c r="M324">
        <v>41.086249726138199</v>
      </c>
      <c r="N324">
        <v>0.89546061297170199</v>
      </c>
      <c r="O324">
        <v>57.940090274928103</v>
      </c>
      <c r="P324">
        <v>20.723249669748999</v>
      </c>
      <c r="Q324">
        <v>2.610532925339E-2</v>
      </c>
    </row>
    <row r="325" spans="1:17" x14ac:dyDescent="0.3">
      <c r="A325" t="s">
        <v>755</v>
      </c>
      <c r="B325" t="s">
        <v>756</v>
      </c>
      <c r="C325" t="s">
        <v>3137</v>
      </c>
      <c r="D325" t="s">
        <v>757</v>
      </c>
      <c r="E325">
        <v>22136.1074085</v>
      </c>
      <c r="F325">
        <v>1389.95</v>
      </c>
      <c r="G325">
        <v>-18.218335985730501</v>
      </c>
      <c r="H325">
        <v>-1.7663613817091699</v>
      </c>
      <c r="I325">
        <v>2.7317573496807701</v>
      </c>
      <c r="J325">
        <v>-3.7618736850426</v>
      </c>
      <c r="K325">
        <v>1430.9747439512</v>
      </c>
      <c r="L325">
        <v>1354.00695620078</v>
      </c>
      <c r="M325">
        <v>23.774097671277602</v>
      </c>
      <c r="N325">
        <v>1.1548448537689999</v>
      </c>
      <c r="O325">
        <v>13.5796251663729</v>
      </c>
      <c r="P325">
        <v>25.181249155671601</v>
      </c>
      <c r="Q325">
        <v>-1.8401462121258001E-2</v>
      </c>
    </row>
    <row r="326" spans="1:17" x14ac:dyDescent="0.3">
      <c r="A326" t="s">
        <v>758</v>
      </c>
      <c r="B326" t="s">
        <v>759</v>
      </c>
      <c r="C326" t="s">
        <v>3127</v>
      </c>
      <c r="D326" t="s">
        <v>405</v>
      </c>
      <c r="E326">
        <v>22130.263629885001</v>
      </c>
      <c r="F326">
        <v>4490.45</v>
      </c>
      <c r="G326">
        <v>59.094421780987197</v>
      </c>
      <c r="H326">
        <v>3.336401865275</v>
      </c>
      <c r="I326">
        <v>37.355682858226302</v>
      </c>
      <c r="J326">
        <v>-0.58551812189682895</v>
      </c>
      <c r="K326">
        <v>4314.0886493804301</v>
      </c>
      <c r="L326">
        <v>3654.56691978352</v>
      </c>
      <c r="M326">
        <v>55.738615608779497</v>
      </c>
      <c r="N326">
        <v>0.69638992905364105</v>
      </c>
      <c r="O326">
        <v>9.3431615985034995</v>
      </c>
      <c r="P326">
        <v>101.365470852017</v>
      </c>
      <c r="Q326">
        <v>3.2690907654150003E-2</v>
      </c>
    </row>
    <row r="327" spans="1:17" x14ac:dyDescent="0.3">
      <c r="A327" t="s">
        <v>760</v>
      </c>
      <c r="B327" t="s">
        <v>761</v>
      </c>
      <c r="C327" t="s">
        <v>3138</v>
      </c>
      <c r="D327" t="s">
        <v>529</v>
      </c>
      <c r="E327">
        <v>21728.070974414</v>
      </c>
      <c r="F327">
        <v>180.13</v>
      </c>
      <c r="G327">
        <v>-44.237792702363997</v>
      </c>
      <c r="H327">
        <v>-0.71049475971715004</v>
      </c>
      <c r="I327">
        <v>-1.2547557047940601</v>
      </c>
      <c r="J327">
        <v>-4.9136963706385703</v>
      </c>
      <c r="K327">
        <v>184.62592120460701</v>
      </c>
      <c r="L327">
        <v>176.119927174108</v>
      </c>
      <c r="M327">
        <v>37.6284562080398</v>
      </c>
      <c r="N327">
        <v>0.87380744288404399</v>
      </c>
      <c r="O327">
        <v>23.655137955920701</v>
      </c>
      <c r="P327">
        <v>26.629173989455101</v>
      </c>
      <c r="Q327">
        <v>5.0318405629720002E-2</v>
      </c>
    </row>
    <row r="328" spans="1:17" x14ac:dyDescent="0.3">
      <c r="A328" t="s">
        <v>762</v>
      </c>
      <c r="B328" t="s">
        <v>763</v>
      </c>
      <c r="C328" t="s">
        <v>3131</v>
      </c>
      <c r="D328" t="s">
        <v>278</v>
      </c>
      <c r="E328">
        <v>21657.519856874998</v>
      </c>
      <c r="F328">
        <v>541.25</v>
      </c>
      <c r="G328">
        <v>13.626967975959101</v>
      </c>
      <c r="H328">
        <v>2.2756032432810298</v>
      </c>
      <c r="I328">
        <v>24.111142881588101</v>
      </c>
      <c r="J328">
        <v>0.69842824394819303</v>
      </c>
      <c r="K328">
        <v>511.58049031118901</v>
      </c>
      <c r="L328">
        <v>442.92223356966599</v>
      </c>
      <c r="M328">
        <v>48.908977853515601</v>
      </c>
      <c r="N328">
        <v>0.79724684105977095</v>
      </c>
      <c r="O328">
        <v>7.1593533487297902</v>
      </c>
      <c r="P328">
        <v>54.642857142857103</v>
      </c>
      <c r="Q328">
        <v>0.110672894848696</v>
      </c>
    </row>
    <row r="329" spans="1:17" x14ac:dyDescent="0.3">
      <c r="A329" t="s">
        <v>764</v>
      </c>
      <c r="B329" t="s">
        <v>765</v>
      </c>
      <c r="C329" t="s">
        <v>3130</v>
      </c>
      <c r="D329" t="s">
        <v>225</v>
      </c>
      <c r="E329">
        <v>21492.438140359998</v>
      </c>
      <c r="F329">
        <v>1323.05</v>
      </c>
      <c r="G329">
        <v>80.543605897724902</v>
      </c>
      <c r="H329">
        <v>-3.76654502784071</v>
      </c>
      <c r="I329">
        <v>0.65169805998902597</v>
      </c>
      <c r="J329">
        <v>-0.12751130549262599</v>
      </c>
      <c r="K329">
        <v>1324.5674009919501</v>
      </c>
      <c r="L329">
        <v>1138.9844719088201</v>
      </c>
      <c r="M329">
        <v>45.158496707651103</v>
      </c>
      <c r="N329">
        <v>0.98093405577598503</v>
      </c>
      <c r="O329">
        <v>9.5196704584104896</v>
      </c>
      <c r="P329">
        <v>120.04989604989601</v>
      </c>
      <c r="Q329">
        <v>0.154014626538058</v>
      </c>
    </row>
    <row r="330" spans="1:17" x14ac:dyDescent="0.3">
      <c r="A330" t="s">
        <v>766</v>
      </c>
      <c r="B330" t="s">
        <v>767</v>
      </c>
      <c r="C330" t="s">
        <v>3136</v>
      </c>
      <c r="D330" t="s">
        <v>768</v>
      </c>
      <c r="E330">
        <v>21377.78002074</v>
      </c>
      <c r="F330">
        <v>310.2</v>
      </c>
      <c r="G330">
        <v>64.461301247108594</v>
      </c>
      <c r="H330">
        <v>2.70307087842965E-2</v>
      </c>
      <c r="I330">
        <v>41.822095929337799</v>
      </c>
      <c r="J330">
        <v>2.3868657331301</v>
      </c>
      <c r="K330">
        <v>300.494831236766</v>
      </c>
      <c r="L330">
        <v>240.98345872190299</v>
      </c>
      <c r="M330">
        <v>47.015951139658902</v>
      </c>
      <c r="N330">
        <v>0.42214403725848898</v>
      </c>
      <c r="O330">
        <v>11.2185686653771</v>
      </c>
      <c r="P330">
        <v>109.170600134861</v>
      </c>
      <c r="Q330">
        <v>3.3031249604456997E-2</v>
      </c>
    </row>
    <row r="331" spans="1:17" x14ac:dyDescent="0.3">
      <c r="A331" t="s">
        <v>769</v>
      </c>
      <c r="B331" t="s">
        <v>770</v>
      </c>
      <c r="C331" t="s">
        <v>3129</v>
      </c>
      <c r="D331" t="s">
        <v>122</v>
      </c>
      <c r="E331">
        <v>21353.844221300002</v>
      </c>
      <c r="F331">
        <v>852.85</v>
      </c>
      <c r="G331">
        <v>54.245742355473602</v>
      </c>
      <c r="H331">
        <v>-2.3327877018548602</v>
      </c>
      <c r="I331">
        <v>45.722028732875501</v>
      </c>
      <c r="J331">
        <v>-6.4286613400692003</v>
      </c>
      <c r="K331">
        <v>854.34313176178705</v>
      </c>
      <c r="L331">
        <v>688.99984586366998</v>
      </c>
      <c r="M331">
        <v>32.773433961807399</v>
      </c>
      <c r="N331">
        <v>0.818000995754817</v>
      </c>
      <c r="O331">
        <v>18.186081960485399</v>
      </c>
      <c r="P331">
        <v>89.438027543314007</v>
      </c>
    </row>
    <row r="332" spans="1:17" x14ac:dyDescent="0.3">
      <c r="A332" t="s">
        <v>771</v>
      </c>
      <c r="B332" t="s">
        <v>772</v>
      </c>
      <c r="C332" t="s">
        <v>3139</v>
      </c>
      <c r="D332" t="s">
        <v>773</v>
      </c>
      <c r="E332">
        <v>21280.087196370001</v>
      </c>
      <c r="F332">
        <v>501.3</v>
      </c>
      <c r="G332">
        <v>41.769967734248397</v>
      </c>
      <c r="H332">
        <v>-2.5050375311211099</v>
      </c>
      <c r="I332">
        <v>22.8945882628507</v>
      </c>
      <c r="J332">
        <v>-0.432082472074998</v>
      </c>
      <c r="K332">
        <v>539.90434316478297</v>
      </c>
      <c r="L332">
        <v>487.86571508658301</v>
      </c>
      <c r="M332">
        <v>45.7730243761076</v>
      </c>
      <c r="N332">
        <v>0.69334550113467996</v>
      </c>
      <c r="O332">
        <v>49.231996808298398</v>
      </c>
      <c r="P332">
        <v>87.893553223388295</v>
      </c>
      <c r="Q332">
        <v>0.24440006216708501</v>
      </c>
    </row>
    <row r="333" spans="1:17" x14ac:dyDescent="0.3">
      <c r="A333" t="s">
        <v>774</v>
      </c>
      <c r="B333" t="s">
        <v>775</v>
      </c>
      <c r="C333" t="s">
        <v>3140</v>
      </c>
      <c r="D333" t="s">
        <v>135</v>
      </c>
      <c r="E333">
        <v>21215.006680635001</v>
      </c>
      <c r="F333">
        <v>1509.85</v>
      </c>
      <c r="G333">
        <v>176.008701094559</v>
      </c>
      <c r="H333">
        <v>5.6844983335268298</v>
      </c>
      <c r="I333">
        <v>0.67389322537004503</v>
      </c>
      <c r="J333">
        <v>-1.4790555179879701</v>
      </c>
      <c r="K333">
        <v>1502.1229076669699</v>
      </c>
      <c r="L333">
        <v>1269.09628381569</v>
      </c>
      <c r="M333">
        <v>36.590150594408101</v>
      </c>
      <c r="N333">
        <v>0.90918035098943695</v>
      </c>
      <c r="O333">
        <v>9.0836838096499601</v>
      </c>
      <c r="P333">
        <v>211.24510410224599</v>
      </c>
    </row>
    <row r="334" spans="1:17" x14ac:dyDescent="0.3">
      <c r="A334" t="s">
        <v>776</v>
      </c>
      <c r="B334" t="s">
        <v>777</v>
      </c>
      <c r="C334" t="s">
        <v>3139</v>
      </c>
      <c r="D334" t="s">
        <v>256</v>
      </c>
      <c r="E334">
        <v>21095.65076352</v>
      </c>
      <c r="F334">
        <v>667.2</v>
      </c>
      <c r="G334">
        <v>9.1882732664427405</v>
      </c>
      <c r="H334">
        <v>-6.3296800060700198</v>
      </c>
      <c r="I334">
        <v>-3.73275761350249</v>
      </c>
      <c r="J334">
        <v>1.0189163220679001</v>
      </c>
      <c r="K334">
        <v>686.26328032526305</v>
      </c>
      <c r="L334">
        <v>643.08263602521504</v>
      </c>
      <c r="M334">
        <v>43.427864910014499</v>
      </c>
      <c r="N334">
        <v>0.76123927454630103</v>
      </c>
      <c r="O334">
        <v>19.746702637889602</v>
      </c>
      <c r="P334">
        <v>42.930591259640103</v>
      </c>
      <c r="Q334">
        <v>0.11464921120291</v>
      </c>
    </row>
    <row r="335" spans="1:17" x14ac:dyDescent="0.3">
      <c r="A335" t="s">
        <v>778</v>
      </c>
      <c r="B335" t="s">
        <v>779</v>
      </c>
      <c r="C335" t="s">
        <v>3134</v>
      </c>
      <c r="D335" t="s">
        <v>119</v>
      </c>
      <c r="E335">
        <v>20935.258067070001</v>
      </c>
      <c r="F335">
        <v>1147.45</v>
      </c>
      <c r="G335">
        <v>103.05794455417499</v>
      </c>
      <c r="H335">
        <v>-0.42808426138917799</v>
      </c>
      <c r="I335">
        <v>-2.87660064710931</v>
      </c>
      <c r="J335">
        <v>2.0101432298314599</v>
      </c>
      <c r="K335">
        <v>1033.91065149569</v>
      </c>
      <c r="L335">
        <v>896.12306452462701</v>
      </c>
      <c r="M335">
        <v>60.843413707691901</v>
      </c>
      <c r="N335">
        <v>1.47013825023745</v>
      </c>
      <c r="O335">
        <v>14.514793672926899</v>
      </c>
      <c r="P335">
        <v>134.17346938775501</v>
      </c>
      <c r="Q335">
        <v>0.247157469375271</v>
      </c>
    </row>
    <row r="336" spans="1:17" x14ac:dyDescent="0.3">
      <c r="A336" t="s">
        <v>780</v>
      </c>
      <c r="B336" t="s">
        <v>781</v>
      </c>
      <c r="C336" t="s">
        <v>3131</v>
      </c>
      <c r="D336" t="s">
        <v>278</v>
      </c>
      <c r="E336">
        <v>20828.775486359998</v>
      </c>
      <c r="F336">
        <v>418.3</v>
      </c>
      <c r="G336">
        <v>2.3964168923825202</v>
      </c>
      <c r="H336">
        <v>3.0051196029231302</v>
      </c>
      <c r="I336">
        <v>-21.8481123897941</v>
      </c>
      <c r="J336">
        <v>3.38105794016223</v>
      </c>
      <c r="K336">
        <v>402.66481073078597</v>
      </c>
      <c r="L336">
        <v>383.02211784328603</v>
      </c>
      <c r="M336">
        <v>53.376238389905502</v>
      </c>
      <c r="N336">
        <v>0.40950890177127403</v>
      </c>
      <c r="O336">
        <v>33.3970834329428</v>
      </c>
      <c r="P336">
        <v>34.458373513339701</v>
      </c>
      <c r="Q336">
        <v>0.111401069438835</v>
      </c>
    </row>
    <row r="337" spans="1:17" x14ac:dyDescent="0.3">
      <c r="A337" t="s">
        <v>782</v>
      </c>
      <c r="B337" t="s">
        <v>783</v>
      </c>
      <c r="C337" t="s">
        <v>3133</v>
      </c>
      <c r="D337" t="s">
        <v>184</v>
      </c>
      <c r="E337">
        <v>20780.159742020001</v>
      </c>
      <c r="F337">
        <v>1757.35</v>
      </c>
      <c r="G337">
        <v>15.0412440930969</v>
      </c>
      <c r="H337">
        <v>-7.3505786476583204</v>
      </c>
      <c r="I337">
        <v>-9.6653846695792307</v>
      </c>
      <c r="J337">
        <v>-1.0861273783327099</v>
      </c>
      <c r="K337">
        <v>1891.36983695201</v>
      </c>
      <c r="L337">
        <v>1824.2156524918</v>
      </c>
      <c r="M337">
        <v>36.447740032010003</v>
      </c>
      <c r="N337">
        <v>0.62073066250466802</v>
      </c>
      <c r="O337">
        <v>38.182490681992697</v>
      </c>
      <c r="P337">
        <v>57.843445457403298</v>
      </c>
      <c r="Q337">
        <v>0.18948770372354801</v>
      </c>
    </row>
    <row r="338" spans="1:17" x14ac:dyDescent="0.3">
      <c r="A338" t="s">
        <v>784</v>
      </c>
      <c r="B338" t="s">
        <v>785</v>
      </c>
      <c r="C338" t="s">
        <v>3130</v>
      </c>
      <c r="D338" t="s">
        <v>48</v>
      </c>
      <c r="E338">
        <v>20744.01449976</v>
      </c>
      <c r="F338">
        <v>220.56</v>
      </c>
      <c r="G338">
        <v>33.504524616656802</v>
      </c>
      <c r="H338">
        <v>-7.6948020582007599</v>
      </c>
      <c r="I338">
        <v>-13.128103530191099</v>
      </c>
      <c r="J338">
        <v>1.8526079771874999</v>
      </c>
      <c r="K338">
        <v>243.94748704606101</v>
      </c>
      <c r="L338">
        <v>232.89734056364199</v>
      </c>
      <c r="M338">
        <v>44.786194629365198</v>
      </c>
      <c r="N338">
        <v>0.41966169124827801</v>
      </c>
      <c r="O338">
        <v>59.412404787812797</v>
      </c>
      <c r="P338">
        <v>73.328094302554007</v>
      </c>
      <c r="Q338">
        <v>0.15747705328692099</v>
      </c>
    </row>
    <row r="339" spans="1:17" x14ac:dyDescent="0.3">
      <c r="A339" t="s">
        <v>786</v>
      </c>
      <c r="B339" t="s">
        <v>787</v>
      </c>
      <c r="C339" t="s">
        <v>3133</v>
      </c>
      <c r="D339" t="s">
        <v>184</v>
      </c>
      <c r="E339">
        <v>20671.4559227299</v>
      </c>
      <c r="F339">
        <v>544.9</v>
      </c>
      <c r="G339">
        <v>-8.7102311910105907</v>
      </c>
      <c r="H339">
        <v>-2.8754106241479001</v>
      </c>
      <c r="I339">
        <v>4.1308702641272799</v>
      </c>
      <c r="J339">
        <v>-2.09238019351152</v>
      </c>
      <c r="K339">
        <v>562.01570477996199</v>
      </c>
      <c r="L339">
        <v>530.10990482204602</v>
      </c>
      <c r="M339">
        <v>43.010081714616298</v>
      </c>
      <c r="N339">
        <v>1.1974117515832601</v>
      </c>
      <c r="O339">
        <v>14.2227931730592</v>
      </c>
      <c r="P339">
        <v>33.947885939036297</v>
      </c>
      <c r="Q339">
        <v>8.7872765166622999E-2</v>
      </c>
    </row>
    <row r="340" spans="1:17" x14ac:dyDescent="0.3">
      <c r="A340" t="s">
        <v>788</v>
      </c>
      <c r="B340" t="s">
        <v>789</v>
      </c>
      <c r="C340" t="s">
        <v>3139</v>
      </c>
      <c r="D340" t="s">
        <v>156</v>
      </c>
      <c r="E340">
        <v>20657.393103825001</v>
      </c>
      <c r="F340">
        <v>863.95</v>
      </c>
      <c r="G340">
        <v>122.69935444509601</v>
      </c>
      <c r="H340">
        <v>4.0508231385840601</v>
      </c>
      <c r="I340">
        <v>2.27081917731745</v>
      </c>
      <c r="J340">
        <v>3.84220879477374</v>
      </c>
      <c r="K340">
        <v>807.47022064837302</v>
      </c>
      <c r="L340">
        <v>706.07342423026398</v>
      </c>
      <c r="M340">
        <v>65.936933690556003</v>
      </c>
      <c r="N340">
        <v>0.86944747869709804</v>
      </c>
      <c r="O340">
        <v>13.4324903061519</v>
      </c>
      <c r="P340">
        <v>187.98333333333301</v>
      </c>
      <c r="Q340">
        <v>0.19361678096916901</v>
      </c>
    </row>
    <row r="341" spans="1:17" x14ac:dyDescent="0.3">
      <c r="A341" t="s">
        <v>790</v>
      </c>
      <c r="B341" t="s">
        <v>791</v>
      </c>
      <c r="C341" t="s">
        <v>3126</v>
      </c>
      <c r="D341" t="s">
        <v>284</v>
      </c>
      <c r="E341">
        <v>20465.042950775001</v>
      </c>
      <c r="F341">
        <v>1860.05</v>
      </c>
      <c r="G341">
        <v>-16.9575508403919</v>
      </c>
      <c r="H341">
        <v>-5.4800834256516699</v>
      </c>
      <c r="I341">
        <v>-21.348039836801</v>
      </c>
      <c r="J341">
        <v>-0.90470095217202595</v>
      </c>
      <c r="K341">
        <v>1928.05708986321</v>
      </c>
      <c r="L341">
        <v>1869.6936687151101</v>
      </c>
      <c r="M341">
        <v>34.162618237811301</v>
      </c>
      <c r="N341">
        <v>0.56869497618258003</v>
      </c>
      <c r="O341">
        <v>32.198059191957199</v>
      </c>
      <c r="P341">
        <v>20.617988457298399</v>
      </c>
      <c r="Q341">
        <v>4.7825631245358997E-2</v>
      </c>
    </row>
    <row r="342" spans="1:17" x14ac:dyDescent="0.3">
      <c r="A342" t="s">
        <v>792</v>
      </c>
      <c r="B342" t="s">
        <v>793</v>
      </c>
      <c r="C342" t="s">
        <v>3141</v>
      </c>
      <c r="D342" t="s">
        <v>446</v>
      </c>
      <c r="E342">
        <v>20375.479969600001</v>
      </c>
      <c r="F342">
        <v>1965.5</v>
      </c>
      <c r="G342">
        <v>-19.518565013095198</v>
      </c>
      <c r="H342">
        <v>5.1046687334257701</v>
      </c>
      <c r="I342">
        <v>17.980767906889898</v>
      </c>
      <c r="J342">
        <v>-2.3836928409274898</v>
      </c>
      <c r="K342">
        <v>1984.1447449662401</v>
      </c>
      <c r="L342">
        <v>1868.8160486342999</v>
      </c>
      <c r="M342">
        <v>43.176612948901003</v>
      </c>
      <c r="N342">
        <v>0.75380938525400798</v>
      </c>
      <c r="O342">
        <v>18.544899516662401</v>
      </c>
      <c r="P342">
        <v>34.420735877444898</v>
      </c>
      <c r="Q342">
        <v>-4.3746783223210003E-2</v>
      </c>
    </row>
    <row r="343" spans="1:17" x14ac:dyDescent="0.3">
      <c r="A343" t="s">
        <v>794</v>
      </c>
      <c r="B343" t="s">
        <v>795</v>
      </c>
      <c r="C343" t="s">
        <v>3135</v>
      </c>
      <c r="D343" t="s">
        <v>80</v>
      </c>
      <c r="E343">
        <v>20369.5846179</v>
      </c>
      <c r="F343">
        <v>862.05</v>
      </c>
      <c r="G343">
        <v>-35.960360304309198</v>
      </c>
      <c r="H343">
        <v>2.0040899391550302</v>
      </c>
      <c r="I343">
        <v>-8.2739963690586809</v>
      </c>
      <c r="J343">
        <v>-1.3722269535833</v>
      </c>
      <c r="K343">
        <v>840.12000204723404</v>
      </c>
      <c r="L343">
        <v>843.778303581915</v>
      </c>
      <c r="M343">
        <v>55.415100133861401</v>
      </c>
      <c r="N343">
        <v>0.61757097532930805</v>
      </c>
      <c r="O343">
        <v>22.7539005858129</v>
      </c>
      <c r="P343">
        <v>23.15</v>
      </c>
      <c r="Q343">
        <v>-6.3683370055671998E-2</v>
      </c>
    </row>
    <row r="344" spans="1:17" x14ac:dyDescent="0.3">
      <c r="A344" t="s">
        <v>796</v>
      </c>
      <c r="B344" t="s">
        <v>797</v>
      </c>
      <c r="C344" t="s">
        <v>3128</v>
      </c>
      <c r="D344" t="s">
        <v>726</v>
      </c>
      <c r="E344">
        <v>20356.032419939998</v>
      </c>
      <c r="F344">
        <v>1188.5999999999999</v>
      </c>
      <c r="G344">
        <v>8.28382309513038</v>
      </c>
      <c r="H344">
        <v>-8.7598371428600998</v>
      </c>
      <c r="I344">
        <v>38.099700200472398</v>
      </c>
      <c r="J344">
        <v>1.9769799025416701</v>
      </c>
      <c r="K344">
        <v>1241.09485693806</v>
      </c>
      <c r="L344">
        <v>1109.5227030374199</v>
      </c>
      <c r="M344">
        <v>47.625848463274799</v>
      </c>
      <c r="N344">
        <v>0.84235174046782701</v>
      </c>
      <c r="O344">
        <v>25.778226484940198</v>
      </c>
      <c r="P344">
        <v>82.510556621880895</v>
      </c>
      <c r="Q344">
        <v>8.7140987811915996E-2</v>
      </c>
    </row>
    <row r="345" spans="1:17" x14ac:dyDescent="0.3">
      <c r="A345" t="s">
        <v>798</v>
      </c>
      <c r="B345" t="s">
        <v>799</v>
      </c>
      <c r="C345" t="s">
        <v>3136</v>
      </c>
      <c r="D345" t="s">
        <v>434</v>
      </c>
      <c r="E345">
        <v>20261.520121940001</v>
      </c>
      <c r="F345">
        <v>8539.1</v>
      </c>
      <c r="G345">
        <v>0.25271399459947402</v>
      </c>
      <c r="H345">
        <v>7.0564050206051201</v>
      </c>
      <c r="I345">
        <v>34.939192061679798</v>
      </c>
      <c r="J345">
        <v>3.9120711991574302</v>
      </c>
      <c r="K345">
        <v>8230.7467357234691</v>
      </c>
      <c r="L345">
        <v>7533.0335258385003</v>
      </c>
      <c r="M345">
        <v>54.705680026581</v>
      </c>
      <c r="N345">
        <v>1.40755559468422</v>
      </c>
      <c r="O345">
        <v>11.1206099003407</v>
      </c>
      <c r="P345">
        <v>55.635548427076799</v>
      </c>
      <c r="Q345">
        <v>1.2975146138412001E-2</v>
      </c>
    </row>
    <row r="346" spans="1:17" hidden="1" x14ac:dyDescent="0.3">
      <c r="A346" t="s">
        <v>800</v>
      </c>
      <c r="B346" t="s">
        <v>801</v>
      </c>
      <c r="C346" t="s">
        <v>3142</v>
      </c>
      <c r="D346" t="s">
        <v>135</v>
      </c>
      <c r="E346">
        <v>20173.740000000002</v>
      </c>
      <c r="F346">
        <v>143.01</v>
      </c>
      <c r="G346">
        <v>-15.4088371560825</v>
      </c>
      <c r="H346">
        <v>2.7445066224605301</v>
      </c>
      <c r="I346">
        <v>-3.1330999753304201</v>
      </c>
      <c r="J346">
        <v>2.0248711417704199</v>
      </c>
      <c r="K346">
        <v>141.386042515105</v>
      </c>
      <c r="L346">
        <v>135.17304728907601</v>
      </c>
      <c r="M346">
        <v>53.328059728626101</v>
      </c>
      <c r="N346">
        <v>0.19733675059170999</v>
      </c>
      <c r="O346">
        <v>8.2791413187889003</v>
      </c>
      <c r="P346">
        <v>18.927234927234899</v>
      </c>
    </row>
    <row r="347" spans="1:17" hidden="1" x14ac:dyDescent="0.3">
      <c r="A347" t="s">
        <v>802</v>
      </c>
      <c r="B347" t="s">
        <v>803</v>
      </c>
      <c r="C347" t="s">
        <v>3142</v>
      </c>
      <c r="D347" t="s">
        <v>135</v>
      </c>
      <c r="E347">
        <v>20155.501969815999</v>
      </c>
      <c r="F347">
        <v>369.76</v>
      </c>
      <c r="G347">
        <v>-7.3325121036627596</v>
      </c>
      <c r="H347">
        <v>7.6869652456528996</v>
      </c>
      <c r="I347">
        <v>-5.3539224585181797</v>
      </c>
      <c r="J347">
        <v>5.3560401471569401</v>
      </c>
      <c r="K347">
        <v>350.10639220022603</v>
      </c>
      <c r="L347">
        <v>340.33212783652999</v>
      </c>
      <c r="M347">
        <v>42.778347382377802</v>
      </c>
      <c r="N347">
        <v>1.05153769741289</v>
      </c>
      <c r="O347">
        <v>1.4171354392038</v>
      </c>
      <c r="P347">
        <v>21.431855500821001</v>
      </c>
      <c r="Q347">
        <v>-0.10379904096142301</v>
      </c>
    </row>
    <row r="348" spans="1:17" x14ac:dyDescent="0.3">
      <c r="A348" t="s">
        <v>804</v>
      </c>
      <c r="B348" t="s">
        <v>805</v>
      </c>
      <c r="C348" t="s">
        <v>3130</v>
      </c>
      <c r="D348" t="s">
        <v>48</v>
      </c>
      <c r="E348">
        <v>20129.130267920002</v>
      </c>
      <c r="F348">
        <v>1730.8</v>
      </c>
      <c r="G348">
        <v>205.91706211510299</v>
      </c>
      <c r="H348">
        <v>1.0079878299043199</v>
      </c>
      <c r="I348">
        <v>99.992586950177696</v>
      </c>
      <c r="J348">
        <v>7.3942047003638898</v>
      </c>
      <c r="K348">
        <v>1585.69985238351</v>
      </c>
      <c r="L348">
        <v>1246.09384664461</v>
      </c>
      <c r="M348">
        <v>75.838743745639405</v>
      </c>
      <c r="N348">
        <v>1.1749943713339901</v>
      </c>
      <c r="O348">
        <v>3.8074878668823602</v>
      </c>
      <c r="P348">
        <v>260.58333333333297</v>
      </c>
      <c r="Q348">
        <v>0.205433419465548</v>
      </c>
    </row>
    <row r="349" spans="1:17" x14ac:dyDescent="0.3">
      <c r="A349" t="s">
        <v>806</v>
      </c>
      <c r="B349" t="s">
        <v>807</v>
      </c>
      <c r="C349" t="s">
        <v>3139</v>
      </c>
      <c r="D349" t="s">
        <v>119</v>
      </c>
      <c r="E349">
        <v>20089.013761859998</v>
      </c>
      <c r="F349">
        <v>13418.45</v>
      </c>
      <c r="G349">
        <v>119.51355703586501</v>
      </c>
      <c r="H349">
        <v>-4.4445496325675604</v>
      </c>
      <c r="I349">
        <v>67.172306407899697</v>
      </c>
      <c r="J349">
        <v>0.519791481023826</v>
      </c>
      <c r="K349">
        <v>13711.056786548301</v>
      </c>
      <c r="L349">
        <v>10877.1595530306</v>
      </c>
      <c r="M349">
        <v>38.011289594264703</v>
      </c>
      <c r="N349">
        <v>0.82475192185574997</v>
      </c>
      <c r="O349">
        <v>17.018731671690801</v>
      </c>
      <c r="P349">
        <v>200.23269602962301</v>
      </c>
    </row>
    <row r="350" spans="1:17" x14ac:dyDescent="0.3">
      <c r="A350" t="s">
        <v>808</v>
      </c>
      <c r="B350" t="s">
        <v>809</v>
      </c>
      <c r="C350" t="s">
        <v>3127</v>
      </c>
      <c r="D350" t="s">
        <v>220</v>
      </c>
      <c r="E350">
        <v>20079.860836700002</v>
      </c>
      <c r="F350">
        <v>696.5</v>
      </c>
      <c r="G350">
        <v>33.356543750326402</v>
      </c>
      <c r="H350">
        <v>-2.61569476367294</v>
      </c>
      <c r="I350">
        <v>31.973970971815799</v>
      </c>
      <c r="J350">
        <v>-3.8754939087579698</v>
      </c>
      <c r="K350">
        <v>714.28633626747296</v>
      </c>
      <c r="L350">
        <v>610.34029770016502</v>
      </c>
      <c r="M350">
        <v>39.414042618246498</v>
      </c>
      <c r="N350">
        <v>0.74836851569532203</v>
      </c>
      <c r="O350">
        <v>11.270638908829801</v>
      </c>
      <c r="P350">
        <v>64.657210401891206</v>
      </c>
      <c r="Q350">
        <v>-3.5278172884380003E-2</v>
      </c>
    </row>
    <row r="351" spans="1:17" x14ac:dyDescent="0.3">
      <c r="A351" t="s">
        <v>810</v>
      </c>
      <c r="B351" t="s">
        <v>811</v>
      </c>
      <c r="C351" t="s">
        <v>3128</v>
      </c>
      <c r="D351" t="s">
        <v>726</v>
      </c>
      <c r="E351">
        <v>19971.6129122239</v>
      </c>
      <c r="F351">
        <v>138.52000000000001</v>
      </c>
      <c r="G351">
        <v>62.662446270203198</v>
      </c>
      <c r="H351">
        <v>-9.9613268826833608</v>
      </c>
      <c r="I351">
        <v>33.679095815322903</v>
      </c>
      <c r="J351">
        <v>-3.4889669915009902</v>
      </c>
      <c r="K351">
        <v>142.56159670814199</v>
      </c>
      <c r="L351">
        <v>116.62669063206801</v>
      </c>
      <c r="M351">
        <v>38.227943050211401</v>
      </c>
      <c r="N351">
        <v>0.54213266789605796</v>
      </c>
      <c r="O351">
        <v>23.447877562806699</v>
      </c>
      <c r="P351">
        <v>125.23577235772299</v>
      </c>
      <c r="Q351">
        <v>6.0704692536365998E-2</v>
      </c>
    </row>
    <row r="352" spans="1:17" x14ac:dyDescent="0.3">
      <c r="A352" t="s">
        <v>812</v>
      </c>
      <c r="B352" t="s">
        <v>813</v>
      </c>
      <c r="C352" t="s">
        <v>3139</v>
      </c>
      <c r="D352" t="s">
        <v>313</v>
      </c>
      <c r="E352">
        <v>19964.12256</v>
      </c>
      <c r="F352">
        <v>1742.8</v>
      </c>
      <c r="G352">
        <v>90.521898195250799</v>
      </c>
      <c r="H352">
        <v>-8.7543752807402608</v>
      </c>
      <c r="I352">
        <v>87.865937051180595</v>
      </c>
      <c r="J352">
        <v>-1.0242073593062599</v>
      </c>
      <c r="K352">
        <v>1805.1085997914499</v>
      </c>
      <c r="L352">
        <v>1490.3407871130701</v>
      </c>
      <c r="M352">
        <v>56.400617028189899</v>
      </c>
      <c r="N352">
        <v>0.85118136749856799</v>
      </c>
      <c r="O352">
        <v>62.600413128299202</v>
      </c>
      <c r="P352">
        <v>168.826160728058</v>
      </c>
      <c r="Q352">
        <v>0.183325833153271</v>
      </c>
    </row>
    <row r="353" spans="1:17" hidden="1" x14ac:dyDescent="0.3">
      <c r="A353" t="s">
        <v>814</v>
      </c>
      <c r="B353" t="s">
        <v>815</v>
      </c>
      <c r="C353" t="s">
        <v>3142</v>
      </c>
      <c r="D353" t="s">
        <v>594</v>
      </c>
      <c r="E353">
        <v>19959.8958254799</v>
      </c>
      <c r="F353">
        <v>801.8</v>
      </c>
      <c r="G353">
        <v>-38.222235874312197</v>
      </c>
      <c r="H353">
        <v>-3.2792123758015901</v>
      </c>
      <c r="I353">
        <v>-13.343939255293</v>
      </c>
      <c r="J353">
        <v>-0.86756781454625298</v>
      </c>
      <c r="K353">
        <v>815.67253110339402</v>
      </c>
      <c r="L353">
        <v>837.53514074709801</v>
      </c>
      <c r="M353">
        <v>45.467053772048899</v>
      </c>
      <c r="N353">
        <v>0.58516417892398198</v>
      </c>
      <c r="O353">
        <v>19.605886754801698</v>
      </c>
      <c r="P353">
        <v>5.7434882954170599</v>
      </c>
      <c r="Q353">
        <v>-0.17602613031994399</v>
      </c>
    </row>
    <row r="354" spans="1:17" x14ac:dyDescent="0.3">
      <c r="A354" t="s">
        <v>816</v>
      </c>
      <c r="B354" t="s">
        <v>817</v>
      </c>
      <c r="C354" t="s">
        <v>3137</v>
      </c>
      <c r="D354" t="s">
        <v>818</v>
      </c>
      <c r="E354">
        <v>19952.245366949999</v>
      </c>
      <c r="F354">
        <v>898.05</v>
      </c>
      <c r="G354">
        <v>13.4908869905311</v>
      </c>
      <c r="H354">
        <v>10.0769557480498</v>
      </c>
      <c r="I354">
        <v>29.551339391325101</v>
      </c>
      <c r="J354">
        <v>-0.33655361045260201</v>
      </c>
      <c r="K354">
        <v>816.66160359770095</v>
      </c>
      <c r="L354">
        <v>731.61734609674295</v>
      </c>
      <c r="M354">
        <v>62.658226170776501</v>
      </c>
      <c r="N354">
        <v>0.54275704878073205</v>
      </c>
      <c r="O354">
        <v>4.1144702410778899</v>
      </c>
      <c r="P354">
        <v>51.1868686868686</v>
      </c>
      <c r="Q354">
        <v>6.3239754688186003E-2</v>
      </c>
    </row>
    <row r="355" spans="1:17" x14ac:dyDescent="0.3">
      <c r="A355" t="s">
        <v>819</v>
      </c>
      <c r="B355" t="s">
        <v>820</v>
      </c>
      <c r="C355" t="s">
        <v>3141</v>
      </c>
      <c r="D355" t="s">
        <v>395</v>
      </c>
      <c r="E355">
        <v>19942.468083175001</v>
      </c>
      <c r="F355">
        <v>497.75</v>
      </c>
      <c r="G355">
        <v>48.179646706987697</v>
      </c>
      <c r="H355">
        <v>-1.8761456511515899</v>
      </c>
      <c r="I355">
        <v>20.778098983968199</v>
      </c>
      <c r="J355">
        <v>-7.4152763661372196</v>
      </c>
      <c r="K355">
        <v>503.82654546966597</v>
      </c>
      <c r="L355">
        <v>440.21118403547803</v>
      </c>
      <c r="M355">
        <v>44.965290346502996</v>
      </c>
      <c r="N355">
        <v>1.04303168454317</v>
      </c>
      <c r="O355">
        <v>15.3892516323455</v>
      </c>
      <c r="P355">
        <v>88.935281837160701</v>
      </c>
      <c r="Q355">
        <v>1.9728234321948999E-2</v>
      </c>
    </row>
    <row r="356" spans="1:17" x14ac:dyDescent="0.3">
      <c r="A356" t="s">
        <v>821</v>
      </c>
      <c r="B356" t="s">
        <v>822</v>
      </c>
      <c r="C356" t="s">
        <v>3139</v>
      </c>
      <c r="D356" t="s">
        <v>532</v>
      </c>
      <c r="E356">
        <v>19884.408940174999</v>
      </c>
      <c r="F356">
        <v>1300.1500000000001</v>
      </c>
      <c r="G356">
        <v>-4.5594799658280403</v>
      </c>
      <c r="H356">
        <v>-7.1937715654405601</v>
      </c>
      <c r="I356">
        <v>19.9618055752901</v>
      </c>
      <c r="J356">
        <v>-6.30115124288033</v>
      </c>
      <c r="K356">
        <v>1422.15454760689</v>
      </c>
      <c r="L356">
        <v>1284.59328646826</v>
      </c>
      <c r="M356">
        <v>31.4197510877346</v>
      </c>
      <c r="N356">
        <v>1.0187937096861299</v>
      </c>
      <c r="O356">
        <v>30.754143752643898</v>
      </c>
      <c r="P356">
        <v>56.409022556390902</v>
      </c>
      <c r="Q356">
        <v>0.11602164183911499</v>
      </c>
    </row>
    <row r="357" spans="1:17" x14ac:dyDescent="0.3">
      <c r="A357" t="s">
        <v>823</v>
      </c>
      <c r="B357" t="s">
        <v>824</v>
      </c>
      <c r="C357" t="s">
        <v>3137</v>
      </c>
      <c r="D357" t="s">
        <v>37</v>
      </c>
      <c r="E357">
        <v>19706.25830831</v>
      </c>
      <c r="F357">
        <v>892.15</v>
      </c>
      <c r="G357">
        <v>-14.2732124207482</v>
      </c>
      <c r="H357">
        <v>-2.8739553241079099</v>
      </c>
      <c r="I357">
        <v>-2.6418220250943398</v>
      </c>
      <c r="J357">
        <v>-1.1836191347077201</v>
      </c>
      <c r="K357">
        <v>897.79565994141399</v>
      </c>
      <c r="L357">
        <v>867.64014735441697</v>
      </c>
      <c r="M357">
        <v>54.084493671805902</v>
      </c>
      <c r="N357">
        <v>0.81667785591189002</v>
      </c>
      <c r="O357">
        <v>14.890993666984199</v>
      </c>
      <c r="P357">
        <v>25.442913385826699</v>
      </c>
    </row>
    <row r="358" spans="1:17" x14ac:dyDescent="0.3">
      <c r="A358" t="s">
        <v>825</v>
      </c>
      <c r="B358" t="s">
        <v>826</v>
      </c>
      <c r="C358" t="s">
        <v>3131</v>
      </c>
      <c r="D358" t="s">
        <v>51</v>
      </c>
      <c r="E358">
        <v>19646.400030179899</v>
      </c>
      <c r="F358">
        <v>1877.95</v>
      </c>
      <c r="G358">
        <v>36.687543514097896</v>
      </c>
      <c r="H358">
        <v>5.74845176679516</v>
      </c>
      <c r="I358">
        <v>14.465551898393199</v>
      </c>
      <c r="J358">
        <v>0.81988791303925501</v>
      </c>
      <c r="K358">
        <v>1885.4087409695501</v>
      </c>
      <c r="L358">
        <v>1595.5565517340001</v>
      </c>
      <c r="M358">
        <v>37.888636121135796</v>
      </c>
      <c r="N358">
        <v>0.46540971303527701</v>
      </c>
      <c r="O358">
        <v>41.856811949199901</v>
      </c>
      <c r="P358">
        <v>66.847319088445602</v>
      </c>
    </row>
    <row r="359" spans="1:17" x14ac:dyDescent="0.3">
      <c r="A359" t="s">
        <v>827</v>
      </c>
      <c r="B359" t="s">
        <v>828</v>
      </c>
      <c r="C359" t="s">
        <v>3129</v>
      </c>
      <c r="D359" t="s">
        <v>37</v>
      </c>
      <c r="E359">
        <v>19643.826410779999</v>
      </c>
      <c r="F359">
        <v>534.95000000000005</v>
      </c>
      <c r="G359">
        <v>19.580470401427199</v>
      </c>
      <c r="H359">
        <v>-2.6283586627042701</v>
      </c>
      <c r="I359">
        <v>11.9499239990669</v>
      </c>
      <c r="J359">
        <v>-1.5964737319579101</v>
      </c>
      <c r="K359">
        <v>535.16727569415104</v>
      </c>
      <c r="L359">
        <v>474.95747029588802</v>
      </c>
      <c r="M359">
        <v>44.621891997062697</v>
      </c>
      <c r="N359">
        <v>0.53755603687350995</v>
      </c>
      <c r="O359">
        <v>11.384241517898801</v>
      </c>
      <c r="P359">
        <v>60.645645645645601</v>
      </c>
      <c r="Q359">
        <v>0.148307324919939</v>
      </c>
    </row>
    <row r="360" spans="1:17" x14ac:dyDescent="0.3">
      <c r="A360" t="s">
        <v>829</v>
      </c>
      <c r="B360" t="s">
        <v>830</v>
      </c>
      <c r="C360" t="s">
        <v>3141</v>
      </c>
      <c r="D360" t="s">
        <v>266</v>
      </c>
      <c r="E360">
        <v>19607.2949647799</v>
      </c>
      <c r="F360">
        <v>519.45000000000005</v>
      </c>
      <c r="G360">
        <v>132.9588407084</v>
      </c>
      <c r="H360">
        <v>4.8771738337317796</v>
      </c>
      <c r="I360">
        <v>76.384606175230502</v>
      </c>
      <c r="J360">
        <v>-8.0257918083457298</v>
      </c>
      <c r="K360">
        <v>469.43926286620803</v>
      </c>
      <c r="L360">
        <v>340.774212974759</v>
      </c>
      <c r="M360">
        <v>46.884028392068302</v>
      </c>
      <c r="N360">
        <v>0.45088972904555902</v>
      </c>
      <c r="O360">
        <v>12.503609587063201</v>
      </c>
      <c r="P360">
        <v>185.412087912087</v>
      </c>
      <c r="Q360">
        <v>0.15543337577094299</v>
      </c>
    </row>
    <row r="361" spans="1:17" x14ac:dyDescent="0.3">
      <c r="A361" t="s">
        <v>831</v>
      </c>
      <c r="B361" t="s">
        <v>832</v>
      </c>
      <c r="C361" t="s">
        <v>3139</v>
      </c>
      <c r="D361" t="s">
        <v>532</v>
      </c>
      <c r="E361">
        <v>19505.089397424999</v>
      </c>
      <c r="F361">
        <v>1725.25</v>
      </c>
      <c r="G361">
        <v>-8.75685821337097</v>
      </c>
      <c r="H361">
        <v>13.229243211241901</v>
      </c>
      <c r="I361">
        <v>0.31834724997167801</v>
      </c>
      <c r="J361">
        <v>2.8552238792165201</v>
      </c>
      <c r="K361">
        <v>1688.1749230295</v>
      </c>
      <c r="L361">
        <v>1619.43866380334</v>
      </c>
      <c r="M361">
        <v>52.814461962291801</v>
      </c>
      <c r="N361">
        <v>0.68803336407667504</v>
      </c>
      <c r="O361">
        <v>10.2419939139255</v>
      </c>
      <c r="P361">
        <v>31.899847094801199</v>
      </c>
    </row>
    <row r="362" spans="1:17" x14ac:dyDescent="0.3">
      <c r="A362" t="s">
        <v>833</v>
      </c>
      <c r="B362" t="s">
        <v>834</v>
      </c>
      <c r="C362" t="s">
        <v>3131</v>
      </c>
      <c r="D362" t="s">
        <v>51</v>
      </c>
      <c r="E362">
        <v>19349.25</v>
      </c>
      <c r="F362">
        <v>7739.7</v>
      </c>
      <c r="G362">
        <v>35.875395214884897</v>
      </c>
      <c r="H362">
        <v>12.7100376682057</v>
      </c>
      <c r="I362">
        <v>33.502656476243303</v>
      </c>
      <c r="J362">
        <v>3.4991497956597901</v>
      </c>
      <c r="K362">
        <v>7072.2606369681598</v>
      </c>
      <c r="L362">
        <v>6155.43037403771</v>
      </c>
      <c r="M362">
        <v>57.265356045745399</v>
      </c>
      <c r="N362">
        <v>3.08646241938211</v>
      </c>
      <c r="O362">
        <v>5.1591146943680002</v>
      </c>
      <c r="P362">
        <v>72.954189944134001</v>
      </c>
      <c r="Q362">
        <v>0.115729057306665</v>
      </c>
    </row>
    <row r="363" spans="1:17" x14ac:dyDescent="0.3">
      <c r="A363" t="s">
        <v>835</v>
      </c>
      <c r="B363" t="s">
        <v>836</v>
      </c>
      <c r="C363" t="s">
        <v>3140</v>
      </c>
      <c r="D363" t="s">
        <v>135</v>
      </c>
      <c r="E363">
        <v>19295.410003345001</v>
      </c>
      <c r="F363">
        <v>1701.55</v>
      </c>
      <c r="G363">
        <v>102.201258569171</v>
      </c>
      <c r="H363">
        <v>1.33978882297327</v>
      </c>
      <c r="I363">
        <v>-3.5515058813048501</v>
      </c>
      <c r="J363">
        <v>-6.08727298933933</v>
      </c>
      <c r="K363">
        <v>1812.96981265007</v>
      </c>
      <c r="L363">
        <v>1597.95100312246</v>
      </c>
      <c r="M363">
        <v>24.855387467614101</v>
      </c>
      <c r="N363">
        <v>0.94309128159634403</v>
      </c>
      <c r="O363">
        <v>26.990297873820701</v>
      </c>
      <c r="P363">
        <v>158.489582522158</v>
      </c>
      <c r="Q363">
        <v>8.1872140851599995E-2</v>
      </c>
    </row>
    <row r="364" spans="1:17" x14ac:dyDescent="0.3">
      <c r="A364" t="s">
        <v>837</v>
      </c>
      <c r="B364" t="s">
        <v>838</v>
      </c>
      <c r="C364" t="s">
        <v>3138</v>
      </c>
      <c r="D364" t="s">
        <v>271</v>
      </c>
      <c r="E364">
        <v>19290.758017870001</v>
      </c>
      <c r="F364">
        <v>883.9</v>
      </c>
      <c r="G364">
        <v>20.4538440489642</v>
      </c>
      <c r="H364">
        <v>0.71220303750640601</v>
      </c>
      <c r="I364">
        <v>-7.0440301465925499</v>
      </c>
      <c r="J364">
        <v>3.1062376044170001</v>
      </c>
      <c r="K364">
        <v>856.05599754199102</v>
      </c>
      <c r="L364">
        <v>784.97742044245194</v>
      </c>
      <c r="M364">
        <v>54.067563197812603</v>
      </c>
      <c r="N364">
        <v>0.95652322564402303</v>
      </c>
      <c r="O364">
        <v>8.3833012784251704</v>
      </c>
      <c r="P364">
        <v>65.184077742477996</v>
      </c>
      <c r="Q364">
        <v>0.164830346651754</v>
      </c>
    </row>
    <row r="365" spans="1:17" x14ac:dyDescent="0.3">
      <c r="A365" t="s">
        <v>839</v>
      </c>
      <c r="B365" t="s">
        <v>840</v>
      </c>
      <c r="C365" t="s">
        <v>3127</v>
      </c>
      <c r="D365" t="s">
        <v>556</v>
      </c>
      <c r="E365">
        <v>19286.05118482</v>
      </c>
      <c r="F365">
        <v>454.6</v>
      </c>
      <c r="G365">
        <v>-53.368828659611196</v>
      </c>
      <c r="H365">
        <v>-3.39161514695253</v>
      </c>
      <c r="I365">
        <v>-2.5619196240300499</v>
      </c>
      <c r="J365">
        <v>-6.1513623924231202E-2</v>
      </c>
      <c r="K365">
        <v>469.54587373500101</v>
      </c>
      <c r="L365">
        <v>475.62681993994602</v>
      </c>
      <c r="M365">
        <v>41.240556451074802</v>
      </c>
      <c r="N365">
        <v>0.82295380061452506</v>
      </c>
      <c r="O365">
        <v>50.686883149003599</v>
      </c>
      <c r="P365">
        <v>49.401866701722099</v>
      </c>
      <c r="Q365">
        <v>5.1323834167369999E-2</v>
      </c>
    </row>
    <row r="366" spans="1:17" x14ac:dyDescent="0.3">
      <c r="A366" t="s">
        <v>841</v>
      </c>
      <c r="B366" t="s">
        <v>842</v>
      </c>
      <c r="C366" t="s">
        <v>3137</v>
      </c>
      <c r="D366" t="s">
        <v>217</v>
      </c>
      <c r="E366">
        <v>19220.3085553399</v>
      </c>
      <c r="F366">
        <v>441.8</v>
      </c>
      <c r="G366">
        <v>22.9032155431217</v>
      </c>
      <c r="H366">
        <v>-4.3272356823329199</v>
      </c>
      <c r="I366">
        <v>16.816057948775001</v>
      </c>
      <c r="J366">
        <v>1.5111506401688499</v>
      </c>
      <c r="K366">
        <v>452.23175925313802</v>
      </c>
      <c r="L366">
        <v>397.324493185655</v>
      </c>
      <c r="M366">
        <v>44.285624771507202</v>
      </c>
      <c r="N366">
        <v>0.70375532930172902</v>
      </c>
      <c r="O366">
        <v>30.703938433680399</v>
      </c>
      <c r="P366">
        <v>56.113074204946997</v>
      </c>
      <c r="Q366">
        <v>5.8771394633692998E-2</v>
      </c>
    </row>
    <row r="367" spans="1:17" hidden="1" x14ac:dyDescent="0.3">
      <c r="A367" t="s">
        <v>843</v>
      </c>
      <c r="B367" t="s">
        <v>844</v>
      </c>
      <c r="C367" t="s">
        <v>3142</v>
      </c>
      <c r="D367" t="s">
        <v>446</v>
      </c>
      <c r="E367">
        <v>19182.49106308</v>
      </c>
      <c r="F367">
        <v>4212.2</v>
      </c>
      <c r="G367">
        <v>42.926776852490001</v>
      </c>
      <c r="H367">
        <v>14.428759979183001</v>
      </c>
      <c r="I367">
        <v>60.807663764869801</v>
      </c>
      <c r="J367">
        <v>12.249193818882</v>
      </c>
      <c r="K367">
        <v>3567.4766269934098</v>
      </c>
      <c r="L367">
        <v>3001.4771378075602</v>
      </c>
      <c r="M367">
        <v>71.317749282140696</v>
      </c>
      <c r="N367">
        <v>1.4985204617357799</v>
      </c>
      <c r="O367">
        <v>10.369877973505499</v>
      </c>
      <c r="P367">
        <v>85.805028672253997</v>
      </c>
      <c r="Q367">
        <v>7.7306824671776006E-2</v>
      </c>
    </row>
    <row r="368" spans="1:17" x14ac:dyDescent="0.3">
      <c r="A368" t="s">
        <v>845</v>
      </c>
      <c r="B368" t="s">
        <v>846</v>
      </c>
      <c r="C368" t="s">
        <v>3141</v>
      </c>
      <c r="D368" t="s">
        <v>446</v>
      </c>
      <c r="E368">
        <v>19102.951878749998</v>
      </c>
      <c r="F368">
        <v>526.95000000000005</v>
      </c>
      <c r="G368">
        <v>-16.385084137973099</v>
      </c>
      <c r="H368">
        <v>-10.654812481467401</v>
      </c>
      <c r="I368">
        <v>-38.292789438510297</v>
      </c>
      <c r="J368">
        <v>-7.6540681985536603</v>
      </c>
      <c r="K368">
        <v>603.10020214839903</v>
      </c>
      <c r="L368">
        <v>631.39216501782005</v>
      </c>
      <c r="M368">
        <v>21.728596848665902</v>
      </c>
      <c r="N368">
        <v>0.76075252973209795</v>
      </c>
      <c r="O368">
        <v>45.981592181421298</v>
      </c>
      <c r="P368">
        <v>20.308219178082201</v>
      </c>
      <c r="Q368">
        <v>-0.12531787336604699</v>
      </c>
    </row>
    <row r="369" spans="1:17" x14ac:dyDescent="0.3">
      <c r="A369" t="s">
        <v>847</v>
      </c>
      <c r="B369" t="s">
        <v>848</v>
      </c>
      <c r="C369" t="s">
        <v>3131</v>
      </c>
      <c r="D369" t="s">
        <v>51</v>
      </c>
      <c r="E369">
        <v>18999.007505279998</v>
      </c>
      <c r="F369">
        <v>1395.9</v>
      </c>
      <c r="G369">
        <v>29.179840350749298</v>
      </c>
      <c r="H369">
        <v>-3.5213525943013502</v>
      </c>
      <c r="I369">
        <v>55.135054364545702</v>
      </c>
      <c r="J369">
        <v>7.1228834916264798</v>
      </c>
      <c r="K369">
        <v>1293.9484825524901</v>
      </c>
      <c r="L369">
        <v>1069.5244416447599</v>
      </c>
      <c r="M369">
        <v>60.558483929992498</v>
      </c>
      <c r="N369">
        <v>1.4767640992097699</v>
      </c>
      <c r="O369">
        <v>9.0371803137760498</v>
      </c>
      <c r="P369">
        <v>73.619402985074601</v>
      </c>
      <c r="Q369">
        <v>5.7983200719267998E-2</v>
      </c>
    </row>
    <row r="370" spans="1:17" x14ac:dyDescent="0.3">
      <c r="A370" t="s">
        <v>849</v>
      </c>
      <c r="B370" t="s">
        <v>850</v>
      </c>
      <c r="C370" t="s">
        <v>3130</v>
      </c>
      <c r="D370" t="s">
        <v>48</v>
      </c>
      <c r="E370">
        <v>18948.410025839999</v>
      </c>
      <c r="F370">
        <v>301.8</v>
      </c>
      <c r="G370">
        <v>64.112025159891601</v>
      </c>
      <c r="H370">
        <v>-4.3192150755699501</v>
      </c>
      <c r="I370">
        <v>3.82878199686817</v>
      </c>
      <c r="J370">
        <v>1.01336051772331</v>
      </c>
      <c r="K370">
        <v>311.73635286330301</v>
      </c>
      <c r="L370">
        <v>273.24926481846899</v>
      </c>
      <c r="M370">
        <v>44.285409061135098</v>
      </c>
      <c r="N370">
        <v>0.67787230440728696</v>
      </c>
      <c r="O370">
        <v>20.775347912524801</v>
      </c>
      <c r="P370">
        <v>121.017942145734</v>
      </c>
      <c r="Q370">
        <v>0.159708684828584</v>
      </c>
    </row>
    <row r="371" spans="1:17" hidden="1" x14ac:dyDescent="0.3">
      <c r="A371" t="s">
        <v>851</v>
      </c>
      <c r="B371" t="s">
        <v>852</v>
      </c>
      <c r="C371" t="s">
        <v>3127</v>
      </c>
      <c r="D371" t="s">
        <v>54</v>
      </c>
      <c r="E371">
        <v>18943.247776050001</v>
      </c>
      <c r="F371">
        <v>440.7</v>
      </c>
      <c r="G371">
        <v>6.8073026353582797</v>
      </c>
      <c r="H371">
        <v>2.2021323705699301</v>
      </c>
      <c r="I371">
        <v>23.9034562464701</v>
      </c>
      <c r="J371">
        <v>-1.36977401660062</v>
      </c>
      <c r="K371">
        <v>437.70908188208199</v>
      </c>
      <c r="M371">
        <v>41.9225223833744</v>
      </c>
      <c r="N371">
        <v>0.99068455234137598</v>
      </c>
      <c r="O371">
        <v>17.267982754708399</v>
      </c>
      <c r="P371">
        <v>50.924657534246499</v>
      </c>
    </row>
    <row r="372" spans="1:17" x14ac:dyDescent="0.3">
      <c r="A372" t="s">
        <v>853</v>
      </c>
      <c r="B372" t="s">
        <v>854</v>
      </c>
      <c r="C372" t="s">
        <v>3129</v>
      </c>
      <c r="D372" t="s">
        <v>236</v>
      </c>
      <c r="E372">
        <v>18795.852140999999</v>
      </c>
      <c r="F372">
        <v>2693.9</v>
      </c>
      <c r="G372">
        <v>90.175079369481793</v>
      </c>
      <c r="H372">
        <v>1.2288210807837601</v>
      </c>
      <c r="I372">
        <v>59.387088417258198</v>
      </c>
      <c r="J372">
        <v>-4.8748491569214902</v>
      </c>
      <c r="K372">
        <v>2539.6943813195498</v>
      </c>
      <c r="L372">
        <v>1999.82418180379</v>
      </c>
      <c r="M372">
        <v>49.8616555979944</v>
      </c>
      <c r="N372">
        <v>1.03225314918946</v>
      </c>
      <c r="O372">
        <v>10.4346857715579</v>
      </c>
      <c r="P372">
        <v>130.90901298589901</v>
      </c>
      <c r="Q372">
        <v>9.4073881912353996E-2</v>
      </c>
    </row>
    <row r="373" spans="1:17" hidden="1" x14ac:dyDescent="0.3">
      <c r="A373" t="s">
        <v>855</v>
      </c>
      <c r="B373" t="s">
        <v>856</v>
      </c>
      <c r="C373" t="s">
        <v>3142</v>
      </c>
      <c r="D373" t="s">
        <v>57</v>
      </c>
      <c r="E373">
        <v>18703.016817696</v>
      </c>
      <c r="F373">
        <v>46.56</v>
      </c>
      <c r="G373">
        <v>134.611934461299</v>
      </c>
      <c r="H373">
        <v>62.150185765742002</v>
      </c>
      <c r="I373">
        <v>54.367858597349901</v>
      </c>
      <c r="J373">
        <v>-7.9794215754037099</v>
      </c>
      <c r="K373">
        <v>37.415161221492099</v>
      </c>
      <c r="L373">
        <v>29.616715528807401</v>
      </c>
      <c r="M373">
        <v>55.3237332221019</v>
      </c>
      <c r="N373">
        <v>1.31651238781969</v>
      </c>
      <c r="O373">
        <v>15.2061855670103</v>
      </c>
      <c r="P373">
        <v>199.42122186495101</v>
      </c>
      <c r="Q373">
        <v>0.10005767628366</v>
      </c>
    </row>
    <row r="374" spans="1:17" x14ac:dyDescent="0.3">
      <c r="A374" t="s">
        <v>857</v>
      </c>
      <c r="B374" t="s">
        <v>858</v>
      </c>
      <c r="C374" t="s">
        <v>3131</v>
      </c>
      <c r="D374" t="s">
        <v>51</v>
      </c>
      <c r="E374">
        <v>18644.2157743799</v>
      </c>
      <c r="F374">
        <v>1177.4000000000001</v>
      </c>
      <c r="G374">
        <v>152.772804293467</v>
      </c>
      <c r="H374">
        <v>14.158663041390399</v>
      </c>
      <c r="I374">
        <v>71.454835684326994</v>
      </c>
      <c r="J374">
        <v>2.24081121020581</v>
      </c>
      <c r="K374">
        <v>1026.24863315882</v>
      </c>
      <c r="L374">
        <v>774.63300408883902</v>
      </c>
      <c r="M374">
        <v>59.690335872971403</v>
      </c>
      <c r="N374">
        <v>0.32446453025932698</v>
      </c>
      <c r="O374">
        <v>5.9240699847120597</v>
      </c>
      <c r="P374">
        <v>269.380392156862</v>
      </c>
      <c r="Q374">
        <v>6.8455941780072999E-2</v>
      </c>
    </row>
    <row r="375" spans="1:17" hidden="1" x14ac:dyDescent="0.3">
      <c r="A375" t="s">
        <v>859</v>
      </c>
      <c r="B375" t="s">
        <v>860</v>
      </c>
      <c r="C375" t="s">
        <v>3138</v>
      </c>
      <c r="D375" t="s">
        <v>861</v>
      </c>
      <c r="E375">
        <v>18596.201462685</v>
      </c>
      <c r="F375">
        <v>1712.55</v>
      </c>
      <c r="G375">
        <v>-5.1840957622455797</v>
      </c>
      <c r="H375">
        <v>-2.5732254251298601</v>
      </c>
      <c r="I375">
        <v>11.912057848866199</v>
      </c>
      <c r="J375">
        <v>-2.1062342521256201</v>
      </c>
      <c r="K375">
        <v>1736.1220128747</v>
      </c>
      <c r="M375">
        <v>41.452902788460499</v>
      </c>
      <c r="N375">
        <v>0.527979443695623</v>
      </c>
      <c r="O375">
        <v>16.8433038451432</v>
      </c>
      <c r="P375">
        <v>39.045183290707499</v>
      </c>
    </row>
    <row r="376" spans="1:17" x14ac:dyDescent="0.3">
      <c r="A376" t="s">
        <v>862</v>
      </c>
      <c r="B376" t="s">
        <v>863</v>
      </c>
      <c r="C376" t="s">
        <v>3125</v>
      </c>
      <c r="D376" t="s">
        <v>181</v>
      </c>
      <c r="E376">
        <v>18466.5055971</v>
      </c>
      <c r="F376">
        <v>1869.5</v>
      </c>
      <c r="G376">
        <v>41.667412907855798</v>
      </c>
      <c r="H376">
        <v>-1.77694494722115</v>
      </c>
      <c r="I376">
        <v>18.512736767979099</v>
      </c>
      <c r="J376">
        <v>-3.0870461188596199</v>
      </c>
      <c r="K376">
        <v>1828.6263576164099</v>
      </c>
      <c r="L376">
        <v>1561.4993061837099</v>
      </c>
      <c r="M376">
        <v>47.084002372799297</v>
      </c>
      <c r="N376">
        <v>0.85626771606895502</v>
      </c>
      <c r="O376">
        <v>6.3385932067397697</v>
      </c>
      <c r="P376">
        <v>91.008939974457206</v>
      </c>
      <c r="Q376">
        <v>6.8019668340916994E-2</v>
      </c>
    </row>
    <row r="377" spans="1:17" x14ac:dyDescent="0.3">
      <c r="A377" t="s">
        <v>864</v>
      </c>
      <c r="B377" t="s">
        <v>865</v>
      </c>
      <c r="C377" t="s">
        <v>3126</v>
      </c>
      <c r="D377" t="s">
        <v>284</v>
      </c>
      <c r="E377">
        <v>18379.911565794999</v>
      </c>
      <c r="F377">
        <v>1314.05</v>
      </c>
      <c r="G377">
        <v>160.13743691248999</v>
      </c>
      <c r="H377">
        <v>17.299073972801501</v>
      </c>
      <c r="I377">
        <v>53.158440010597403</v>
      </c>
      <c r="J377">
        <v>-0.97248225279402201</v>
      </c>
      <c r="K377">
        <v>1172.3092691265299</v>
      </c>
      <c r="L377">
        <v>940.63973854949495</v>
      </c>
      <c r="M377">
        <v>58.625895564755801</v>
      </c>
      <c r="N377">
        <v>2.1896719053411098</v>
      </c>
      <c r="O377">
        <v>17.803736539705401</v>
      </c>
      <c r="P377">
        <v>194.663078820495</v>
      </c>
      <c r="Q377">
        <v>0.16615385671992899</v>
      </c>
    </row>
    <row r="378" spans="1:17" x14ac:dyDescent="0.3">
      <c r="A378" t="s">
        <v>866</v>
      </c>
      <c r="B378" t="s">
        <v>867</v>
      </c>
      <c r="C378" t="s">
        <v>3139</v>
      </c>
      <c r="D378" t="s">
        <v>119</v>
      </c>
      <c r="E378">
        <v>18308.5575511799</v>
      </c>
      <c r="F378">
        <v>698.1</v>
      </c>
      <c r="G378">
        <v>51.763939155891599</v>
      </c>
      <c r="H378">
        <v>2.8738083660229901</v>
      </c>
      <c r="I378">
        <v>13.659782312878001</v>
      </c>
      <c r="J378">
        <v>-3.2645991977122502</v>
      </c>
      <c r="K378">
        <v>687.77132663977397</v>
      </c>
      <c r="L378">
        <v>594.07394978626098</v>
      </c>
      <c r="M378">
        <v>44.1280158186091</v>
      </c>
      <c r="N378">
        <v>1.1962308190003399</v>
      </c>
      <c r="O378">
        <v>13.844721386620799</v>
      </c>
      <c r="P378">
        <v>82.964224872231696</v>
      </c>
      <c r="Q378">
        <v>0.157884371568457</v>
      </c>
    </row>
    <row r="379" spans="1:17" x14ac:dyDescent="0.3">
      <c r="A379" t="s">
        <v>868</v>
      </c>
      <c r="B379" t="s">
        <v>869</v>
      </c>
      <c r="C379" t="s">
        <v>3127</v>
      </c>
      <c r="D379" t="s">
        <v>589</v>
      </c>
      <c r="E379">
        <v>18272.652314200001</v>
      </c>
      <c r="F379">
        <v>365.65</v>
      </c>
      <c r="G379">
        <v>-2.2510037486125198</v>
      </c>
      <c r="H379">
        <v>19.323609260533601</v>
      </c>
      <c r="I379">
        <v>2.0915761036761098</v>
      </c>
      <c r="J379">
        <v>9.8066325907071494</v>
      </c>
      <c r="K379">
        <v>340.32831255962498</v>
      </c>
      <c r="L379">
        <v>324.87633357893702</v>
      </c>
      <c r="M379">
        <v>54.734989043162201</v>
      </c>
      <c r="N379">
        <v>1.81024857571306</v>
      </c>
      <c r="O379">
        <v>7.5755503897169501</v>
      </c>
      <c r="P379">
        <v>31.481481481481399</v>
      </c>
      <c r="Q379">
        <v>-4.0610386572139997E-3</v>
      </c>
    </row>
    <row r="380" spans="1:17" x14ac:dyDescent="0.3">
      <c r="A380" t="s">
        <v>870</v>
      </c>
      <c r="B380" t="s">
        <v>871</v>
      </c>
      <c r="C380" t="s">
        <v>3136</v>
      </c>
      <c r="D380" t="s">
        <v>441</v>
      </c>
      <c r="E380">
        <v>18167.835073054899</v>
      </c>
      <c r="F380">
        <v>1272.55</v>
      </c>
      <c r="G380">
        <v>22.618683298247198</v>
      </c>
      <c r="H380">
        <v>1.4973898706181701</v>
      </c>
      <c r="I380">
        <v>19.5052571805879</v>
      </c>
      <c r="J380">
        <v>10.174966142840599</v>
      </c>
      <c r="K380">
        <v>1263.7693696783101</v>
      </c>
      <c r="L380">
        <v>1132.37339908426</v>
      </c>
      <c r="M380">
        <v>59.637951743409303</v>
      </c>
      <c r="N380">
        <v>0.42062835214010402</v>
      </c>
      <c r="O380">
        <v>21.307610702919298</v>
      </c>
      <c r="P380">
        <v>74.920962199312697</v>
      </c>
      <c r="Q380">
        <v>0.16124266925597799</v>
      </c>
    </row>
    <row r="381" spans="1:17" hidden="1" x14ac:dyDescent="0.3">
      <c r="A381" t="s">
        <v>872</v>
      </c>
      <c r="B381" t="s">
        <v>873</v>
      </c>
      <c r="C381" t="s">
        <v>3142</v>
      </c>
      <c r="E381">
        <v>18116.979210000001</v>
      </c>
      <c r="F381">
        <v>16958.7</v>
      </c>
      <c r="G381">
        <v>-5.3135669942285801</v>
      </c>
      <c r="H381">
        <v>9.5112094774193903</v>
      </c>
      <c r="I381">
        <v>-9.5725021503795595</v>
      </c>
      <c r="J381">
        <v>-2.1168757124434001</v>
      </c>
      <c r="K381">
        <v>16356.866737755299</v>
      </c>
      <c r="L381">
        <v>15470.551988793601</v>
      </c>
      <c r="M381">
        <v>47.111891621806997</v>
      </c>
      <c r="N381">
        <v>1.899090274884</v>
      </c>
      <c r="O381">
        <v>13.215930466368199</v>
      </c>
      <c r="P381">
        <v>33.299010399063</v>
      </c>
      <c r="Q381">
        <v>7.6738848929188003E-2</v>
      </c>
    </row>
    <row r="382" spans="1:17" x14ac:dyDescent="0.3">
      <c r="A382" t="s">
        <v>874</v>
      </c>
      <c r="B382" t="s">
        <v>875</v>
      </c>
      <c r="C382" t="s">
        <v>3139</v>
      </c>
      <c r="D382" t="s">
        <v>449</v>
      </c>
      <c r="E382">
        <v>18116.597416500001</v>
      </c>
      <c r="F382">
        <v>293</v>
      </c>
      <c r="G382">
        <v>4.2231407355247503</v>
      </c>
      <c r="H382">
        <v>-7.0974041886533801</v>
      </c>
      <c r="I382">
        <v>3.4374518896810198</v>
      </c>
      <c r="J382">
        <v>4.7828616003759103</v>
      </c>
      <c r="K382">
        <v>296.65323386465599</v>
      </c>
      <c r="L382">
        <v>276.743266457912</v>
      </c>
      <c r="M382">
        <v>56.704005191300503</v>
      </c>
      <c r="N382">
        <v>1.9951771412450301</v>
      </c>
      <c r="O382">
        <v>21.467576791808799</v>
      </c>
      <c r="P382">
        <v>57.696447793326101</v>
      </c>
      <c r="Q382">
        <v>2.1510183501125001E-2</v>
      </c>
    </row>
    <row r="383" spans="1:17" x14ac:dyDescent="0.3">
      <c r="A383" t="s">
        <v>876</v>
      </c>
      <c r="B383" t="s">
        <v>877</v>
      </c>
      <c r="C383" t="s">
        <v>3133</v>
      </c>
      <c r="D383" t="s">
        <v>184</v>
      </c>
      <c r="E383">
        <v>18094.399013984999</v>
      </c>
      <c r="F383">
        <v>744.35</v>
      </c>
      <c r="G383">
        <v>-4.1614621930315199</v>
      </c>
      <c r="H383">
        <v>4.6450008748389298</v>
      </c>
      <c r="I383">
        <v>14.2761484272541</v>
      </c>
      <c r="J383">
        <v>-1.55472446397774</v>
      </c>
      <c r="K383">
        <v>706.53405001596298</v>
      </c>
      <c r="L383">
        <v>633.584556205441</v>
      </c>
      <c r="M383">
        <v>48.0873812333271</v>
      </c>
      <c r="N383">
        <v>0.80821672358531504</v>
      </c>
      <c r="O383">
        <v>12.037348021763901</v>
      </c>
      <c r="P383">
        <v>48.409929219419801</v>
      </c>
      <c r="Q383">
        <v>7.8742477305542E-2</v>
      </c>
    </row>
    <row r="384" spans="1:17" x14ac:dyDescent="0.3">
      <c r="A384" t="s">
        <v>878</v>
      </c>
      <c r="B384" t="s">
        <v>879</v>
      </c>
      <c r="C384" t="s">
        <v>3127</v>
      </c>
      <c r="D384" t="s">
        <v>880</v>
      </c>
      <c r="E384">
        <v>17995.295399725001</v>
      </c>
      <c r="F384">
        <v>202.37</v>
      </c>
      <c r="G384">
        <v>24.061288813135299</v>
      </c>
      <c r="H384">
        <v>-4.2140785023106302</v>
      </c>
      <c r="I384">
        <v>24.6448582861143</v>
      </c>
      <c r="J384">
        <v>0.129394637146204</v>
      </c>
      <c r="K384">
        <v>202.894540395294</v>
      </c>
      <c r="L384">
        <v>175.39133009178801</v>
      </c>
      <c r="M384">
        <v>40.278889314812801</v>
      </c>
      <c r="N384">
        <v>1.1128194223135199</v>
      </c>
      <c r="O384">
        <v>20.768888669269099</v>
      </c>
      <c r="P384">
        <v>66.765554182117796</v>
      </c>
      <c r="Q384">
        <v>-5.0698420909403998E-2</v>
      </c>
    </row>
    <row r="385" spans="1:17" x14ac:dyDescent="0.3">
      <c r="A385" t="s">
        <v>881</v>
      </c>
      <c r="B385" t="s">
        <v>882</v>
      </c>
      <c r="C385" t="s">
        <v>3138</v>
      </c>
      <c r="D385" t="s">
        <v>125</v>
      </c>
      <c r="E385">
        <v>17936.096655959998</v>
      </c>
      <c r="F385">
        <v>2993.3</v>
      </c>
      <c r="G385">
        <v>-20.645515015142401</v>
      </c>
      <c r="H385">
        <v>-2.2663636438532602</v>
      </c>
      <c r="I385">
        <v>6.8693184625099803</v>
      </c>
      <c r="J385">
        <v>1.8016717331246599</v>
      </c>
      <c r="K385">
        <v>2930.3150805949399</v>
      </c>
      <c r="L385">
        <v>2787.8886324425998</v>
      </c>
      <c r="M385">
        <v>55.598596200288199</v>
      </c>
      <c r="N385">
        <v>0.661241978980458</v>
      </c>
      <c r="O385">
        <v>6.8519693983229102</v>
      </c>
      <c r="P385">
        <v>34.228699551569498</v>
      </c>
      <c r="Q385">
        <v>-9.3941497169179003E-2</v>
      </c>
    </row>
    <row r="386" spans="1:17" x14ac:dyDescent="0.3">
      <c r="A386" t="s">
        <v>883</v>
      </c>
      <c r="B386" t="s">
        <v>884</v>
      </c>
      <c r="C386" t="s">
        <v>3137</v>
      </c>
      <c r="D386" t="s">
        <v>594</v>
      </c>
      <c r="E386">
        <v>17925.093366100002</v>
      </c>
      <c r="F386">
        <v>1394.65</v>
      </c>
      <c r="G386">
        <v>-42.167057598899298</v>
      </c>
      <c r="H386">
        <v>-2.18159638237664</v>
      </c>
      <c r="I386">
        <v>-8.8289764971922509</v>
      </c>
      <c r="J386">
        <v>-0.60098264323261497</v>
      </c>
      <c r="K386">
        <v>1435.26808235048</v>
      </c>
      <c r="L386">
        <v>1468.12033571905</v>
      </c>
      <c r="M386">
        <v>44.646317359350597</v>
      </c>
      <c r="N386">
        <v>0.92379302806831098</v>
      </c>
      <c r="O386">
        <v>23.633169612447499</v>
      </c>
      <c r="P386">
        <v>9.9014972419227707</v>
      </c>
      <c r="Q386">
        <v>-0.148405812703926</v>
      </c>
    </row>
    <row r="387" spans="1:17" x14ac:dyDescent="0.3">
      <c r="A387" t="s">
        <v>885</v>
      </c>
      <c r="B387" t="s">
        <v>886</v>
      </c>
      <c r="C387" t="s">
        <v>3127</v>
      </c>
      <c r="D387" t="s">
        <v>54</v>
      </c>
      <c r="E387">
        <v>17847.477361519999</v>
      </c>
      <c r="F387">
        <v>1119.2</v>
      </c>
      <c r="G387">
        <v>-44.146344723646301</v>
      </c>
      <c r="H387">
        <v>-4.5490413825848899</v>
      </c>
      <c r="I387">
        <v>-31.508800432947901</v>
      </c>
      <c r="J387">
        <v>-1.8419547874569899</v>
      </c>
      <c r="K387">
        <v>1226.99508234121</v>
      </c>
      <c r="L387">
        <v>1335.7425712991601</v>
      </c>
      <c r="M387">
        <v>18.7136897270607</v>
      </c>
      <c r="N387">
        <v>0.80806724690479304</v>
      </c>
      <c r="O387">
        <v>60.4717655468191</v>
      </c>
      <c r="P387">
        <v>0.26427771556551899</v>
      </c>
      <c r="Q387">
        <v>5.0183362314448997E-2</v>
      </c>
    </row>
    <row r="388" spans="1:17" x14ac:dyDescent="0.3">
      <c r="A388" t="s">
        <v>887</v>
      </c>
      <c r="B388" t="s">
        <v>888</v>
      </c>
      <c r="C388" t="s">
        <v>3127</v>
      </c>
      <c r="D388" t="s">
        <v>475</v>
      </c>
      <c r="E388">
        <v>17765.49903671</v>
      </c>
      <c r="F388">
        <v>1036.45</v>
      </c>
      <c r="G388">
        <v>95.143261623464895</v>
      </c>
      <c r="H388">
        <v>2.3230977717077499</v>
      </c>
      <c r="I388">
        <v>54.312149248119198</v>
      </c>
      <c r="J388">
        <v>-5.8136331915059296</v>
      </c>
      <c r="K388">
        <v>986.92625555805705</v>
      </c>
      <c r="L388">
        <v>778.59875954625295</v>
      </c>
      <c r="M388">
        <v>49.735483334203899</v>
      </c>
      <c r="N388">
        <v>1.22360503299707</v>
      </c>
      <c r="O388">
        <v>14.718510299580201</v>
      </c>
      <c r="P388">
        <v>143.55539889554601</v>
      </c>
    </row>
    <row r="389" spans="1:17" x14ac:dyDescent="0.3">
      <c r="A389" t="s">
        <v>889</v>
      </c>
      <c r="B389" t="s">
        <v>890</v>
      </c>
      <c r="C389" t="s">
        <v>609</v>
      </c>
      <c r="D389" t="s">
        <v>609</v>
      </c>
      <c r="E389">
        <v>17652.848255639899</v>
      </c>
      <c r="F389">
        <v>35.08</v>
      </c>
      <c r="G389">
        <v>-31.893348569059299</v>
      </c>
      <c r="H389">
        <v>-3.4382092570268301</v>
      </c>
      <c r="I389">
        <v>-22.925664346730599</v>
      </c>
      <c r="J389">
        <v>-1.8416177347705101</v>
      </c>
      <c r="K389">
        <v>36.610444643761902</v>
      </c>
      <c r="L389">
        <v>37.794017809797801</v>
      </c>
      <c r="M389">
        <v>41.212458054955498</v>
      </c>
      <c r="N389">
        <v>0.78638019203032805</v>
      </c>
      <c r="O389">
        <v>50.798175598631701</v>
      </c>
      <c r="P389">
        <v>8.2716049382716097</v>
      </c>
      <c r="Q389">
        <v>-1.3520934392432E-2</v>
      </c>
    </row>
    <row r="390" spans="1:17" x14ac:dyDescent="0.3">
      <c r="A390" t="s">
        <v>891</v>
      </c>
      <c r="B390" t="s">
        <v>892</v>
      </c>
      <c r="C390" t="s">
        <v>3134</v>
      </c>
      <c r="D390" t="s">
        <v>119</v>
      </c>
      <c r="E390">
        <v>17557.39677775</v>
      </c>
      <c r="F390">
        <v>498.25</v>
      </c>
      <c r="G390">
        <v>98.236640866428203</v>
      </c>
      <c r="H390">
        <v>40.029673017839897</v>
      </c>
      <c r="I390">
        <v>106.671342934732</v>
      </c>
      <c r="J390">
        <v>12.028340301400499</v>
      </c>
      <c r="K390">
        <v>386.30164918260999</v>
      </c>
      <c r="L390">
        <v>288.12101940688302</v>
      </c>
      <c r="M390">
        <v>73.217052819622197</v>
      </c>
      <c r="N390">
        <v>1.0599534891948199</v>
      </c>
      <c r="O390">
        <v>4.0240842950326003</v>
      </c>
      <c r="P390">
        <v>176.421636615811</v>
      </c>
      <c r="Q390">
        <v>0.19779555973428201</v>
      </c>
    </row>
    <row r="391" spans="1:17" x14ac:dyDescent="0.3">
      <c r="A391" t="s">
        <v>893</v>
      </c>
      <c r="B391" t="s">
        <v>894</v>
      </c>
      <c r="C391" t="s">
        <v>3143</v>
      </c>
      <c r="D391" t="s">
        <v>609</v>
      </c>
      <c r="E391">
        <v>17495.59609209</v>
      </c>
      <c r="F391">
        <v>558.15</v>
      </c>
      <c r="G391">
        <v>62.627895318651198</v>
      </c>
      <c r="H391">
        <v>-9.5081417931115499</v>
      </c>
      <c r="I391">
        <v>-25.7935493408316</v>
      </c>
      <c r="J391">
        <v>0.77351503537194</v>
      </c>
      <c r="K391">
        <v>614.76126201574198</v>
      </c>
      <c r="L391">
        <v>591.24265220070902</v>
      </c>
      <c r="M391">
        <v>44.154323829624097</v>
      </c>
      <c r="N391">
        <v>1.0699049204951301</v>
      </c>
      <c r="O391">
        <v>40.150497178177901</v>
      </c>
      <c r="P391">
        <v>91.738234283751197</v>
      </c>
      <c r="Q391">
        <v>0.13540119179635199</v>
      </c>
    </row>
    <row r="392" spans="1:17" x14ac:dyDescent="0.3">
      <c r="A392" t="s">
        <v>895</v>
      </c>
      <c r="B392" t="s">
        <v>896</v>
      </c>
      <c r="C392" t="s">
        <v>3133</v>
      </c>
      <c r="D392" t="s">
        <v>773</v>
      </c>
      <c r="E392">
        <v>17473.51971176</v>
      </c>
      <c r="F392">
        <v>967.4</v>
      </c>
      <c r="G392">
        <v>23.23296999734</v>
      </c>
      <c r="H392">
        <v>-5.1724116436223797</v>
      </c>
      <c r="I392">
        <v>30.277021625157001</v>
      </c>
      <c r="J392">
        <v>-6.08785261007964</v>
      </c>
      <c r="K392">
        <v>951.85888944149895</v>
      </c>
      <c r="L392">
        <v>820.19634596130697</v>
      </c>
      <c r="M392">
        <v>49.973924447497701</v>
      </c>
      <c r="N392">
        <v>0.55776788474582495</v>
      </c>
      <c r="O392">
        <v>7.3702708290262597</v>
      </c>
      <c r="P392">
        <v>65.7926306769494</v>
      </c>
      <c r="Q392">
        <v>0.171264640822305</v>
      </c>
    </row>
    <row r="393" spans="1:17" hidden="1" x14ac:dyDescent="0.3">
      <c r="A393" t="s">
        <v>897</v>
      </c>
      <c r="B393" t="s">
        <v>898</v>
      </c>
      <c r="C393" t="s">
        <v>3142</v>
      </c>
      <c r="D393" t="s">
        <v>48</v>
      </c>
      <c r="E393">
        <v>17432.11126818</v>
      </c>
      <c r="F393">
        <v>1672.2</v>
      </c>
      <c r="G393">
        <v>483.48682540571701</v>
      </c>
      <c r="H393">
        <v>15.348348505517</v>
      </c>
      <c r="I393">
        <v>-20.849481580731201</v>
      </c>
      <c r="J393">
        <v>-4.3476234763527897</v>
      </c>
      <c r="K393">
        <v>1697.8713267232899</v>
      </c>
      <c r="L393">
        <v>1504.90536589408</v>
      </c>
      <c r="M393">
        <v>38.348740883378603</v>
      </c>
      <c r="N393">
        <v>0.64743861065363995</v>
      </c>
      <c r="O393">
        <v>81.661882549934205</v>
      </c>
      <c r="P393">
        <v>596.75</v>
      </c>
      <c r="Q393">
        <v>0.29386039424517402</v>
      </c>
    </row>
    <row r="394" spans="1:17" x14ac:dyDescent="0.3">
      <c r="A394" t="s">
        <v>899</v>
      </c>
      <c r="B394" t="s">
        <v>900</v>
      </c>
      <c r="C394" t="s">
        <v>3139</v>
      </c>
      <c r="D394" t="s">
        <v>138</v>
      </c>
      <c r="E394">
        <v>17397.525986640001</v>
      </c>
      <c r="F394">
        <v>1935.9</v>
      </c>
      <c r="G394">
        <v>132.83894101378399</v>
      </c>
      <c r="H394">
        <v>9.9065713968480402</v>
      </c>
      <c r="I394">
        <v>83.271184458824095</v>
      </c>
      <c r="J394">
        <v>6.1624498537544596</v>
      </c>
      <c r="K394">
        <v>1640.6067899003999</v>
      </c>
      <c r="L394">
        <v>1247.91152264418</v>
      </c>
      <c r="M394">
        <v>81.509530369212996</v>
      </c>
      <c r="N394">
        <v>0.979009411930437</v>
      </c>
      <c r="O394">
        <v>1.76145462058989</v>
      </c>
      <c r="P394">
        <v>197.83076923076899</v>
      </c>
      <c r="Q394">
        <v>0.20912944622785701</v>
      </c>
    </row>
    <row r="395" spans="1:17" x14ac:dyDescent="0.3">
      <c r="A395" t="s">
        <v>901</v>
      </c>
      <c r="B395" t="s">
        <v>902</v>
      </c>
      <c r="C395" t="s">
        <v>3137</v>
      </c>
      <c r="D395" t="s">
        <v>310</v>
      </c>
      <c r="E395">
        <v>17276.61194526</v>
      </c>
      <c r="F395">
        <v>5117.1000000000004</v>
      </c>
      <c r="G395">
        <v>53.215306098410103</v>
      </c>
      <c r="H395">
        <v>14.7060370574529</v>
      </c>
      <c r="I395">
        <v>28.72909848518</v>
      </c>
      <c r="J395">
        <v>8.3704344287197596</v>
      </c>
      <c r="K395">
        <v>4587.4446294044201</v>
      </c>
      <c r="L395">
        <v>4011.7646605262098</v>
      </c>
      <c r="M395">
        <v>64.193237487391499</v>
      </c>
      <c r="N395">
        <v>1.61347306064206</v>
      </c>
      <c r="O395">
        <v>4.7693029254851096</v>
      </c>
      <c r="P395">
        <v>88.056081292148207</v>
      </c>
      <c r="Q395">
        <v>2.9064492541763E-2</v>
      </c>
    </row>
    <row r="396" spans="1:17" x14ac:dyDescent="0.3">
      <c r="A396" t="s">
        <v>903</v>
      </c>
      <c r="B396" t="s">
        <v>904</v>
      </c>
      <c r="C396" t="s">
        <v>3127</v>
      </c>
      <c r="D396" t="s">
        <v>220</v>
      </c>
      <c r="E396">
        <v>16830.565579235001</v>
      </c>
      <c r="F396">
        <v>4054.55</v>
      </c>
      <c r="G396">
        <v>86.5205382419161</v>
      </c>
      <c r="H396">
        <v>7.3959487613379702</v>
      </c>
      <c r="I396">
        <v>-6.0923748357665497</v>
      </c>
      <c r="J396">
        <v>8.5800499457235606</v>
      </c>
      <c r="K396">
        <v>3871.9424367632801</v>
      </c>
      <c r="L396">
        <v>3488.9139663626502</v>
      </c>
      <c r="M396">
        <v>63.971789018045698</v>
      </c>
      <c r="N396">
        <v>1.2612842193351801</v>
      </c>
      <c r="O396">
        <v>6.0524595824444001</v>
      </c>
      <c r="P396">
        <v>133.033507672854</v>
      </c>
      <c r="Q396">
        <v>0.26974976908764298</v>
      </c>
    </row>
    <row r="397" spans="1:17" x14ac:dyDescent="0.3">
      <c r="A397" t="s">
        <v>905</v>
      </c>
      <c r="B397" t="s">
        <v>906</v>
      </c>
      <c r="C397" t="s">
        <v>3133</v>
      </c>
      <c r="D397" t="s">
        <v>500</v>
      </c>
      <c r="E397">
        <v>16829.89114639</v>
      </c>
      <c r="F397">
        <v>607.15</v>
      </c>
      <c r="G397">
        <v>84.810787743318699</v>
      </c>
      <c r="H397">
        <v>0.886959203155674</v>
      </c>
      <c r="I397">
        <v>15.7869583380556</v>
      </c>
      <c r="J397">
        <v>-8.7424971814070607E-2</v>
      </c>
      <c r="K397">
        <v>609.82590176003396</v>
      </c>
      <c r="L397">
        <v>520.50558050568895</v>
      </c>
      <c r="M397">
        <v>46.9454108757743</v>
      </c>
      <c r="N397">
        <v>0.71741228033871596</v>
      </c>
      <c r="O397">
        <v>19.245655933459599</v>
      </c>
      <c r="P397">
        <v>138.65959119496799</v>
      </c>
      <c r="Q397">
        <v>0.22989543479616001</v>
      </c>
    </row>
    <row r="398" spans="1:17" x14ac:dyDescent="0.3">
      <c r="A398" t="s">
        <v>907</v>
      </c>
      <c r="B398" t="s">
        <v>908</v>
      </c>
      <c r="C398" t="s">
        <v>3139</v>
      </c>
      <c r="D398" t="s">
        <v>256</v>
      </c>
      <c r="E398">
        <v>16820.08277343</v>
      </c>
      <c r="F398">
        <v>1159.1500000000001</v>
      </c>
      <c r="G398">
        <v>91.396252170971707</v>
      </c>
      <c r="H398">
        <v>-10.779096348482399</v>
      </c>
      <c r="I398">
        <v>20.091890510069501</v>
      </c>
      <c r="J398">
        <v>-1.27512705197995</v>
      </c>
      <c r="K398">
        <v>1238.4733919274499</v>
      </c>
      <c r="L398">
        <v>1070.6220928617499</v>
      </c>
      <c r="M398">
        <v>38.424737379482899</v>
      </c>
      <c r="N398">
        <v>1.0587622306707201</v>
      </c>
      <c r="O398">
        <v>25.0916619937022</v>
      </c>
      <c r="P398">
        <v>133.88821630346999</v>
      </c>
      <c r="Q398">
        <v>0.18284585429792899</v>
      </c>
    </row>
    <row r="399" spans="1:17" x14ac:dyDescent="0.3">
      <c r="A399" t="s">
        <v>909</v>
      </c>
      <c r="B399" t="s">
        <v>910</v>
      </c>
      <c r="C399" t="s">
        <v>3141</v>
      </c>
      <c r="D399" t="s">
        <v>446</v>
      </c>
      <c r="E399">
        <v>16813.574703599999</v>
      </c>
      <c r="F399">
        <v>3390.55</v>
      </c>
      <c r="G399">
        <v>-35.403797453522202</v>
      </c>
      <c r="H399">
        <v>0.440018408520511</v>
      </c>
      <c r="I399">
        <v>-5.4021178941350003</v>
      </c>
      <c r="J399">
        <v>-4.6484298049877202</v>
      </c>
      <c r="K399">
        <v>3387.13895725972</v>
      </c>
      <c r="L399">
        <v>3484.3478235078901</v>
      </c>
      <c r="M399">
        <v>51.308832491839901</v>
      </c>
      <c r="N399">
        <v>0.849485174824818</v>
      </c>
      <c r="O399">
        <v>17.3688634587308</v>
      </c>
      <c r="P399">
        <v>17.893217893217901</v>
      </c>
      <c r="Q399">
        <v>-5.7992037586835E-2</v>
      </c>
    </row>
    <row r="400" spans="1:17" x14ac:dyDescent="0.3">
      <c r="A400" t="s">
        <v>911</v>
      </c>
      <c r="B400" t="s">
        <v>912</v>
      </c>
      <c r="C400" t="s">
        <v>3134</v>
      </c>
      <c r="D400" t="s">
        <v>913</v>
      </c>
      <c r="E400">
        <v>16618.94087364</v>
      </c>
      <c r="F400">
        <v>2442.6</v>
      </c>
      <c r="G400">
        <v>144.243031103736</v>
      </c>
      <c r="H400">
        <v>8.9347521070598308</v>
      </c>
      <c r="I400">
        <v>125.58907402909099</v>
      </c>
      <c r="J400">
        <v>3.81189262930071</v>
      </c>
      <c r="K400">
        <v>2197.7308122449799</v>
      </c>
      <c r="L400">
        <v>1535.51742910657</v>
      </c>
      <c r="M400">
        <v>53.2426913024714</v>
      </c>
      <c r="N400">
        <v>0.50166698912040897</v>
      </c>
      <c r="O400">
        <v>10.537951363301399</v>
      </c>
      <c r="P400">
        <v>234.60273972602701</v>
      </c>
      <c r="Q400">
        <v>0.25410402595970599</v>
      </c>
    </row>
    <row r="401" spans="1:17" x14ac:dyDescent="0.3">
      <c r="A401" t="s">
        <v>914</v>
      </c>
      <c r="B401" t="s">
        <v>915</v>
      </c>
      <c r="C401" t="s">
        <v>3129</v>
      </c>
      <c r="D401" t="s">
        <v>916</v>
      </c>
      <c r="E401">
        <v>16596.441865100001</v>
      </c>
      <c r="F401">
        <v>2734.75</v>
      </c>
      <c r="G401">
        <v>79.271697405143797</v>
      </c>
      <c r="H401">
        <v>-2.10762166454266</v>
      </c>
      <c r="I401">
        <v>47.115135875365901</v>
      </c>
      <c r="J401">
        <v>4.2560143968251198</v>
      </c>
      <c r="K401">
        <v>2555.9659450572799</v>
      </c>
      <c r="L401">
        <v>1932.9812276119401</v>
      </c>
      <c r="M401">
        <v>59.175559830327799</v>
      </c>
      <c r="N401">
        <v>0.79574014453330399</v>
      </c>
      <c r="O401">
        <v>8.7850809031904102</v>
      </c>
      <c r="P401">
        <v>123.135607049608</v>
      </c>
    </row>
    <row r="402" spans="1:17" x14ac:dyDescent="0.3">
      <c r="A402" t="s">
        <v>917</v>
      </c>
      <c r="B402" t="s">
        <v>918</v>
      </c>
      <c r="C402" t="s">
        <v>3141</v>
      </c>
      <c r="D402" t="s">
        <v>446</v>
      </c>
      <c r="E402">
        <v>16571.910255350002</v>
      </c>
      <c r="F402">
        <v>1559.5</v>
      </c>
      <c r="G402">
        <v>-13.551165423571399</v>
      </c>
      <c r="H402">
        <v>1.35863168224165</v>
      </c>
      <c r="I402">
        <v>4.7746691695591101</v>
      </c>
      <c r="J402">
        <v>-2.4514324913093</v>
      </c>
      <c r="K402">
        <v>1538.3906088797501</v>
      </c>
      <c r="L402">
        <v>1466.0540666284101</v>
      </c>
      <c r="M402">
        <v>50.905924903853197</v>
      </c>
      <c r="N402">
        <v>1.05370501046123</v>
      </c>
      <c r="O402">
        <v>8.3680666880410399</v>
      </c>
      <c r="P402">
        <v>25.4625905068383</v>
      </c>
      <c r="Q402">
        <v>-8.0949203075404999E-2</v>
      </c>
    </row>
    <row r="403" spans="1:17" x14ac:dyDescent="0.3">
      <c r="A403" t="s">
        <v>919</v>
      </c>
      <c r="B403" t="s">
        <v>920</v>
      </c>
      <c r="C403" t="s">
        <v>3127</v>
      </c>
      <c r="D403" t="s">
        <v>54</v>
      </c>
      <c r="E403">
        <v>16464.976901147998</v>
      </c>
      <c r="F403">
        <v>199.59</v>
      </c>
      <c r="G403">
        <v>-23.351988870860399</v>
      </c>
      <c r="H403">
        <v>-5.04495061858292</v>
      </c>
      <c r="I403">
        <v>-18.309899763894599</v>
      </c>
      <c r="J403">
        <v>0.48956527482727502</v>
      </c>
      <c r="K403">
        <v>208.857125323905</v>
      </c>
      <c r="L403">
        <v>211.064589207295</v>
      </c>
      <c r="M403">
        <v>33.4366064274084</v>
      </c>
      <c r="N403">
        <v>0.74997880920926396</v>
      </c>
      <c r="O403">
        <v>44.922090285084401</v>
      </c>
      <c r="P403">
        <v>9.0506761371397193</v>
      </c>
      <c r="Q403">
        <v>4.4797239737072003E-2</v>
      </c>
    </row>
    <row r="404" spans="1:17" x14ac:dyDescent="0.3">
      <c r="A404" t="s">
        <v>921</v>
      </c>
      <c r="B404" t="s">
        <v>922</v>
      </c>
      <c r="C404" t="s">
        <v>3128</v>
      </c>
      <c r="D404" t="s">
        <v>27</v>
      </c>
      <c r="E404">
        <v>16380.3394245329</v>
      </c>
      <c r="F404">
        <v>83.79</v>
      </c>
      <c r="G404">
        <v>-38.992595309558197</v>
      </c>
      <c r="H404">
        <v>-13.108278801910201</v>
      </c>
      <c r="I404">
        <v>-6.1002397531013504</v>
      </c>
      <c r="J404">
        <v>-4.4236186122398404</v>
      </c>
      <c r="K404">
        <v>87.403560656987494</v>
      </c>
      <c r="L404">
        <v>86.135754468259094</v>
      </c>
      <c r="M404">
        <v>51.681437825994301</v>
      </c>
      <c r="N404">
        <v>0.27097382332782399</v>
      </c>
      <c r="O404">
        <v>32.951426184508797</v>
      </c>
      <c r="P404">
        <v>28.808608762490401</v>
      </c>
      <c r="Q404">
        <v>5.8669971482112997E-2</v>
      </c>
    </row>
    <row r="405" spans="1:17" hidden="1" x14ac:dyDescent="0.3">
      <c r="A405" t="s">
        <v>923</v>
      </c>
      <c r="B405" t="s">
        <v>924</v>
      </c>
      <c r="C405" t="s">
        <v>3131</v>
      </c>
      <c r="D405" t="s">
        <v>475</v>
      </c>
      <c r="E405">
        <v>16242.55270599</v>
      </c>
      <c r="F405">
        <v>679.9</v>
      </c>
      <c r="G405">
        <v>-8.1136653702305193</v>
      </c>
      <c r="H405">
        <v>1.0175257014210499</v>
      </c>
      <c r="I405">
        <v>8.9824882408813096</v>
      </c>
      <c r="J405">
        <v>-4.8914346432076803</v>
      </c>
      <c r="K405">
        <v>637.799324379317</v>
      </c>
      <c r="M405">
        <v>51.549274648225101</v>
      </c>
      <c r="N405">
        <v>0.75884790669768998</v>
      </c>
      <c r="O405">
        <v>8.2953375496396404</v>
      </c>
      <c r="P405">
        <v>44.628802382471797</v>
      </c>
    </row>
    <row r="406" spans="1:17" x14ac:dyDescent="0.3">
      <c r="A406" t="s">
        <v>925</v>
      </c>
      <c r="B406" t="s">
        <v>926</v>
      </c>
      <c r="C406" t="s">
        <v>3126</v>
      </c>
      <c r="D406" t="s">
        <v>21</v>
      </c>
      <c r="E406">
        <v>16151.59024446</v>
      </c>
      <c r="F406">
        <v>584.65</v>
      </c>
      <c r="G406">
        <v>-18.511831949218699</v>
      </c>
      <c r="H406">
        <v>-6.4547589700624499</v>
      </c>
      <c r="I406">
        <v>-30.7298617155842</v>
      </c>
      <c r="J406">
        <v>2.07364484581618</v>
      </c>
      <c r="K406">
        <v>626.12272414360996</v>
      </c>
      <c r="L406">
        <v>640.51613613564598</v>
      </c>
      <c r="M406">
        <v>39.262375726278002</v>
      </c>
      <c r="N406">
        <v>0.69540272422698701</v>
      </c>
      <c r="O406">
        <v>47.412982126058303</v>
      </c>
      <c r="P406">
        <v>14.738494750269799</v>
      </c>
      <c r="Q406">
        <v>2.7955113834256001E-2</v>
      </c>
    </row>
    <row r="407" spans="1:17" x14ac:dyDescent="0.3">
      <c r="A407" t="s">
        <v>927</v>
      </c>
      <c r="B407" t="s">
        <v>928</v>
      </c>
      <c r="C407" t="s">
        <v>3137</v>
      </c>
      <c r="D407" t="s">
        <v>138</v>
      </c>
      <c r="E407">
        <v>16085.038836399999</v>
      </c>
      <c r="F407">
        <v>614.79999999999995</v>
      </c>
      <c r="G407">
        <v>198.03757919081801</v>
      </c>
      <c r="H407">
        <v>-0.24775365135062499</v>
      </c>
      <c r="I407">
        <v>231.30205860971</v>
      </c>
      <c r="J407">
        <v>1.6630796512984201</v>
      </c>
      <c r="K407">
        <v>553.311657741815</v>
      </c>
      <c r="L407">
        <v>370.79796169803501</v>
      </c>
      <c r="M407">
        <v>50.187445512159101</v>
      </c>
      <c r="N407">
        <v>0.88522018971990302</v>
      </c>
      <c r="O407">
        <v>12.882238126219899</v>
      </c>
      <c r="P407">
        <v>319.07228792474598</v>
      </c>
      <c r="Q407">
        <v>0.25400465681554801</v>
      </c>
    </row>
    <row r="408" spans="1:17" x14ac:dyDescent="0.3">
      <c r="A408" t="s">
        <v>929</v>
      </c>
      <c r="B408" t="s">
        <v>930</v>
      </c>
      <c r="C408" t="s">
        <v>3127</v>
      </c>
      <c r="D408" t="s">
        <v>143</v>
      </c>
      <c r="E408">
        <v>16063.130599446</v>
      </c>
      <c r="F408">
        <v>61.46</v>
      </c>
      <c r="G408">
        <v>140.838465023586</v>
      </c>
      <c r="H408">
        <v>-7.4393227594827502</v>
      </c>
      <c r="I408">
        <v>23.0215408510321</v>
      </c>
      <c r="J408">
        <v>1.1856060942706901</v>
      </c>
      <c r="K408">
        <v>68.364941182419898</v>
      </c>
      <c r="L408">
        <v>56.494187833182799</v>
      </c>
      <c r="M408">
        <v>31.360798194661601</v>
      </c>
      <c r="N408">
        <v>0.24559597982506101</v>
      </c>
      <c r="O408">
        <v>48.714611129189699</v>
      </c>
      <c r="P408">
        <v>201.27450980392101</v>
      </c>
      <c r="Q408">
        <v>0.13422683549903699</v>
      </c>
    </row>
    <row r="409" spans="1:17" x14ac:dyDescent="0.3">
      <c r="A409" t="s">
        <v>931</v>
      </c>
      <c r="B409" t="s">
        <v>932</v>
      </c>
      <c r="C409" t="s">
        <v>3139</v>
      </c>
      <c r="D409" t="s">
        <v>933</v>
      </c>
      <c r="E409">
        <v>16050.461212939999</v>
      </c>
      <c r="F409">
        <v>1348.6</v>
      </c>
      <c r="G409">
        <v>65.9992670433179</v>
      </c>
      <c r="H409">
        <v>6.8272818698398003</v>
      </c>
      <c r="I409">
        <v>-19.013423134780599</v>
      </c>
      <c r="J409">
        <v>3.9412223350944298E-2</v>
      </c>
      <c r="K409">
        <v>1345.27300843383</v>
      </c>
      <c r="L409">
        <v>1249.0067526160601</v>
      </c>
      <c r="M409">
        <v>50.090869279118699</v>
      </c>
      <c r="N409">
        <v>0.86122884644548003</v>
      </c>
      <c r="O409">
        <v>25.685896485243902</v>
      </c>
      <c r="P409">
        <v>105.172676099193</v>
      </c>
      <c r="Q409">
        <v>0.18527565857700901</v>
      </c>
    </row>
    <row r="410" spans="1:17" x14ac:dyDescent="0.3">
      <c r="A410" t="s">
        <v>934</v>
      </c>
      <c r="B410" t="s">
        <v>935</v>
      </c>
      <c r="C410" t="s">
        <v>3131</v>
      </c>
      <c r="D410" t="s">
        <v>51</v>
      </c>
      <c r="E410">
        <v>16036.270709435001</v>
      </c>
      <c r="F410">
        <v>12499.15</v>
      </c>
      <c r="G410">
        <v>196.985355242341</v>
      </c>
      <c r="H410">
        <v>-6.8600656043123296</v>
      </c>
      <c r="I410">
        <v>92.040362412230806</v>
      </c>
      <c r="J410">
        <v>-3.6157218679280501</v>
      </c>
      <c r="K410">
        <v>11596.802535513199</v>
      </c>
      <c r="L410">
        <v>8503.8862869825207</v>
      </c>
      <c r="M410">
        <v>56.333171318492603</v>
      </c>
      <c r="N410">
        <v>0.92475122895254103</v>
      </c>
      <c r="O410">
        <v>9.0474152242352393</v>
      </c>
      <c r="P410">
        <v>246.13137271191599</v>
      </c>
      <c r="Q410">
        <v>0.17439301637972099</v>
      </c>
    </row>
    <row r="411" spans="1:17" x14ac:dyDescent="0.3">
      <c r="A411" t="s">
        <v>936</v>
      </c>
      <c r="B411" t="s">
        <v>937</v>
      </c>
      <c r="C411" t="s">
        <v>609</v>
      </c>
      <c r="D411" t="s">
        <v>609</v>
      </c>
      <c r="E411">
        <v>15990.473836163999</v>
      </c>
      <c r="F411">
        <v>168.43</v>
      </c>
      <c r="G411">
        <v>16.689220582858098</v>
      </c>
      <c r="H411">
        <v>-7.1219660755873004</v>
      </c>
      <c r="I411">
        <v>0.112200952857806</v>
      </c>
      <c r="J411">
        <v>-0.53070147339266205</v>
      </c>
      <c r="K411">
        <v>174.23097191464899</v>
      </c>
      <c r="L411">
        <v>158.432370752069</v>
      </c>
      <c r="M411">
        <v>48.649363693552402</v>
      </c>
      <c r="N411">
        <v>0.85404801214704396</v>
      </c>
      <c r="O411">
        <v>26.4323457816303</v>
      </c>
      <c r="P411">
        <v>43.957264957264897</v>
      </c>
      <c r="Q411">
        <v>-5.09600709605E-3</v>
      </c>
    </row>
    <row r="412" spans="1:17" x14ac:dyDescent="0.3">
      <c r="A412" t="s">
        <v>938</v>
      </c>
      <c r="B412" t="s">
        <v>939</v>
      </c>
      <c r="C412" t="s">
        <v>3127</v>
      </c>
      <c r="D412" t="s">
        <v>54</v>
      </c>
      <c r="E412">
        <v>15970.530466771999</v>
      </c>
      <c r="F412">
        <v>188.68</v>
      </c>
      <c r="G412">
        <v>3.5229948059926501</v>
      </c>
      <c r="H412">
        <v>-7.2604104846594497</v>
      </c>
      <c r="I412">
        <v>-13.2051095698805</v>
      </c>
      <c r="J412">
        <v>-1.03853714685937</v>
      </c>
      <c r="K412">
        <v>202.08858319299699</v>
      </c>
      <c r="L412">
        <v>188.520120037711</v>
      </c>
      <c r="M412">
        <v>36.385007777037202</v>
      </c>
      <c r="N412">
        <v>0.86921377923800003</v>
      </c>
      <c r="O412">
        <v>22.111511553953701</v>
      </c>
      <c r="P412">
        <v>50.522536896689203</v>
      </c>
      <c r="Q412">
        <v>-1.9738468497687001E-2</v>
      </c>
    </row>
    <row r="413" spans="1:17" x14ac:dyDescent="0.3">
      <c r="A413" t="s">
        <v>940</v>
      </c>
      <c r="B413" t="s">
        <v>941</v>
      </c>
      <c r="C413" t="s">
        <v>3130</v>
      </c>
      <c r="D413" t="s">
        <v>48</v>
      </c>
      <c r="E413">
        <v>15943.0790569049</v>
      </c>
      <c r="F413">
        <v>1648.35</v>
      </c>
      <c r="G413">
        <v>9.9734801926861891</v>
      </c>
      <c r="H413">
        <v>-1.4653342677747101</v>
      </c>
      <c r="I413">
        <v>11.806949548158901</v>
      </c>
      <c r="J413">
        <v>-3.5523990281850599</v>
      </c>
      <c r="K413">
        <v>1640.10311136424</v>
      </c>
      <c r="L413">
        <v>1504.30023170346</v>
      </c>
      <c r="M413">
        <v>48.667039147726797</v>
      </c>
      <c r="N413">
        <v>0.92622753473809305</v>
      </c>
      <c r="O413">
        <v>12.8401128401128</v>
      </c>
      <c r="P413">
        <v>60.822479145324102</v>
      </c>
      <c r="Q413">
        <v>-5.1953649279957999E-2</v>
      </c>
    </row>
    <row r="414" spans="1:17" x14ac:dyDescent="0.3">
      <c r="A414" t="s">
        <v>942</v>
      </c>
      <c r="B414" t="s">
        <v>943</v>
      </c>
      <c r="C414" t="s">
        <v>3126</v>
      </c>
      <c r="D414" t="s">
        <v>21</v>
      </c>
      <c r="E414">
        <v>15891.92618862</v>
      </c>
      <c r="F414">
        <v>572.45000000000005</v>
      </c>
      <c r="G414">
        <v>-19.483981199159398</v>
      </c>
      <c r="H414">
        <v>-12.828325196495999</v>
      </c>
      <c r="I414">
        <v>-32.270909715427102</v>
      </c>
      <c r="J414">
        <v>-7.5989736365208804</v>
      </c>
      <c r="K414">
        <v>634.23252382963699</v>
      </c>
      <c r="L414">
        <v>636.34951916673106</v>
      </c>
      <c r="M414">
        <v>11.688755500010499</v>
      </c>
      <c r="N414">
        <v>0.59751874180046205</v>
      </c>
      <c r="O414">
        <v>51.978338719538797</v>
      </c>
      <c r="P414">
        <v>21.901618398637101</v>
      </c>
      <c r="Q414">
        <v>5.3177533882217999E-2</v>
      </c>
    </row>
    <row r="415" spans="1:17" x14ac:dyDescent="0.3">
      <c r="A415" t="s">
        <v>944</v>
      </c>
      <c r="B415" t="s">
        <v>945</v>
      </c>
      <c r="C415" t="s">
        <v>3131</v>
      </c>
      <c r="D415" t="s">
        <v>51</v>
      </c>
      <c r="E415">
        <v>15884.2199934</v>
      </c>
      <c r="F415">
        <v>6897</v>
      </c>
      <c r="G415">
        <v>22.064557892429701</v>
      </c>
      <c r="H415">
        <v>-6.1524279173778096</v>
      </c>
      <c r="I415">
        <v>20.622330641799099</v>
      </c>
      <c r="J415">
        <v>-0.41408456939633898</v>
      </c>
      <c r="K415">
        <v>6879.0425547608302</v>
      </c>
      <c r="L415">
        <v>6058.9443828482699</v>
      </c>
      <c r="M415">
        <v>44.954092790423502</v>
      </c>
      <c r="N415">
        <v>1.0294083110646299</v>
      </c>
      <c r="O415">
        <v>10.1928374655647</v>
      </c>
      <c r="P415">
        <v>52.0976200164136</v>
      </c>
      <c r="Q415">
        <v>3.3172880222343E-2</v>
      </c>
    </row>
    <row r="416" spans="1:17" x14ac:dyDescent="0.3">
      <c r="A416" t="s">
        <v>946</v>
      </c>
      <c r="B416" t="s">
        <v>947</v>
      </c>
      <c r="C416" t="s">
        <v>3127</v>
      </c>
      <c r="D416" t="s">
        <v>24</v>
      </c>
      <c r="E416">
        <v>15834.6459579</v>
      </c>
      <c r="F416">
        <v>196.75</v>
      </c>
      <c r="G416">
        <v>19.922066113642899</v>
      </c>
      <c r="H416">
        <v>-9.5598033392516601</v>
      </c>
      <c r="I416">
        <v>-7.73673385242809</v>
      </c>
      <c r="J416">
        <v>-5.8725598789492102</v>
      </c>
      <c r="K416">
        <v>212.90570020164</v>
      </c>
      <c r="L416">
        <v>194.35312227525</v>
      </c>
      <c r="M416">
        <v>14.688206567802901</v>
      </c>
      <c r="N416">
        <v>0.83573676736393998</v>
      </c>
      <c r="O416">
        <v>18.297331639135901</v>
      </c>
      <c r="P416">
        <v>50.363011081390901</v>
      </c>
      <c r="Q416">
        <v>0.176426804960645</v>
      </c>
    </row>
    <row r="417" spans="1:17" x14ac:dyDescent="0.3">
      <c r="A417" t="s">
        <v>948</v>
      </c>
      <c r="B417" t="s">
        <v>949</v>
      </c>
      <c r="C417" t="s">
        <v>3144</v>
      </c>
      <c r="D417" t="s">
        <v>950</v>
      </c>
      <c r="E417">
        <v>15782.673309199999</v>
      </c>
      <c r="F417">
        <v>1608.25</v>
      </c>
      <c r="G417">
        <v>-31.6432743836234</v>
      </c>
      <c r="H417">
        <v>1.88040215430193</v>
      </c>
      <c r="I417">
        <v>4.1427812989376296</v>
      </c>
      <c r="J417">
        <v>-0.89253904942512596</v>
      </c>
      <c r="K417">
        <v>1576.8388684444401</v>
      </c>
      <c r="L417">
        <v>1506.5076924115201</v>
      </c>
      <c r="M417">
        <v>44.887193934359402</v>
      </c>
      <c r="N417">
        <v>0.74451663189782502</v>
      </c>
      <c r="O417">
        <v>13.813150940463199</v>
      </c>
      <c r="P417">
        <v>33.553396445773103</v>
      </c>
      <c r="Q417">
        <v>-3.8321762531731002E-2</v>
      </c>
    </row>
    <row r="418" spans="1:17" x14ac:dyDescent="0.3">
      <c r="A418" t="s">
        <v>951</v>
      </c>
      <c r="B418" t="s">
        <v>952</v>
      </c>
      <c r="C418" t="s">
        <v>3141</v>
      </c>
      <c r="D418" t="s">
        <v>446</v>
      </c>
      <c r="E418">
        <v>15765.66625896</v>
      </c>
      <c r="F418">
        <v>5142.1000000000004</v>
      </c>
      <c r="G418">
        <v>-20.813668245182999</v>
      </c>
      <c r="H418">
        <v>-2.5090760816925299</v>
      </c>
      <c r="I418">
        <v>7.5533632266926096</v>
      </c>
      <c r="J418">
        <v>-0.262693289993018</v>
      </c>
      <c r="K418">
        <v>5235.2529811849599</v>
      </c>
      <c r="L418">
        <v>4918.6751585581596</v>
      </c>
      <c r="M418">
        <v>44.415519572942699</v>
      </c>
      <c r="N418">
        <v>0.472605147048276</v>
      </c>
      <c r="O418">
        <v>15.883588417183599</v>
      </c>
      <c r="P418">
        <v>27.8811240984829</v>
      </c>
      <c r="Q418">
        <v>3.4507106627510997E-2</v>
      </c>
    </row>
    <row r="419" spans="1:17" x14ac:dyDescent="0.3">
      <c r="A419" t="s">
        <v>953</v>
      </c>
      <c r="B419" t="s">
        <v>954</v>
      </c>
      <c r="C419" t="s">
        <v>3139</v>
      </c>
      <c r="D419" t="s">
        <v>156</v>
      </c>
      <c r="E419">
        <v>15752.875086</v>
      </c>
      <c r="F419">
        <v>702</v>
      </c>
      <c r="G419">
        <v>52.326348078168799</v>
      </c>
      <c r="H419">
        <v>5.2095765233322897</v>
      </c>
      <c r="I419">
        <v>30.682629318246999</v>
      </c>
      <c r="J419">
        <v>-2.41430294907178</v>
      </c>
      <c r="K419">
        <v>640.26085783983899</v>
      </c>
      <c r="L419">
        <v>564.29757444902395</v>
      </c>
      <c r="M419">
        <v>64.550517778261295</v>
      </c>
      <c r="N419">
        <v>1.7103636513045399</v>
      </c>
      <c r="O419">
        <v>2.5356125356125099</v>
      </c>
      <c r="P419">
        <v>96.845425867507799</v>
      </c>
      <c r="Q419">
        <v>0.21884905692692799</v>
      </c>
    </row>
    <row r="420" spans="1:17" x14ac:dyDescent="0.3">
      <c r="A420" t="s">
        <v>955</v>
      </c>
      <c r="B420" t="s">
        <v>956</v>
      </c>
      <c r="C420" t="s">
        <v>3127</v>
      </c>
      <c r="D420" t="s">
        <v>220</v>
      </c>
      <c r="E420">
        <v>15685.11716211</v>
      </c>
      <c r="F420">
        <v>1230.0999999999999</v>
      </c>
      <c r="G420">
        <v>29.779471599509201</v>
      </c>
      <c r="H420">
        <v>-2.3375540218180499</v>
      </c>
      <c r="I420">
        <v>25.728087874245801</v>
      </c>
      <c r="J420">
        <v>1.8231769475883099</v>
      </c>
      <c r="K420">
        <v>1183.00026183304</v>
      </c>
      <c r="L420">
        <v>1015.19767135116</v>
      </c>
      <c r="M420">
        <v>47.322338261307401</v>
      </c>
      <c r="N420">
        <v>0.92415413372479205</v>
      </c>
      <c r="O420">
        <v>9.01552719291114</v>
      </c>
      <c r="P420">
        <v>66.005398110661204</v>
      </c>
      <c r="Q420">
        <v>-2.7664536804400001E-4</v>
      </c>
    </row>
    <row r="421" spans="1:17" x14ac:dyDescent="0.3">
      <c r="A421" t="s">
        <v>957</v>
      </c>
      <c r="B421" t="s">
        <v>958</v>
      </c>
      <c r="C421" t="s">
        <v>3143</v>
      </c>
      <c r="D421" t="s">
        <v>167</v>
      </c>
      <c r="E421">
        <v>15682.694655744999</v>
      </c>
      <c r="F421">
        <v>1014.55</v>
      </c>
      <c r="G421">
        <v>-30.2912564642888</v>
      </c>
      <c r="H421">
        <v>-10.2686569066807</v>
      </c>
      <c r="I421">
        <v>-5.7070481969244504</v>
      </c>
      <c r="J421">
        <v>-1.47072125471958</v>
      </c>
      <c r="K421">
        <v>1065.3971359478801</v>
      </c>
      <c r="L421">
        <v>1019.1561160429</v>
      </c>
      <c r="M421">
        <v>40.214451594522302</v>
      </c>
      <c r="N421">
        <v>0.57796044528913004</v>
      </c>
      <c r="O421">
        <v>19.2646986348627</v>
      </c>
      <c r="P421">
        <v>21.882508409418499</v>
      </c>
      <c r="Q421">
        <v>-4.3067713837285998E-2</v>
      </c>
    </row>
    <row r="422" spans="1:17" x14ac:dyDescent="0.3">
      <c r="A422" t="s">
        <v>959</v>
      </c>
      <c r="B422" t="s">
        <v>960</v>
      </c>
      <c r="C422" t="s">
        <v>3132</v>
      </c>
      <c r="D422" t="s">
        <v>109</v>
      </c>
      <c r="E422">
        <v>15680.713796176</v>
      </c>
      <c r="F422">
        <v>22.88</v>
      </c>
      <c r="G422">
        <v>121.734552927346</v>
      </c>
      <c r="H422">
        <v>25.9089563575663</v>
      </c>
      <c r="I422">
        <v>17.6002354230415</v>
      </c>
      <c r="J422">
        <v>14.600325814880501</v>
      </c>
      <c r="K422">
        <v>18.546363999316299</v>
      </c>
      <c r="L422">
        <v>17.1676722381447</v>
      </c>
      <c r="M422">
        <v>80.353380995820899</v>
      </c>
      <c r="N422">
        <v>2.8842305596858</v>
      </c>
      <c r="O422">
        <v>4.8951048951048897</v>
      </c>
      <c r="P422">
        <v>174.011976047904</v>
      </c>
      <c r="Q422">
        <v>0.13166352681942101</v>
      </c>
    </row>
    <row r="423" spans="1:17" x14ac:dyDescent="0.3">
      <c r="A423" t="s">
        <v>961</v>
      </c>
      <c r="B423" t="s">
        <v>962</v>
      </c>
      <c r="C423" t="s">
        <v>3139</v>
      </c>
      <c r="D423" t="s">
        <v>773</v>
      </c>
      <c r="E423">
        <v>15671.658240000001</v>
      </c>
      <c r="F423">
        <v>3763.2</v>
      </c>
      <c r="G423">
        <v>34.193430441034202</v>
      </c>
      <c r="H423">
        <v>-9.0716506793664902</v>
      </c>
      <c r="I423">
        <v>-1.2526159194533899</v>
      </c>
      <c r="J423">
        <v>-0.52967810514945002</v>
      </c>
      <c r="K423">
        <v>3884.2265122222102</v>
      </c>
      <c r="L423">
        <v>3632.80169244538</v>
      </c>
      <c r="M423">
        <v>57.618113427596903</v>
      </c>
      <c r="N423">
        <v>0.43477577085992902</v>
      </c>
      <c r="O423">
        <v>45.8333333333333</v>
      </c>
      <c r="P423">
        <v>97.538122358993107</v>
      </c>
      <c r="Q423">
        <v>0.109266098975939</v>
      </c>
    </row>
    <row r="424" spans="1:17" x14ac:dyDescent="0.3">
      <c r="A424" t="s">
        <v>963</v>
      </c>
      <c r="B424" t="s">
        <v>964</v>
      </c>
      <c r="C424" t="s">
        <v>3126</v>
      </c>
      <c r="D424" t="s">
        <v>21</v>
      </c>
      <c r="E424">
        <v>15605.69204898</v>
      </c>
      <c r="F424">
        <v>688.05</v>
      </c>
      <c r="G424">
        <v>-1.4961101874851701</v>
      </c>
      <c r="H424">
        <v>-11.171347746758199</v>
      </c>
      <c r="I424">
        <v>2.7363144905582901</v>
      </c>
      <c r="J424">
        <v>4.4635771480694597</v>
      </c>
      <c r="K424">
        <v>727.43171493940497</v>
      </c>
      <c r="L424">
        <v>658.26871742039896</v>
      </c>
      <c r="M424">
        <v>44.218426606738902</v>
      </c>
      <c r="N424">
        <v>0.75217194567197199</v>
      </c>
      <c r="O424">
        <v>22.011481723711899</v>
      </c>
      <c r="P424">
        <v>50.788954635108396</v>
      </c>
      <c r="Q424">
        <v>2.4566224310698999E-2</v>
      </c>
    </row>
    <row r="425" spans="1:17" x14ac:dyDescent="0.3">
      <c r="A425" t="s">
        <v>965</v>
      </c>
      <c r="B425" t="s">
        <v>966</v>
      </c>
      <c r="C425" t="s">
        <v>3139</v>
      </c>
      <c r="D425" t="s">
        <v>256</v>
      </c>
      <c r="E425">
        <v>15563.457248500001</v>
      </c>
      <c r="F425">
        <v>894.25</v>
      </c>
      <c r="G425">
        <v>18.634797855355</v>
      </c>
      <c r="H425">
        <v>2.1467177941132798</v>
      </c>
      <c r="I425">
        <v>-8.2433178711869299</v>
      </c>
      <c r="J425">
        <v>-7.5950032487220695E-2</v>
      </c>
      <c r="K425">
        <v>905.49544885926002</v>
      </c>
      <c r="L425">
        <v>842.59844490004195</v>
      </c>
      <c r="M425">
        <v>53.620851166826199</v>
      </c>
      <c r="N425">
        <v>0.99894210590980803</v>
      </c>
      <c r="O425">
        <v>18.535085266983501</v>
      </c>
      <c r="P425">
        <v>59.9903388556911</v>
      </c>
      <c r="Q425">
        <v>0.151476791425424</v>
      </c>
    </row>
    <row r="426" spans="1:17" hidden="1" x14ac:dyDescent="0.3">
      <c r="A426" t="s">
        <v>967</v>
      </c>
      <c r="B426" t="s">
        <v>968</v>
      </c>
      <c r="C426" t="s">
        <v>3142</v>
      </c>
      <c r="D426" t="s">
        <v>743</v>
      </c>
      <c r="E426">
        <v>15502.9956089399</v>
      </c>
      <c r="F426">
        <v>885.7</v>
      </c>
      <c r="G426">
        <v>-2.2690633749044502</v>
      </c>
      <c r="H426">
        <v>0.32063984745288399</v>
      </c>
      <c r="I426">
        <v>-0.25267876417476298</v>
      </c>
      <c r="J426">
        <v>-2.0791827160021401</v>
      </c>
      <c r="K426">
        <v>890.75347839554297</v>
      </c>
      <c r="L426">
        <v>829.47001626822896</v>
      </c>
      <c r="M426">
        <v>63.673105172010501</v>
      </c>
      <c r="N426">
        <v>3.70372897928234</v>
      </c>
      <c r="O426">
        <v>6.00654849271762</v>
      </c>
      <c r="P426">
        <v>31.600843957088902</v>
      </c>
      <c r="Q426">
        <v>-2.790653939747E-3</v>
      </c>
    </row>
    <row r="427" spans="1:17" x14ac:dyDescent="0.3">
      <c r="A427" t="s">
        <v>969</v>
      </c>
      <c r="B427" t="s">
        <v>970</v>
      </c>
      <c r="C427" t="s">
        <v>3132</v>
      </c>
      <c r="D427" t="s">
        <v>119</v>
      </c>
      <c r="E427">
        <v>15232.66497724</v>
      </c>
      <c r="F427">
        <v>1049.8</v>
      </c>
      <c r="G427">
        <v>119.992558716266</v>
      </c>
      <c r="H427">
        <v>3.24992198397972</v>
      </c>
      <c r="I427">
        <v>96.869989378330601</v>
      </c>
      <c r="J427">
        <v>-2.1856132743362502</v>
      </c>
      <c r="K427">
        <v>1011.97206095049</v>
      </c>
      <c r="L427">
        <v>734.25886421514201</v>
      </c>
      <c r="M427">
        <v>41.633591881071503</v>
      </c>
      <c r="N427">
        <v>0.44004221086560702</v>
      </c>
      <c r="O427">
        <v>28.386359306534501</v>
      </c>
      <c r="P427">
        <v>180.62015503875901</v>
      </c>
      <c r="Q427">
        <v>0.19992542047773701</v>
      </c>
    </row>
    <row r="428" spans="1:17" x14ac:dyDescent="0.3">
      <c r="A428" t="s">
        <v>971</v>
      </c>
      <c r="B428" t="s">
        <v>972</v>
      </c>
      <c r="C428" t="s">
        <v>3130</v>
      </c>
      <c r="D428" t="s">
        <v>475</v>
      </c>
      <c r="E428">
        <v>15088.555484729901</v>
      </c>
      <c r="F428">
        <v>313.95</v>
      </c>
      <c r="G428">
        <v>5.2422905839423297</v>
      </c>
      <c r="H428">
        <v>-51.801906331967402</v>
      </c>
      <c r="I428">
        <v>-17.709665676549101</v>
      </c>
      <c r="J428">
        <v>-0.42847640860624597</v>
      </c>
      <c r="K428">
        <v>338.34254072826099</v>
      </c>
      <c r="L428">
        <v>324.720060160522</v>
      </c>
      <c r="M428">
        <v>40.600404688891999</v>
      </c>
      <c r="N428">
        <v>1.0773309380356</v>
      </c>
      <c r="O428">
        <v>31.541646759037999</v>
      </c>
      <c r="P428">
        <v>45.246356696738303</v>
      </c>
      <c r="Q428">
        <v>8.8113806128173003E-2</v>
      </c>
    </row>
    <row r="429" spans="1:17" x14ac:dyDescent="0.3">
      <c r="A429" t="s">
        <v>973</v>
      </c>
      <c r="B429" t="s">
        <v>974</v>
      </c>
      <c r="C429" t="s">
        <v>3141</v>
      </c>
      <c r="D429" t="s">
        <v>446</v>
      </c>
      <c r="E429">
        <v>14992.53619766</v>
      </c>
      <c r="F429">
        <v>797.3</v>
      </c>
      <c r="G429">
        <v>22.626142779700199</v>
      </c>
      <c r="H429">
        <v>-8.9548248496389693</v>
      </c>
      <c r="I429">
        <v>14.383145372804901</v>
      </c>
      <c r="J429">
        <v>-8.3491106605171002</v>
      </c>
      <c r="K429">
        <v>842.62544398734997</v>
      </c>
      <c r="L429">
        <v>738.67529548117102</v>
      </c>
      <c r="M429">
        <v>35.812850691791397</v>
      </c>
      <c r="N429">
        <v>0.57067753026417001</v>
      </c>
      <c r="O429">
        <v>16.217233161921399</v>
      </c>
      <c r="P429">
        <v>53.785321631786999</v>
      </c>
      <c r="Q429">
        <v>0.10885062180612801</v>
      </c>
    </row>
    <row r="430" spans="1:17" hidden="1" x14ac:dyDescent="0.3">
      <c r="A430" t="s">
        <v>975</v>
      </c>
      <c r="B430" t="s">
        <v>976</v>
      </c>
      <c r="C430" t="s">
        <v>3142</v>
      </c>
      <c r="D430" t="s">
        <v>156</v>
      </c>
      <c r="E430">
        <v>14956.33902512</v>
      </c>
      <c r="F430">
        <v>12414.4</v>
      </c>
      <c r="G430">
        <v>358.85884714042498</v>
      </c>
      <c r="H430">
        <v>3.0759914356657498</v>
      </c>
      <c r="I430">
        <v>102.628528625318</v>
      </c>
      <c r="J430">
        <v>-1.89015975320533</v>
      </c>
      <c r="K430">
        <v>11452.114035360701</v>
      </c>
      <c r="L430">
        <v>8143.0046377062799</v>
      </c>
      <c r="M430">
        <v>49.694517648961899</v>
      </c>
      <c r="N430">
        <v>0.33050220518428602</v>
      </c>
      <c r="O430">
        <v>11.9667482923057</v>
      </c>
      <c r="P430">
        <v>428.04763930242399</v>
      </c>
      <c r="Q430">
        <v>0.25215098920782297</v>
      </c>
    </row>
    <row r="431" spans="1:17" x14ac:dyDescent="0.3">
      <c r="A431" t="s">
        <v>977</v>
      </c>
      <c r="B431" t="s">
        <v>978</v>
      </c>
      <c r="C431" t="s">
        <v>3138</v>
      </c>
      <c r="D431" t="s">
        <v>768</v>
      </c>
      <c r="E431">
        <v>14953.5229353</v>
      </c>
      <c r="F431">
        <v>363.45</v>
      </c>
      <c r="G431">
        <v>21.234619407868099</v>
      </c>
      <c r="H431">
        <v>-20.346481603053501</v>
      </c>
      <c r="I431">
        <v>-2.82621790757918</v>
      </c>
      <c r="J431">
        <v>-2.2957734681375799</v>
      </c>
      <c r="K431">
        <v>386.46583434808798</v>
      </c>
      <c r="L431">
        <v>351.299956805747</v>
      </c>
      <c r="M431">
        <v>41.528069398640497</v>
      </c>
      <c r="N431">
        <v>0.49333831712515203</v>
      </c>
      <c r="O431">
        <v>30.526895033704701</v>
      </c>
      <c r="P431">
        <v>58.021739130434703</v>
      </c>
      <c r="Q431">
        <v>0.18855348666570501</v>
      </c>
    </row>
    <row r="432" spans="1:17" x14ac:dyDescent="0.3">
      <c r="A432" t="s">
        <v>979</v>
      </c>
      <c r="B432" t="s">
        <v>980</v>
      </c>
      <c r="C432" t="s">
        <v>3134</v>
      </c>
      <c r="D432" t="s">
        <v>119</v>
      </c>
      <c r="E432">
        <v>14919.714382349999</v>
      </c>
      <c r="F432">
        <v>50.91</v>
      </c>
      <c r="G432">
        <v>-29.9896706751375</v>
      </c>
      <c r="H432">
        <v>-3.7508772025087498</v>
      </c>
      <c r="I432">
        <v>-32.552872742515802</v>
      </c>
      <c r="J432">
        <v>-3.05180009828667</v>
      </c>
      <c r="K432">
        <v>53.648574347406701</v>
      </c>
      <c r="L432">
        <v>54.9944038223381</v>
      </c>
      <c r="M432">
        <v>38.444591047755203</v>
      </c>
      <c r="N432">
        <v>1.1181939287585401</v>
      </c>
      <c r="O432">
        <v>44.765272048713399</v>
      </c>
      <c r="P432">
        <v>30.038314176245201</v>
      </c>
    </row>
    <row r="433" spans="1:17" x14ac:dyDescent="0.3">
      <c r="A433" t="s">
        <v>981</v>
      </c>
      <c r="B433" t="s">
        <v>982</v>
      </c>
      <c r="C433" t="s">
        <v>3133</v>
      </c>
      <c r="D433" t="s">
        <v>256</v>
      </c>
      <c r="E433">
        <v>14842.228075110001</v>
      </c>
      <c r="F433">
        <v>6221.7</v>
      </c>
      <c r="G433">
        <v>10.7236843242933</v>
      </c>
      <c r="H433">
        <v>2.5771797914638102</v>
      </c>
      <c r="I433">
        <v>31.044145273636602</v>
      </c>
      <c r="J433">
        <v>-1.8767404390690301</v>
      </c>
      <c r="K433">
        <v>6002.5027505245998</v>
      </c>
      <c r="L433">
        <v>5173.2137196453104</v>
      </c>
      <c r="M433">
        <v>44.667929697755</v>
      </c>
      <c r="N433">
        <v>0.60084048225577702</v>
      </c>
      <c r="O433">
        <v>14.458267033126001</v>
      </c>
      <c r="P433">
        <v>64.506021866447995</v>
      </c>
      <c r="Q433">
        <v>0.12635418426760101</v>
      </c>
    </row>
    <row r="434" spans="1:17" x14ac:dyDescent="0.3">
      <c r="A434" t="s">
        <v>983</v>
      </c>
      <c r="B434" t="s">
        <v>984</v>
      </c>
      <c r="C434" t="s">
        <v>3129</v>
      </c>
      <c r="D434" t="s">
        <v>985</v>
      </c>
      <c r="E434">
        <v>14620.518543225</v>
      </c>
      <c r="F434">
        <v>760.45</v>
      </c>
      <c r="G434">
        <v>26.711730903984499</v>
      </c>
      <c r="H434">
        <v>-3.2119761019339599</v>
      </c>
      <c r="I434">
        <v>31.653617684541899</v>
      </c>
      <c r="J434">
        <v>3.1838741971029099</v>
      </c>
      <c r="K434">
        <v>771.405189797498</v>
      </c>
      <c r="L434">
        <v>666.58584091478997</v>
      </c>
      <c r="M434">
        <v>50.809382694970303</v>
      </c>
      <c r="N434">
        <v>0.67401165914200201</v>
      </c>
      <c r="O434">
        <v>15.2870011177592</v>
      </c>
      <c r="P434">
        <v>70.370785258205402</v>
      </c>
      <c r="Q434">
        <v>-8.4781656803030007E-3</v>
      </c>
    </row>
    <row r="435" spans="1:17" x14ac:dyDescent="0.3">
      <c r="A435" t="s">
        <v>986</v>
      </c>
      <c r="B435" t="s">
        <v>987</v>
      </c>
      <c r="C435" t="s">
        <v>3139</v>
      </c>
      <c r="D435" t="s">
        <v>773</v>
      </c>
      <c r="E435">
        <v>14570.35495992</v>
      </c>
      <c r="F435">
        <v>1081.9000000000001</v>
      </c>
      <c r="G435">
        <v>18.700294223645901</v>
      </c>
      <c r="H435">
        <v>-20.532437478748601</v>
      </c>
      <c r="I435">
        <v>4.6278846730276202</v>
      </c>
      <c r="J435">
        <v>-5.7327479971408</v>
      </c>
      <c r="K435">
        <v>1319.6297770083499</v>
      </c>
      <c r="L435">
        <v>1217.49717902561</v>
      </c>
      <c r="M435">
        <v>22.6189847631797</v>
      </c>
      <c r="N435">
        <v>1.21767990180553</v>
      </c>
      <c r="O435">
        <v>75.335058693039997</v>
      </c>
      <c r="P435">
        <v>54.050975366652402</v>
      </c>
      <c r="Q435">
        <v>0.219305939144262</v>
      </c>
    </row>
    <row r="436" spans="1:17" x14ac:dyDescent="0.3">
      <c r="A436" t="s">
        <v>988</v>
      </c>
      <c r="B436" t="s">
        <v>989</v>
      </c>
      <c r="C436" t="s">
        <v>3131</v>
      </c>
      <c r="D436" t="s">
        <v>51</v>
      </c>
      <c r="E436">
        <v>14563.168201779999</v>
      </c>
      <c r="F436">
        <v>949.3</v>
      </c>
      <c r="G436">
        <v>284.25830729447699</v>
      </c>
      <c r="H436">
        <v>-4.3832514346414504</v>
      </c>
      <c r="I436">
        <v>55.4319375266561</v>
      </c>
      <c r="J436">
        <v>1.7400852137001399</v>
      </c>
      <c r="K436">
        <v>953.38867551312399</v>
      </c>
      <c r="L436">
        <v>713.93735663455595</v>
      </c>
      <c r="M436">
        <v>36.3325781375991</v>
      </c>
      <c r="N436">
        <v>0.56763310195664296</v>
      </c>
      <c r="O436">
        <v>15.6325713683767</v>
      </c>
      <c r="P436">
        <v>345.15826494724502</v>
      </c>
      <c r="Q436">
        <v>7.6655176567902994E-2</v>
      </c>
    </row>
    <row r="437" spans="1:17" x14ac:dyDescent="0.3">
      <c r="A437" t="s">
        <v>990</v>
      </c>
      <c r="B437" t="s">
        <v>991</v>
      </c>
      <c r="C437" t="s">
        <v>3131</v>
      </c>
      <c r="D437" t="s">
        <v>51</v>
      </c>
      <c r="E437">
        <v>14433.8775616</v>
      </c>
      <c r="F437">
        <v>1178</v>
      </c>
      <c r="G437">
        <v>59.019323866790302</v>
      </c>
      <c r="H437">
        <v>-0.87546393228874198</v>
      </c>
      <c r="I437">
        <v>34.294633389204499</v>
      </c>
      <c r="J437">
        <v>10.6407903002595</v>
      </c>
      <c r="K437">
        <v>1085.0227125707099</v>
      </c>
      <c r="L437">
        <v>899.48264120905105</v>
      </c>
      <c r="M437">
        <v>57.448861441994701</v>
      </c>
      <c r="N437">
        <v>0.82738884235554799</v>
      </c>
      <c r="O437">
        <v>13.336162988115399</v>
      </c>
      <c r="P437">
        <v>92.735602094240804</v>
      </c>
      <c r="Q437">
        <v>5.9873475844842997E-2</v>
      </c>
    </row>
    <row r="438" spans="1:17" x14ac:dyDescent="0.3">
      <c r="A438" t="s">
        <v>992</v>
      </c>
      <c r="B438" t="s">
        <v>993</v>
      </c>
      <c r="C438" t="s">
        <v>3136</v>
      </c>
      <c r="D438" t="s">
        <v>768</v>
      </c>
      <c r="E438">
        <v>14410.860931539901</v>
      </c>
      <c r="F438">
        <v>3069.4</v>
      </c>
      <c r="G438">
        <v>20.157073639095401</v>
      </c>
      <c r="H438">
        <v>12.5543770513656</v>
      </c>
      <c r="I438">
        <v>13.629793747755899</v>
      </c>
      <c r="J438">
        <v>4.9516484585086902</v>
      </c>
      <c r="K438">
        <v>2794.52449358183</v>
      </c>
      <c r="L438">
        <v>2493.6687437338901</v>
      </c>
      <c r="M438">
        <v>62.844622836201303</v>
      </c>
      <c r="N438">
        <v>1.7001374611742599</v>
      </c>
      <c r="O438">
        <v>4.8087574118720298</v>
      </c>
      <c r="P438">
        <v>64.534977217904</v>
      </c>
      <c r="Q438">
        <v>7.9729024834944998E-2</v>
      </c>
    </row>
    <row r="439" spans="1:17" x14ac:dyDescent="0.3">
      <c r="A439" t="s">
        <v>994</v>
      </c>
      <c r="B439" t="s">
        <v>995</v>
      </c>
      <c r="C439" t="s">
        <v>3141</v>
      </c>
      <c r="D439" t="s">
        <v>996</v>
      </c>
      <c r="E439">
        <v>14390.930563245</v>
      </c>
      <c r="F439">
        <v>810.45</v>
      </c>
      <c r="G439">
        <v>28.939641351683299</v>
      </c>
      <c r="H439">
        <v>-2.7089059191032501</v>
      </c>
      <c r="I439">
        <v>19.249280905887002</v>
      </c>
      <c r="J439">
        <v>-3.8145655650097599</v>
      </c>
      <c r="K439">
        <v>811.35415622237599</v>
      </c>
      <c r="L439">
        <v>706.79206257870806</v>
      </c>
      <c r="M439">
        <v>39.794908158810998</v>
      </c>
      <c r="N439">
        <v>0.97488502049482595</v>
      </c>
      <c r="O439">
        <v>8.0264050835955292</v>
      </c>
      <c r="P439">
        <v>79.025844930417506</v>
      </c>
      <c r="Q439">
        <v>5.6046283354467999E-2</v>
      </c>
    </row>
    <row r="440" spans="1:17" x14ac:dyDescent="0.3">
      <c r="A440" t="s">
        <v>997</v>
      </c>
      <c r="B440" t="s">
        <v>998</v>
      </c>
      <c r="C440" t="s">
        <v>3139</v>
      </c>
      <c r="D440" t="s">
        <v>48</v>
      </c>
      <c r="E440">
        <v>14368.669088959999</v>
      </c>
      <c r="F440">
        <v>781.7</v>
      </c>
      <c r="G440">
        <v>4.1293285563542002</v>
      </c>
      <c r="H440">
        <v>4.6981337067372104</v>
      </c>
      <c r="I440">
        <v>40.4764333432936</v>
      </c>
      <c r="J440">
        <v>1.22513399261226</v>
      </c>
      <c r="K440">
        <v>737.76727781215504</v>
      </c>
      <c r="L440">
        <v>635.74236116516295</v>
      </c>
      <c r="M440">
        <v>60.3103415605731</v>
      </c>
      <c r="N440">
        <v>1.6726107113547199</v>
      </c>
      <c r="O440">
        <v>5.7566841499296402</v>
      </c>
      <c r="P440">
        <v>74.486607142857096</v>
      </c>
      <c r="Q440">
        <v>0.100243161434022</v>
      </c>
    </row>
    <row r="441" spans="1:17" x14ac:dyDescent="0.3">
      <c r="A441" t="s">
        <v>999</v>
      </c>
      <c r="B441" t="s">
        <v>1000</v>
      </c>
      <c r="C441" t="s">
        <v>3131</v>
      </c>
      <c r="D441" t="s">
        <v>51</v>
      </c>
      <c r="E441">
        <v>14349.868029359999</v>
      </c>
      <c r="F441">
        <v>1887.85</v>
      </c>
      <c r="G441">
        <v>51.626546198519399</v>
      </c>
      <c r="H441">
        <v>-5.3482904279062504</v>
      </c>
      <c r="I441">
        <v>33.965765575547103</v>
      </c>
      <c r="J441">
        <v>-4.26338521276889</v>
      </c>
      <c r="K441">
        <v>1837.00382567323</v>
      </c>
      <c r="L441">
        <v>1523.2442051716801</v>
      </c>
      <c r="M441">
        <v>40.1071196604005</v>
      </c>
      <c r="N441">
        <v>0.834811184584759</v>
      </c>
      <c r="O441">
        <v>14.3523055327489</v>
      </c>
      <c r="P441">
        <v>97.887840670859504</v>
      </c>
      <c r="Q441">
        <v>8.7833662049948996E-2</v>
      </c>
    </row>
    <row r="442" spans="1:17" x14ac:dyDescent="0.3">
      <c r="A442" t="s">
        <v>1001</v>
      </c>
      <c r="B442" t="s">
        <v>1002</v>
      </c>
      <c r="C442" t="s">
        <v>3136</v>
      </c>
      <c r="D442" t="s">
        <v>1003</v>
      </c>
      <c r="E442">
        <v>14236.894162941</v>
      </c>
      <c r="F442">
        <v>182.11</v>
      </c>
      <c r="G442">
        <v>-8.2453234968920803</v>
      </c>
      <c r="H442">
        <v>-5.05532103171105</v>
      </c>
      <c r="I442">
        <v>-27.312815082417099</v>
      </c>
      <c r="J442">
        <v>1.82041585925302</v>
      </c>
      <c r="K442">
        <v>194.05139772193601</v>
      </c>
      <c r="L442">
        <v>196.231187903929</v>
      </c>
      <c r="M442">
        <v>29.214511750574498</v>
      </c>
      <c r="N442">
        <v>1.1471102230557799</v>
      </c>
      <c r="O442">
        <v>30.443138762286502</v>
      </c>
      <c r="P442">
        <v>33.707782672540397</v>
      </c>
      <c r="Q442">
        <v>3.5499911598829998E-3</v>
      </c>
    </row>
    <row r="443" spans="1:17" x14ac:dyDescent="0.3">
      <c r="A443" t="s">
        <v>1004</v>
      </c>
      <c r="B443" t="s">
        <v>1005</v>
      </c>
      <c r="C443" t="s">
        <v>3131</v>
      </c>
      <c r="D443" t="s">
        <v>278</v>
      </c>
      <c r="E443">
        <v>14217.23422</v>
      </c>
      <c r="F443">
        <v>1400</v>
      </c>
      <c r="G443">
        <v>5.0583264689319902</v>
      </c>
      <c r="H443">
        <v>8.4478540507297808</v>
      </c>
      <c r="I443">
        <v>-5.3522361434607202</v>
      </c>
      <c r="J443">
        <v>-0.50860359484528295</v>
      </c>
      <c r="K443">
        <v>1319.53275427925</v>
      </c>
      <c r="L443">
        <v>1241.56142275261</v>
      </c>
      <c r="M443">
        <v>55.961000557902302</v>
      </c>
      <c r="N443">
        <v>1.9777227500919601</v>
      </c>
      <c r="O443">
        <v>17.785714285714199</v>
      </c>
      <c r="P443">
        <v>40.994007754670399</v>
      </c>
      <c r="Q443">
        <v>0.134433853607201</v>
      </c>
    </row>
    <row r="444" spans="1:17" x14ac:dyDescent="0.3">
      <c r="A444" t="s">
        <v>1006</v>
      </c>
      <c r="B444" t="s">
        <v>1007</v>
      </c>
      <c r="C444" t="s">
        <v>3139</v>
      </c>
      <c r="D444" t="s">
        <v>256</v>
      </c>
      <c r="E444">
        <v>14102.628212969999</v>
      </c>
      <c r="F444">
        <v>1775.95</v>
      </c>
      <c r="G444">
        <v>64.371587674355993</v>
      </c>
      <c r="H444">
        <v>4.5405997037720498</v>
      </c>
      <c r="I444">
        <v>36.756313394473402</v>
      </c>
      <c r="J444">
        <v>-0.96343982549125196</v>
      </c>
      <c r="K444">
        <v>1798.83748114175</v>
      </c>
      <c r="L444">
        <v>1568.5800924003699</v>
      </c>
      <c r="M444">
        <v>57.3505218269203</v>
      </c>
      <c r="N444">
        <v>1.3974787500935799</v>
      </c>
      <c r="O444">
        <v>51.130380922886303</v>
      </c>
      <c r="P444">
        <v>121.095549330843</v>
      </c>
      <c r="Q444">
        <v>0.145668627901298</v>
      </c>
    </row>
    <row r="445" spans="1:17" x14ac:dyDescent="0.3">
      <c r="A445" t="s">
        <v>1008</v>
      </c>
      <c r="B445" t="s">
        <v>1009</v>
      </c>
      <c r="C445" t="s">
        <v>3131</v>
      </c>
      <c r="D445" t="s">
        <v>51</v>
      </c>
      <c r="E445">
        <v>14018.606533439999</v>
      </c>
      <c r="F445">
        <v>578.4</v>
      </c>
      <c r="G445">
        <v>34.693456371097298</v>
      </c>
      <c r="H445">
        <v>-14.465096672736699</v>
      </c>
      <c r="I445">
        <v>25.6552043176853</v>
      </c>
      <c r="J445">
        <v>1.36405163915934</v>
      </c>
      <c r="K445">
        <v>589.43599156429195</v>
      </c>
      <c r="L445">
        <v>506.01230276084902</v>
      </c>
      <c r="M445">
        <v>53.7475081842544</v>
      </c>
      <c r="N445">
        <v>1.4885518413022001</v>
      </c>
      <c r="O445">
        <v>24.6542185338865</v>
      </c>
      <c r="P445">
        <v>81.345038407273805</v>
      </c>
      <c r="Q445">
        <v>6.3126879882996006E-2</v>
      </c>
    </row>
    <row r="446" spans="1:17" x14ac:dyDescent="0.3">
      <c r="A446" t="s">
        <v>1010</v>
      </c>
      <c r="B446" t="s">
        <v>1011</v>
      </c>
      <c r="C446" t="s">
        <v>3138</v>
      </c>
      <c r="D446" t="s">
        <v>529</v>
      </c>
      <c r="E446">
        <v>13995.999637999999</v>
      </c>
      <c r="F446">
        <v>900.5</v>
      </c>
      <c r="G446">
        <v>-31.1581310035744</v>
      </c>
      <c r="H446">
        <v>11.266210404888801</v>
      </c>
      <c r="I446">
        <v>1.60376761576807</v>
      </c>
      <c r="J446">
        <v>1.3284072566654701</v>
      </c>
      <c r="K446">
        <v>858.02747010166001</v>
      </c>
      <c r="L446">
        <v>835.51787890554294</v>
      </c>
      <c r="M446">
        <v>56.401414908460403</v>
      </c>
      <c r="N446">
        <v>3.1914877949826299</v>
      </c>
      <c r="O446">
        <v>6.2742920599666796</v>
      </c>
      <c r="P446">
        <v>27.018830665067998</v>
      </c>
      <c r="Q446">
        <v>4.0525171962015001E-2</v>
      </c>
    </row>
    <row r="447" spans="1:17" x14ac:dyDescent="0.3">
      <c r="A447" t="s">
        <v>1012</v>
      </c>
      <c r="B447" t="s">
        <v>1013</v>
      </c>
      <c r="C447" t="s">
        <v>3139</v>
      </c>
      <c r="D447" t="s">
        <v>98</v>
      </c>
      <c r="E447">
        <v>13979.476979145</v>
      </c>
      <c r="F447">
        <v>2497.0500000000002</v>
      </c>
      <c r="G447">
        <v>-6.1964815554116903</v>
      </c>
      <c r="H447">
        <v>-13.1009277456721</v>
      </c>
      <c r="I447">
        <v>-26.8237085220522</v>
      </c>
      <c r="J447">
        <v>5.9441133049393899</v>
      </c>
      <c r="K447">
        <v>2661.2992607024798</v>
      </c>
      <c r="L447">
        <v>2609.3485402031802</v>
      </c>
      <c r="M447">
        <v>58.678209378061297</v>
      </c>
      <c r="N447">
        <v>1.0311189222355901</v>
      </c>
      <c r="O447">
        <v>46.372719809374999</v>
      </c>
      <c r="P447">
        <v>43.922190201729101</v>
      </c>
      <c r="Q447">
        <v>0.12476734927831699</v>
      </c>
    </row>
    <row r="448" spans="1:17" x14ac:dyDescent="0.3">
      <c r="A448" t="s">
        <v>1014</v>
      </c>
      <c r="B448" t="s">
        <v>1015</v>
      </c>
      <c r="C448" t="s">
        <v>3131</v>
      </c>
      <c r="D448" t="s">
        <v>51</v>
      </c>
      <c r="E448">
        <v>13935.807540629999</v>
      </c>
      <c r="F448">
        <v>1515.45</v>
      </c>
      <c r="G448">
        <v>173.18744501962499</v>
      </c>
      <c r="H448">
        <v>15.074900146601699</v>
      </c>
      <c r="I448">
        <v>70.545768650259902</v>
      </c>
      <c r="J448">
        <v>6.62820866368636</v>
      </c>
      <c r="K448">
        <v>1303.5484487966</v>
      </c>
      <c r="L448">
        <v>987.764837809607</v>
      </c>
      <c r="M448">
        <v>72.592742875276102</v>
      </c>
      <c r="N448">
        <v>0.94374447868262301</v>
      </c>
      <c r="O448">
        <v>2.11488336797651</v>
      </c>
      <c r="P448">
        <v>224.50749464667999</v>
      </c>
      <c r="Q448">
        <v>0.112653717438784</v>
      </c>
    </row>
    <row r="449" spans="1:17" x14ac:dyDescent="0.3">
      <c r="A449" t="s">
        <v>1016</v>
      </c>
      <c r="B449" t="s">
        <v>1017</v>
      </c>
      <c r="C449" t="s">
        <v>3139</v>
      </c>
      <c r="D449" t="s">
        <v>256</v>
      </c>
      <c r="E449">
        <v>13892.918960000001</v>
      </c>
      <c r="F449">
        <v>4400.95</v>
      </c>
      <c r="G449">
        <v>27.9664701477626</v>
      </c>
      <c r="H449">
        <v>-2.6649822993292198</v>
      </c>
      <c r="I449">
        <v>11.2365650549504</v>
      </c>
      <c r="J449">
        <v>1.24039226291962</v>
      </c>
      <c r="K449">
        <v>4203.3999837435404</v>
      </c>
      <c r="L449">
        <v>3942.4955381605</v>
      </c>
      <c r="M449">
        <v>77.146948984039696</v>
      </c>
      <c r="N449">
        <v>1.14076834705181</v>
      </c>
      <c r="O449">
        <v>13.6118338086095</v>
      </c>
      <c r="P449">
        <v>59.454710144927503</v>
      </c>
      <c r="Q449">
        <v>0.17706292475314001</v>
      </c>
    </row>
    <row r="450" spans="1:17" x14ac:dyDescent="0.3">
      <c r="A450" t="s">
        <v>1018</v>
      </c>
      <c r="B450" t="s">
        <v>1019</v>
      </c>
      <c r="C450" t="s">
        <v>3129</v>
      </c>
      <c r="D450" t="s">
        <v>384</v>
      </c>
      <c r="E450">
        <v>13872.7551128</v>
      </c>
      <c r="F450">
        <v>399.5</v>
      </c>
      <c r="G450">
        <v>104.565994349492</v>
      </c>
      <c r="H450">
        <v>1.83783526887905</v>
      </c>
      <c r="I450">
        <v>75.045954619116301</v>
      </c>
      <c r="J450">
        <v>2.7418526462542498</v>
      </c>
      <c r="K450">
        <v>373.66238140124301</v>
      </c>
      <c r="L450">
        <v>278.64169612969698</v>
      </c>
      <c r="M450">
        <v>48.361022931242601</v>
      </c>
      <c r="N450">
        <v>0.512265881785129</v>
      </c>
      <c r="O450">
        <v>12.127659574468</v>
      </c>
      <c r="P450">
        <v>165.713335550382</v>
      </c>
      <c r="Q450">
        <v>0.19142899175272199</v>
      </c>
    </row>
    <row r="451" spans="1:17" x14ac:dyDescent="0.3">
      <c r="A451" t="s">
        <v>1020</v>
      </c>
      <c r="B451" t="s">
        <v>1021</v>
      </c>
      <c r="C451" t="s">
        <v>3127</v>
      </c>
      <c r="D451" t="s">
        <v>556</v>
      </c>
      <c r="E451">
        <v>13857.473432762999</v>
      </c>
      <c r="F451">
        <v>144.99</v>
      </c>
      <c r="G451">
        <v>40.560564531596697</v>
      </c>
      <c r="H451">
        <v>12.9276201375393</v>
      </c>
      <c r="I451">
        <v>66.0937922286233</v>
      </c>
      <c r="J451">
        <v>-3.95965811152332</v>
      </c>
      <c r="K451">
        <v>122.39694948765801</v>
      </c>
      <c r="L451">
        <v>99.966773843086102</v>
      </c>
      <c r="M451">
        <v>60.603271677745198</v>
      </c>
      <c r="N451">
        <v>1.7802744515964799</v>
      </c>
      <c r="O451">
        <v>8.7316366645975503</v>
      </c>
      <c r="P451">
        <v>110.13043478260801</v>
      </c>
      <c r="Q451">
        <v>4.4166085975816997E-2</v>
      </c>
    </row>
    <row r="452" spans="1:17" x14ac:dyDescent="0.3">
      <c r="A452" t="s">
        <v>1022</v>
      </c>
      <c r="B452" t="s">
        <v>1023</v>
      </c>
      <c r="C452" t="s">
        <v>3133</v>
      </c>
      <c r="D452" t="s">
        <v>217</v>
      </c>
      <c r="E452">
        <v>13819.112881319999</v>
      </c>
      <c r="F452">
        <v>1683.6</v>
      </c>
      <c r="G452">
        <v>16.3605999106654</v>
      </c>
      <c r="H452">
        <v>7.9460653166089603</v>
      </c>
      <c r="I452">
        <v>-18.884129639777399</v>
      </c>
      <c r="J452">
        <v>-1.8190082152154501</v>
      </c>
      <c r="K452">
        <v>1652.9376446379299</v>
      </c>
      <c r="L452">
        <v>1612.0454907370599</v>
      </c>
      <c r="M452">
        <v>54.535271581940798</v>
      </c>
      <c r="N452">
        <v>1.1846646085022901</v>
      </c>
      <c r="O452">
        <v>31.976122594440401</v>
      </c>
      <c r="P452">
        <v>65.383104125736693</v>
      </c>
      <c r="Q452">
        <v>0.108305773118704</v>
      </c>
    </row>
    <row r="453" spans="1:17" x14ac:dyDescent="0.3">
      <c r="A453" t="s">
        <v>1024</v>
      </c>
      <c r="B453" t="s">
        <v>1025</v>
      </c>
      <c r="C453" t="s">
        <v>3126</v>
      </c>
      <c r="D453" t="s">
        <v>21</v>
      </c>
      <c r="E453">
        <v>13798.029951160001</v>
      </c>
      <c r="F453">
        <v>2447.9</v>
      </c>
      <c r="G453">
        <v>171.563290997336</v>
      </c>
      <c r="H453">
        <v>-9.6960915174968196</v>
      </c>
      <c r="I453">
        <v>40.617626442986698</v>
      </c>
      <c r="J453">
        <v>0.96397665509344899</v>
      </c>
      <c r="K453">
        <v>2528.55841568714</v>
      </c>
      <c r="L453">
        <v>2028.97411808674</v>
      </c>
      <c r="M453">
        <v>36.734962317371497</v>
      </c>
      <c r="N453">
        <v>1.03059726058116</v>
      </c>
      <c r="O453">
        <v>19.490175252257</v>
      </c>
      <c r="P453">
        <v>231.42431627403101</v>
      </c>
    </row>
    <row r="454" spans="1:17" x14ac:dyDescent="0.3">
      <c r="A454" t="s">
        <v>1026</v>
      </c>
      <c r="B454" t="s">
        <v>1027</v>
      </c>
      <c r="C454" t="s">
        <v>3129</v>
      </c>
      <c r="D454" t="s">
        <v>195</v>
      </c>
      <c r="E454">
        <v>13756.296654100001</v>
      </c>
      <c r="F454">
        <v>423.5</v>
      </c>
      <c r="G454">
        <v>-1.33072250375985</v>
      </c>
      <c r="H454">
        <v>-16.8030363411285</v>
      </c>
      <c r="I454">
        <v>-1.58061937618558</v>
      </c>
      <c r="J454">
        <v>-2.7478147281265</v>
      </c>
      <c r="K454">
        <v>468.99079766152403</v>
      </c>
      <c r="L454">
        <v>442.80404343924499</v>
      </c>
      <c r="M454">
        <v>27.812795845383398</v>
      </c>
      <c r="N454">
        <v>0.58917254160415899</v>
      </c>
      <c r="O454">
        <v>29.161747343565501</v>
      </c>
      <c r="P454">
        <v>65.236051502145898</v>
      </c>
    </row>
    <row r="455" spans="1:17" x14ac:dyDescent="0.3">
      <c r="A455" t="s">
        <v>1028</v>
      </c>
      <c r="B455" t="s">
        <v>1029</v>
      </c>
      <c r="C455" t="s">
        <v>3133</v>
      </c>
      <c r="D455" t="s">
        <v>184</v>
      </c>
      <c r="E455">
        <v>13673.350142764901</v>
      </c>
      <c r="F455">
        <v>581.15</v>
      </c>
      <c r="G455">
        <v>46.879762255079001</v>
      </c>
      <c r="H455">
        <v>4.2679424723161299</v>
      </c>
      <c r="I455">
        <v>28.7351020630908</v>
      </c>
      <c r="J455">
        <v>-2.8306437673329299</v>
      </c>
      <c r="K455">
        <v>554.68166328870495</v>
      </c>
      <c r="L455">
        <v>468.57213874647999</v>
      </c>
      <c r="M455">
        <v>50.120828997091301</v>
      </c>
      <c r="N455">
        <v>0.56163815876724699</v>
      </c>
      <c r="O455">
        <v>12.1913447474834</v>
      </c>
      <c r="P455">
        <v>85.6709265175718</v>
      </c>
      <c r="Q455">
        <v>0.16444832038438201</v>
      </c>
    </row>
    <row r="456" spans="1:17" hidden="1" x14ac:dyDescent="0.3">
      <c r="A456" t="s">
        <v>1030</v>
      </c>
      <c r="B456" t="s">
        <v>1031</v>
      </c>
      <c r="C456" t="s">
        <v>3142</v>
      </c>
      <c r="D456" t="s">
        <v>609</v>
      </c>
      <c r="E456">
        <v>13640.516508999999</v>
      </c>
      <c r="F456">
        <v>160.69999999999999</v>
      </c>
      <c r="G456">
        <v>553.39453157477101</v>
      </c>
      <c r="H456">
        <v>19.206210212086201</v>
      </c>
      <c r="I456">
        <v>570.49068518588297</v>
      </c>
      <c r="J456">
        <v>-17.5245648886916</v>
      </c>
      <c r="K456">
        <v>124.794893546784</v>
      </c>
      <c r="M456">
        <v>26.1213457334349</v>
      </c>
      <c r="O456">
        <v>66.459240821406297</v>
      </c>
      <c r="P456">
        <v>614.22222222222194</v>
      </c>
    </row>
    <row r="457" spans="1:17" x14ac:dyDescent="0.3">
      <c r="A457" t="s">
        <v>1032</v>
      </c>
      <c r="B457" t="s">
        <v>1033</v>
      </c>
      <c r="C457" t="s">
        <v>3127</v>
      </c>
      <c r="D457" t="s">
        <v>589</v>
      </c>
      <c r="E457">
        <v>13624.222997000001</v>
      </c>
      <c r="F457">
        <v>1721.5</v>
      </c>
      <c r="G457">
        <v>-27.2709119112445</v>
      </c>
      <c r="H457">
        <v>-7.3164546240780304</v>
      </c>
      <c r="I457">
        <v>-0.87475886748975995</v>
      </c>
      <c r="J457">
        <v>-3.7295870978413399</v>
      </c>
      <c r="K457">
        <v>1773.81277662292</v>
      </c>
      <c r="L457">
        <v>1680.4531111747899</v>
      </c>
      <c r="M457">
        <v>29.9883353707847</v>
      </c>
      <c r="N457">
        <v>0.70521317246484705</v>
      </c>
      <c r="O457">
        <v>14.954981121115299</v>
      </c>
      <c r="P457">
        <v>31.7138485080336</v>
      </c>
      <c r="Q457">
        <v>-9.5159653397189001E-2</v>
      </c>
    </row>
    <row r="458" spans="1:17" x14ac:dyDescent="0.3">
      <c r="A458" t="s">
        <v>1034</v>
      </c>
      <c r="B458" t="s">
        <v>1035</v>
      </c>
      <c r="C458" t="s">
        <v>3139</v>
      </c>
      <c r="D458" t="s">
        <v>156</v>
      </c>
      <c r="E458">
        <v>13618.655231999999</v>
      </c>
      <c r="F458">
        <v>13461</v>
      </c>
      <c r="G458">
        <v>179.56635751600601</v>
      </c>
      <c r="H458">
        <v>-4.8868310276445301</v>
      </c>
      <c r="I458">
        <v>24.649549073302399</v>
      </c>
      <c r="J458">
        <v>5.2282118833617304</v>
      </c>
      <c r="K458">
        <v>13189.9446485966</v>
      </c>
      <c r="L458">
        <v>10755.5305318254</v>
      </c>
      <c r="M458">
        <v>57.719606372184003</v>
      </c>
      <c r="N458">
        <v>1.0854395543668001</v>
      </c>
      <c r="O458">
        <v>9.9472550330584593</v>
      </c>
      <c r="P458">
        <v>215.55998359022399</v>
      </c>
      <c r="Q458">
        <v>0.23302787792854099</v>
      </c>
    </row>
    <row r="459" spans="1:17" x14ac:dyDescent="0.3">
      <c r="A459" t="s">
        <v>1036</v>
      </c>
      <c r="B459" t="s">
        <v>1037</v>
      </c>
      <c r="C459" t="s">
        <v>609</v>
      </c>
      <c r="D459" t="s">
        <v>609</v>
      </c>
      <c r="E459">
        <v>13513.138403999999</v>
      </c>
      <c r="F459">
        <v>467.3</v>
      </c>
      <c r="G459">
        <v>-2.8936626343266401</v>
      </c>
      <c r="H459">
        <v>-5.1491510871238297</v>
      </c>
      <c r="I459">
        <v>-9.2838005644254604</v>
      </c>
      <c r="J459">
        <v>2.0524366544778201</v>
      </c>
      <c r="K459">
        <v>485.051707688828</v>
      </c>
      <c r="L459">
        <v>460.705554618468</v>
      </c>
      <c r="M459">
        <v>47.283763639718998</v>
      </c>
      <c r="N459">
        <v>0.41931184496990398</v>
      </c>
      <c r="O459">
        <v>26.6852129253156</v>
      </c>
      <c r="P459">
        <v>38.0502215657311</v>
      </c>
      <c r="Q459">
        <v>7.6544029873639998E-3</v>
      </c>
    </row>
    <row r="460" spans="1:17" x14ac:dyDescent="0.3">
      <c r="A460" t="s">
        <v>1038</v>
      </c>
      <c r="B460" t="s">
        <v>1039</v>
      </c>
      <c r="C460" t="s">
        <v>3141</v>
      </c>
      <c r="D460" t="s">
        <v>395</v>
      </c>
      <c r="E460">
        <v>13475.256629625001</v>
      </c>
      <c r="F460">
        <v>1067.45</v>
      </c>
      <c r="G460">
        <v>43.340432342457397</v>
      </c>
      <c r="H460">
        <v>0.33729587519156101</v>
      </c>
      <c r="I460">
        <v>79.785938259011303</v>
      </c>
      <c r="J460">
        <v>0.311414724365769</v>
      </c>
      <c r="K460">
        <v>999.20835721615595</v>
      </c>
      <c r="L460">
        <v>786.48174937001102</v>
      </c>
      <c r="M460">
        <v>50.731387513737999</v>
      </c>
      <c r="N460">
        <v>0.78175028383176703</v>
      </c>
      <c r="O460">
        <v>9.0308679563445509</v>
      </c>
      <c r="P460">
        <v>137.21111111111099</v>
      </c>
      <c r="Q460">
        <v>9.7870301885137997E-2</v>
      </c>
    </row>
    <row r="461" spans="1:17" x14ac:dyDescent="0.3">
      <c r="A461" t="s">
        <v>1040</v>
      </c>
      <c r="B461" t="s">
        <v>1041</v>
      </c>
      <c r="C461" t="s">
        <v>3125</v>
      </c>
      <c r="D461" t="s">
        <v>18</v>
      </c>
      <c r="E461">
        <v>13474.992586</v>
      </c>
      <c r="F461">
        <v>904.9</v>
      </c>
      <c r="G461">
        <v>53.046857785460901</v>
      </c>
      <c r="H461">
        <v>1.49668212931796</v>
      </c>
      <c r="I461">
        <v>-9.8815193054172799</v>
      </c>
      <c r="J461">
        <v>0.62325309294131803</v>
      </c>
      <c r="K461">
        <v>936.389914698094</v>
      </c>
      <c r="L461">
        <v>874.89697011441694</v>
      </c>
      <c r="M461">
        <v>41.910223426661901</v>
      </c>
      <c r="N461">
        <v>0.448042110186887</v>
      </c>
      <c r="O461">
        <v>40.899546911260899</v>
      </c>
      <c r="P461">
        <v>85.696696080443203</v>
      </c>
      <c r="Q461">
        <v>0.17670271935377299</v>
      </c>
    </row>
    <row r="462" spans="1:17" hidden="1" x14ac:dyDescent="0.3">
      <c r="A462" t="s">
        <v>1042</v>
      </c>
      <c r="B462" t="s">
        <v>1043</v>
      </c>
      <c r="C462" t="s">
        <v>3142</v>
      </c>
      <c r="D462" t="s">
        <v>51</v>
      </c>
      <c r="E462">
        <v>13439.87263532</v>
      </c>
      <c r="F462">
        <v>853.9</v>
      </c>
      <c r="G462">
        <v>-19.720910863520601</v>
      </c>
      <c r="H462">
        <v>-3.2492104586049102</v>
      </c>
      <c r="I462">
        <v>-2.6247572524087799</v>
      </c>
      <c r="J462">
        <v>-0.88722787096169597</v>
      </c>
      <c r="M462">
        <v>53.599818905803097</v>
      </c>
      <c r="O462">
        <v>37.709333645625897</v>
      </c>
      <c r="P462">
        <v>17.779310344827501</v>
      </c>
    </row>
    <row r="463" spans="1:17" x14ac:dyDescent="0.3">
      <c r="A463" t="s">
        <v>1044</v>
      </c>
      <c r="B463" t="s">
        <v>1045</v>
      </c>
      <c r="C463" t="s">
        <v>3130</v>
      </c>
      <c r="D463" t="s">
        <v>261</v>
      </c>
      <c r="E463">
        <v>13251.394506189999</v>
      </c>
      <c r="F463">
        <v>567.65</v>
      </c>
      <c r="G463">
        <v>44.897816890279103</v>
      </c>
      <c r="H463">
        <v>-22.682134343969501</v>
      </c>
      <c r="I463">
        <v>0.64804959476082202</v>
      </c>
      <c r="J463">
        <v>-7.9235185316604904</v>
      </c>
      <c r="K463">
        <v>652.53659311982994</v>
      </c>
      <c r="L463">
        <v>608.75818769543298</v>
      </c>
      <c r="M463">
        <v>38.844734665514302</v>
      </c>
      <c r="N463">
        <v>3.1293888952867701</v>
      </c>
      <c r="O463">
        <v>45.864529199330498</v>
      </c>
      <c r="P463">
        <v>124.367588932806</v>
      </c>
      <c r="Q463">
        <v>2.5287953199659E-2</v>
      </c>
    </row>
    <row r="464" spans="1:17" x14ac:dyDescent="0.3">
      <c r="A464" t="s">
        <v>1046</v>
      </c>
      <c r="B464" t="s">
        <v>1047</v>
      </c>
      <c r="C464" t="s">
        <v>3129</v>
      </c>
      <c r="D464" t="s">
        <v>996</v>
      </c>
      <c r="E464">
        <v>13213.566801274999</v>
      </c>
      <c r="F464">
        <v>654.95000000000005</v>
      </c>
      <c r="G464">
        <v>27.199192621151798</v>
      </c>
      <c r="H464">
        <v>16.3995218802187</v>
      </c>
      <c r="I464">
        <v>58.654287607823697</v>
      </c>
      <c r="J464">
        <v>-2.56899851341776</v>
      </c>
      <c r="K464">
        <v>575.20343917156401</v>
      </c>
      <c r="L464">
        <v>472.73158296013497</v>
      </c>
      <c r="M464">
        <v>61.067300373608603</v>
      </c>
      <c r="N464">
        <v>1.1953178076978701</v>
      </c>
      <c r="O464">
        <v>5.6263836934117002</v>
      </c>
      <c r="P464">
        <v>90.669577874818003</v>
      </c>
      <c r="Q464">
        <v>5.8677872406387999E-2</v>
      </c>
    </row>
    <row r="465" spans="1:17" hidden="1" x14ac:dyDescent="0.3">
      <c r="A465" t="s">
        <v>1048</v>
      </c>
      <c r="B465" t="s">
        <v>1049</v>
      </c>
      <c r="C465" t="s">
        <v>3142</v>
      </c>
      <c r="D465" t="s">
        <v>458</v>
      </c>
      <c r="E465">
        <v>13095.838671694901</v>
      </c>
      <c r="F465">
        <v>2149.5500000000002</v>
      </c>
      <c r="G465">
        <v>-52.037781017217903</v>
      </c>
      <c r="H465">
        <v>-12.584522781035901</v>
      </c>
      <c r="I465">
        <v>-34.941627406106001</v>
      </c>
      <c r="J465">
        <v>-7.6819090381766397</v>
      </c>
      <c r="M465">
        <v>22.037814203712198</v>
      </c>
      <c r="O465">
        <v>44.216231304226397</v>
      </c>
      <c r="P465">
        <v>2.0679012345679002</v>
      </c>
    </row>
    <row r="466" spans="1:17" x14ac:dyDescent="0.3">
      <c r="A466" t="s">
        <v>1050</v>
      </c>
      <c r="B466" t="s">
        <v>1051</v>
      </c>
      <c r="C466" t="s">
        <v>3128</v>
      </c>
      <c r="D466" t="s">
        <v>1052</v>
      </c>
      <c r="E466">
        <v>13004.424251639901</v>
      </c>
      <c r="F466">
        <v>405.2</v>
      </c>
      <c r="G466">
        <v>64.4418294260838</v>
      </c>
      <c r="H466">
        <v>-11.6922899922886</v>
      </c>
      <c r="I466">
        <v>-4.0409707072746199</v>
      </c>
      <c r="J466">
        <v>-6.0056074201473697</v>
      </c>
      <c r="K466">
        <v>461.27813051245499</v>
      </c>
      <c r="L466">
        <v>411.87905782307598</v>
      </c>
      <c r="M466">
        <v>29.928781088190298</v>
      </c>
      <c r="N466">
        <v>0.39719169154944201</v>
      </c>
      <c r="O466">
        <v>52.467917077986101</v>
      </c>
      <c r="P466">
        <v>100.09876543209801</v>
      </c>
      <c r="Q466">
        <v>0.1071742070608</v>
      </c>
    </row>
    <row r="467" spans="1:17" x14ac:dyDescent="0.3">
      <c r="A467" t="s">
        <v>1053</v>
      </c>
      <c r="B467" t="s">
        <v>1054</v>
      </c>
      <c r="C467" t="s">
        <v>3131</v>
      </c>
      <c r="D467" t="s">
        <v>51</v>
      </c>
      <c r="E467">
        <v>12999.002054009999</v>
      </c>
      <c r="F467">
        <v>286.85000000000002</v>
      </c>
      <c r="G467">
        <v>140.99779846478299</v>
      </c>
      <c r="H467">
        <v>11.1879976110021</v>
      </c>
      <c r="I467">
        <v>64.883759816875894</v>
      </c>
      <c r="J467">
        <v>2.4308110378135801</v>
      </c>
      <c r="K467">
        <v>259.09856719351899</v>
      </c>
      <c r="L467">
        <v>194.361160286455</v>
      </c>
      <c r="M467">
        <v>47.495929890978303</v>
      </c>
      <c r="N467">
        <v>0.73866587464685396</v>
      </c>
      <c r="O467">
        <v>14.624368136656701</v>
      </c>
      <c r="P467">
        <v>194.356080041046</v>
      </c>
      <c r="Q467">
        <v>0.16955256180303199</v>
      </c>
    </row>
    <row r="468" spans="1:17" x14ac:dyDescent="0.3">
      <c r="A468" t="s">
        <v>1055</v>
      </c>
      <c r="B468" t="s">
        <v>1056</v>
      </c>
      <c r="C468" t="s">
        <v>3139</v>
      </c>
      <c r="D468" t="s">
        <v>119</v>
      </c>
      <c r="E468">
        <v>12941.3202143</v>
      </c>
      <c r="F468">
        <v>193.45</v>
      </c>
      <c r="G468">
        <v>34.1532507159557</v>
      </c>
      <c r="H468">
        <v>5.6741579818443801</v>
      </c>
      <c r="I468">
        <v>9.9480111340241901</v>
      </c>
      <c r="J468">
        <v>-7.9319417122534803</v>
      </c>
      <c r="K468">
        <v>199.360651952257</v>
      </c>
      <c r="L468">
        <v>180.20598142816601</v>
      </c>
      <c r="M468">
        <v>39.463620215249499</v>
      </c>
      <c r="N468">
        <v>1.1871814614204801</v>
      </c>
      <c r="O468">
        <v>26.539157405014201</v>
      </c>
      <c r="P468">
        <v>68.848738762328693</v>
      </c>
      <c r="Q468">
        <v>0.112096145567085</v>
      </c>
    </row>
    <row r="469" spans="1:17" x14ac:dyDescent="0.3">
      <c r="A469" t="s">
        <v>1057</v>
      </c>
      <c r="B469" t="s">
        <v>1058</v>
      </c>
      <c r="C469" t="s">
        <v>3137</v>
      </c>
      <c r="D469" t="s">
        <v>458</v>
      </c>
      <c r="E469">
        <v>12936.56704675</v>
      </c>
      <c r="F469">
        <v>2646.5</v>
      </c>
      <c r="G469">
        <v>-8.7438502041638309</v>
      </c>
      <c r="H469">
        <v>7.0371232726184996</v>
      </c>
      <c r="I469">
        <v>23.904767263858201</v>
      </c>
      <c r="J469">
        <v>10.195088613256599</v>
      </c>
      <c r="K469">
        <v>2400.9893974671199</v>
      </c>
      <c r="L469">
        <v>2132.7811623023399</v>
      </c>
      <c r="M469">
        <v>65.068756878756503</v>
      </c>
      <c r="N469">
        <v>0.98227704856514897</v>
      </c>
      <c r="O469">
        <v>2.0215378802191402</v>
      </c>
      <c r="P469">
        <v>60.530146791216801</v>
      </c>
      <c r="Q469">
        <v>0.214015013333967</v>
      </c>
    </row>
    <row r="470" spans="1:17" hidden="1" x14ac:dyDescent="0.3">
      <c r="A470" t="s">
        <v>1059</v>
      </c>
      <c r="B470" t="s">
        <v>1060</v>
      </c>
      <c r="C470" t="s">
        <v>3142</v>
      </c>
      <c r="D470" t="s">
        <v>77</v>
      </c>
      <c r="E470">
        <v>12924.68183688</v>
      </c>
      <c r="F470">
        <v>11309.1</v>
      </c>
      <c r="G470">
        <v>22.597528830639199</v>
      </c>
      <c r="H470">
        <v>15.742979813294101</v>
      </c>
      <c r="I470">
        <v>40.9130025013365</v>
      </c>
      <c r="J470">
        <v>-2.1536579590204998</v>
      </c>
      <c r="K470">
        <v>10579.5495226772</v>
      </c>
      <c r="L470">
        <v>8809.9938940314496</v>
      </c>
      <c r="M470">
        <v>45.549517431795202</v>
      </c>
      <c r="N470">
        <v>0.77913852030417097</v>
      </c>
      <c r="O470">
        <v>13.0770795200325</v>
      </c>
      <c r="P470">
        <v>67.987700717458097</v>
      </c>
      <c r="Q470">
        <v>0.12888455681804301</v>
      </c>
    </row>
    <row r="471" spans="1:17" hidden="1" x14ac:dyDescent="0.3">
      <c r="A471" t="s">
        <v>1061</v>
      </c>
      <c r="B471" t="s">
        <v>1062</v>
      </c>
      <c r="C471" t="s">
        <v>3142</v>
      </c>
      <c r="D471" t="s">
        <v>1063</v>
      </c>
      <c r="E471">
        <v>12906.893384999599</v>
      </c>
      <c r="F471">
        <v>100</v>
      </c>
      <c r="G471">
        <v>-26.9610992465661</v>
      </c>
      <c r="I471">
        <v>-9.8649456354542995</v>
      </c>
      <c r="M471">
        <v>50</v>
      </c>
      <c r="N471">
        <v>1</v>
      </c>
      <c r="O471">
        <v>0</v>
      </c>
      <c r="P471">
        <v>0</v>
      </c>
    </row>
    <row r="472" spans="1:17" x14ac:dyDescent="0.3">
      <c r="A472" t="s">
        <v>1064</v>
      </c>
      <c r="B472" t="s">
        <v>1065</v>
      </c>
      <c r="C472" t="s">
        <v>3141</v>
      </c>
      <c r="D472" t="s">
        <v>446</v>
      </c>
      <c r="E472">
        <v>12807.04692033</v>
      </c>
      <c r="F472">
        <v>966.15</v>
      </c>
      <c r="G472">
        <v>-24.636379907443001</v>
      </c>
      <c r="H472">
        <v>-5.0374917236463901</v>
      </c>
      <c r="I472">
        <v>4.75039335262327</v>
      </c>
      <c r="J472">
        <v>0.29373420645642201</v>
      </c>
      <c r="K472">
        <v>931.98549693457198</v>
      </c>
      <c r="L472">
        <v>896.13404253822102</v>
      </c>
      <c r="M472">
        <v>60.357738796684799</v>
      </c>
      <c r="N472">
        <v>0.74459027815180301</v>
      </c>
      <c r="O472">
        <v>10.8523521192361</v>
      </c>
      <c r="P472">
        <v>26.866259602127201</v>
      </c>
      <c r="Q472">
        <v>-1.1352243664912999E-2</v>
      </c>
    </row>
    <row r="473" spans="1:17" x14ac:dyDescent="0.3">
      <c r="A473" t="s">
        <v>1066</v>
      </c>
      <c r="B473" t="s">
        <v>1067</v>
      </c>
      <c r="C473" t="s">
        <v>3135</v>
      </c>
      <c r="D473" t="s">
        <v>80</v>
      </c>
      <c r="E473">
        <v>12795.119181225</v>
      </c>
      <c r="F473">
        <v>358.25</v>
      </c>
      <c r="G473">
        <v>-25.988720441605601</v>
      </c>
      <c r="H473">
        <v>2.9941205990300999</v>
      </c>
      <c r="I473">
        <v>2.5977760722838799</v>
      </c>
      <c r="J473">
        <v>1.1228923425805799</v>
      </c>
      <c r="K473">
        <v>350.60001836521798</v>
      </c>
      <c r="L473">
        <v>345.03687180306298</v>
      </c>
      <c r="M473">
        <v>55.930040668197996</v>
      </c>
      <c r="N473">
        <v>0.41514471874629399</v>
      </c>
      <c r="O473">
        <v>11.0956036287508</v>
      </c>
      <c r="P473">
        <v>22.983178853415701</v>
      </c>
      <c r="Q473">
        <v>-8.8945136891229001E-2</v>
      </c>
    </row>
    <row r="474" spans="1:17" x14ac:dyDescent="0.3">
      <c r="A474" t="s">
        <v>1068</v>
      </c>
      <c r="B474" t="s">
        <v>1069</v>
      </c>
      <c r="C474" t="s">
        <v>3139</v>
      </c>
      <c r="D474" t="s">
        <v>256</v>
      </c>
      <c r="E474">
        <v>12744.540815139901</v>
      </c>
      <c r="F474">
        <v>1915.45</v>
      </c>
      <c r="G474">
        <v>91.211917440033304</v>
      </c>
      <c r="H474">
        <v>13.802719110106199</v>
      </c>
      <c r="I474">
        <v>36.319134346229198</v>
      </c>
      <c r="J474">
        <v>2.1351987420651302</v>
      </c>
      <c r="K474">
        <v>1805.4526881679701</v>
      </c>
      <c r="L474">
        <v>1529.85904732065</v>
      </c>
      <c r="M474">
        <v>55.0739023380779</v>
      </c>
      <c r="N474">
        <v>1.20212629383236</v>
      </c>
      <c r="O474">
        <v>6.2387428541595904</v>
      </c>
      <c r="P474">
        <v>127.569205179992</v>
      </c>
      <c r="Q474">
        <v>0.13558576679718901</v>
      </c>
    </row>
    <row r="475" spans="1:17" x14ac:dyDescent="0.3">
      <c r="A475" t="s">
        <v>1070</v>
      </c>
      <c r="B475" t="s">
        <v>1071</v>
      </c>
      <c r="C475" t="s">
        <v>3136</v>
      </c>
      <c r="D475" t="s">
        <v>72</v>
      </c>
      <c r="E475">
        <v>12700.5</v>
      </c>
      <c r="F475">
        <v>84.67</v>
      </c>
      <c r="G475">
        <v>18.270461645372102</v>
      </c>
      <c r="H475">
        <v>-10.167232748686001</v>
      </c>
      <c r="I475">
        <v>0.74250047819690901</v>
      </c>
      <c r="J475">
        <v>-1.6825550787358601</v>
      </c>
      <c r="K475">
        <v>92.107080640344904</v>
      </c>
      <c r="L475">
        <v>81.041299304102296</v>
      </c>
      <c r="M475">
        <v>35.178689146702702</v>
      </c>
      <c r="N475">
        <v>0.144564589374372</v>
      </c>
      <c r="O475">
        <v>55.663162867603603</v>
      </c>
      <c r="P475">
        <v>70.362173038229301</v>
      </c>
      <c r="Q475">
        <v>6.2334882736359003E-2</v>
      </c>
    </row>
    <row r="476" spans="1:17" x14ac:dyDescent="0.3">
      <c r="A476" t="s">
        <v>1072</v>
      </c>
      <c r="B476" t="s">
        <v>1073</v>
      </c>
      <c r="C476" t="s">
        <v>3137</v>
      </c>
      <c r="D476" t="s">
        <v>310</v>
      </c>
      <c r="E476">
        <v>12557.252204</v>
      </c>
      <c r="F476">
        <v>1828.6</v>
      </c>
      <c r="G476">
        <v>85.407520461929295</v>
      </c>
      <c r="H476">
        <v>20.8434291812328</v>
      </c>
      <c r="I476">
        <v>76.138512812312896</v>
      </c>
      <c r="J476">
        <v>13.2406996289271</v>
      </c>
      <c r="K476">
        <v>1529.36008921086</v>
      </c>
      <c r="L476">
        <v>1226.7773255806901</v>
      </c>
      <c r="M476">
        <v>75.255774502512196</v>
      </c>
      <c r="N476">
        <v>0.94872217083674504</v>
      </c>
      <c r="O476">
        <v>1.6624740238433799</v>
      </c>
      <c r="P476">
        <v>123</v>
      </c>
      <c r="Q476">
        <v>5.2222058972833003E-2</v>
      </c>
    </row>
    <row r="477" spans="1:17" x14ac:dyDescent="0.3">
      <c r="A477" t="s">
        <v>1074</v>
      </c>
      <c r="B477" t="s">
        <v>1075</v>
      </c>
      <c r="C477" t="s">
        <v>3127</v>
      </c>
      <c r="D477" t="s">
        <v>405</v>
      </c>
      <c r="E477">
        <v>12503.723401285</v>
      </c>
      <c r="F477">
        <v>404.65</v>
      </c>
      <c r="G477">
        <v>323.65137291379</v>
      </c>
      <c r="H477">
        <v>34.372648244462802</v>
      </c>
      <c r="I477">
        <v>167.19770414201901</v>
      </c>
      <c r="J477">
        <v>14.205481721850401</v>
      </c>
      <c r="K477">
        <v>303.263819389432</v>
      </c>
      <c r="L477">
        <v>210.41593526096599</v>
      </c>
      <c r="M477">
        <v>68.927170521373696</v>
      </c>
      <c r="N477">
        <v>1.34056454314156</v>
      </c>
      <c r="O477">
        <v>4.1888051402446598</v>
      </c>
      <c r="P477">
        <v>359.82954545454498</v>
      </c>
      <c r="Q477">
        <v>0.133137560979152</v>
      </c>
    </row>
    <row r="478" spans="1:17" x14ac:dyDescent="0.3">
      <c r="A478" t="s">
        <v>1076</v>
      </c>
      <c r="B478" t="s">
        <v>1077</v>
      </c>
      <c r="C478" t="s">
        <v>3129</v>
      </c>
      <c r="D478" t="s">
        <v>122</v>
      </c>
      <c r="E478">
        <v>12497.671242320001</v>
      </c>
      <c r="F478">
        <v>1964.05</v>
      </c>
      <c r="G478">
        <v>-0.16230006002042</v>
      </c>
      <c r="H478">
        <v>-12.875674930153901</v>
      </c>
      <c r="I478">
        <v>13.3695641684672</v>
      </c>
      <c r="J478">
        <v>1.6797426490635401</v>
      </c>
      <c r="K478">
        <v>2096.91022332376</v>
      </c>
      <c r="L478">
        <v>1908.0060550314599</v>
      </c>
      <c r="M478">
        <v>38.2810106935815</v>
      </c>
      <c r="N478">
        <v>0.75984490014619399</v>
      </c>
      <c r="O478">
        <v>26.473358621216299</v>
      </c>
      <c r="P478">
        <v>36.378155053293</v>
      </c>
      <c r="Q478">
        <v>-7.1173835428622004E-2</v>
      </c>
    </row>
    <row r="479" spans="1:17" x14ac:dyDescent="0.3">
      <c r="A479" t="s">
        <v>1078</v>
      </c>
      <c r="B479" t="s">
        <v>1079</v>
      </c>
      <c r="C479" t="s">
        <v>3144</v>
      </c>
      <c r="D479" t="s">
        <v>620</v>
      </c>
      <c r="E479">
        <v>12421.4371394399</v>
      </c>
      <c r="F479">
        <v>129.32</v>
      </c>
      <c r="G479">
        <v>-77.049868061695406</v>
      </c>
      <c r="H479">
        <v>-3.5051618527755499</v>
      </c>
      <c r="I479">
        <v>-23.823694803784299</v>
      </c>
      <c r="J479">
        <v>-5.5076121805713196</v>
      </c>
      <c r="K479">
        <v>136.081766839549</v>
      </c>
      <c r="L479">
        <v>161.46486574494099</v>
      </c>
      <c r="M479">
        <v>42.817613364458502</v>
      </c>
      <c r="N479">
        <v>1.10579302644389</v>
      </c>
      <c r="O479">
        <v>131.750695948035</v>
      </c>
      <c r="P479">
        <v>3.26599057733769</v>
      </c>
      <c r="Q479">
        <v>-0.109793550891504</v>
      </c>
    </row>
    <row r="480" spans="1:17" x14ac:dyDescent="0.3">
      <c r="A480" t="s">
        <v>1080</v>
      </c>
      <c r="B480" t="s">
        <v>1081</v>
      </c>
      <c r="C480" t="s">
        <v>609</v>
      </c>
      <c r="D480" t="s">
        <v>609</v>
      </c>
      <c r="E480">
        <v>12363.44859849</v>
      </c>
      <c r="F480">
        <v>24.9</v>
      </c>
      <c r="G480">
        <v>12.145046004830499</v>
      </c>
      <c r="H480">
        <v>-6.8400657627465797</v>
      </c>
      <c r="I480">
        <v>-20.296600311713298</v>
      </c>
      <c r="J480">
        <v>-4.7552499829301702</v>
      </c>
      <c r="K480">
        <v>26.174346172887098</v>
      </c>
      <c r="L480">
        <v>25.7611719493162</v>
      </c>
      <c r="M480">
        <v>40.600719454127599</v>
      </c>
      <c r="N480">
        <v>0.89125750103207002</v>
      </c>
      <c r="O480">
        <v>56.827309236947698</v>
      </c>
      <c r="P480">
        <v>54.658385093167603</v>
      </c>
      <c r="Q480">
        <v>-4.55332754665E-4</v>
      </c>
    </row>
    <row r="481" spans="1:17" x14ac:dyDescent="0.3">
      <c r="A481" t="s">
        <v>1082</v>
      </c>
      <c r="B481" t="s">
        <v>1083</v>
      </c>
      <c r="C481" t="s">
        <v>3139</v>
      </c>
      <c r="D481" t="s">
        <v>449</v>
      </c>
      <c r="E481">
        <v>12278.382346442</v>
      </c>
      <c r="F481">
        <v>198.62</v>
      </c>
      <c r="G481">
        <v>138.75127533537301</v>
      </c>
      <c r="H481">
        <v>-9.36508821536186</v>
      </c>
      <c r="I481">
        <v>-5.21794879667664</v>
      </c>
      <c r="J481">
        <v>-3.2203816022741401</v>
      </c>
      <c r="K481">
        <v>207.83200653646199</v>
      </c>
      <c r="L481">
        <v>175.88210888485699</v>
      </c>
      <c r="M481">
        <v>38.514240663469202</v>
      </c>
      <c r="N481">
        <v>0.42229186973264399</v>
      </c>
      <c r="O481">
        <v>19.121941395629801</v>
      </c>
      <c r="P481">
        <v>168.95057549085899</v>
      </c>
      <c r="Q481">
        <v>0.19308419748224501</v>
      </c>
    </row>
    <row r="482" spans="1:17" hidden="1" x14ac:dyDescent="0.3">
      <c r="A482" t="s">
        <v>1084</v>
      </c>
      <c r="B482" t="s">
        <v>1085</v>
      </c>
      <c r="C482" t="s">
        <v>3142</v>
      </c>
      <c r="D482" t="s">
        <v>138</v>
      </c>
      <c r="E482">
        <v>12263.638895759999</v>
      </c>
      <c r="F482">
        <v>403.6</v>
      </c>
      <c r="G482">
        <v>20.499624173236501</v>
      </c>
      <c r="H482">
        <v>-4.3805639047800096</v>
      </c>
      <c r="I482">
        <v>40.395664937888903</v>
      </c>
      <c r="J482">
        <v>2.5212136319576302</v>
      </c>
      <c r="K482">
        <v>397.156104727659</v>
      </c>
      <c r="L482">
        <v>328.19790132876398</v>
      </c>
      <c r="M482">
        <v>54.268361363036902</v>
      </c>
      <c r="N482">
        <v>0.399154853704973</v>
      </c>
      <c r="O482">
        <v>18.074826560951401</v>
      </c>
      <c r="P482">
        <v>97.359413202933993</v>
      </c>
      <c r="Q482">
        <v>0.158424949125957</v>
      </c>
    </row>
    <row r="483" spans="1:17" x14ac:dyDescent="0.3">
      <c r="A483" t="s">
        <v>1086</v>
      </c>
      <c r="B483" t="s">
        <v>1087</v>
      </c>
      <c r="C483" t="s">
        <v>3126</v>
      </c>
      <c r="D483" t="s">
        <v>284</v>
      </c>
      <c r="E483">
        <v>12219.94759252</v>
      </c>
      <c r="F483">
        <v>884.35</v>
      </c>
      <c r="G483">
        <v>1.5874871332579601</v>
      </c>
      <c r="H483">
        <v>-9.4580754417965593</v>
      </c>
      <c r="I483">
        <v>-22.166611641007599</v>
      </c>
      <c r="J483">
        <v>-1.7050445606987801</v>
      </c>
      <c r="K483">
        <v>965.29737337203505</v>
      </c>
      <c r="L483">
        <v>937.43688266204799</v>
      </c>
      <c r="M483">
        <v>30.799906027173702</v>
      </c>
      <c r="N483">
        <v>2.0240343738053501</v>
      </c>
      <c r="O483">
        <v>35.579804376095403</v>
      </c>
      <c r="P483">
        <v>41.496000000000002</v>
      </c>
      <c r="Q483">
        <v>1.8983986194283001E-2</v>
      </c>
    </row>
    <row r="484" spans="1:17" x14ac:dyDescent="0.3">
      <c r="A484" t="s">
        <v>1088</v>
      </c>
      <c r="B484" t="s">
        <v>1089</v>
      </c>
      <c r="C484" t="s">
        <v>3127</v>
      </c>
      <c r="D484" t="s">
        <v>24</v>
      </c>
      <c r="E484">
        <v>12191.743253430001</v>
      </c>
      <c r="F484">
        <v>200.7</v>
      </c>
      <c r="G484">
        <v>-46.212758872395902</v>
      </c>
      <c r="H484">
        <v>-7.3391139683341704</v>
      </c>
      <c r="I484">
        <v>-32.583467006266702</v>
      </c>
      <c r="J484">
        <v>-2.0492563596314102</v>
      </c>
      <c r="K484">
        <v>215.41069556900399</v>
      </c>
      <c r="L484">
        <v>232.20984114004199</v>
      </c>
      <c r="M484">
        <v>45.800329651459698</v>
      </c>
      <c r="N484">
        <v>0.80662705279166202</v>
      </c>
      <c r="O484">
        <v>49.825610363726902</v>
      </c>
      <c r="P484">
        <v>5.8432654783250504</v>
      </c>
      <c r="Q484">
        <v>1.0428435870876E-2</v>
      </c>
    </row>
    <row r="485" spans="1:17" x14ac:dyDescent="0.3">
      <c r="A485" t="s">
        <v>1090</v>
      </c>
      <c r="B485" t="s">
        <v>1091</v>
      </c>
      <c r="C485" t="s">
        <v>3139</v>
      </c>
      <c r="D485" t="s">
        <v>80</v>
      </c>
      <c r="E485">
        <v>12127.82874898</v>
      </c>
      <c r="F485">
        <v>587.29999999999995</v>
      </c>
      <c r="G485">
        <v>-44.312633161567497</v>
      </c>
      <c r="H485">
        <v>0.90504874232808297</v>
      </c>
      <c r="I485">
        <v>-14.686272918494501</v>
      </c>
      <c r="J485">
        <v>-3.7533500881897002</v>
      </c>
      <c r="K485">
        <v>605.41749042040897</v>
      </c>
      <c r="L485">
        <v>633.82816451726103</v>
      </c>
      <c r="M485">
        <v>36.533522371813298</v>
      </c>
      <c r="N485">
        <v>0.53092958999173201</v>
      </c>
      <c r="O485">
        <v>40.303081900221301</v>
      </c>
      <c r="P485">
        <v>16.470004957858102</v>
      </c>
      <c r="Q485">
        <v>4.9157789191895E-2</v>
      </c>
    </row>
    <row r="486" spans="1:17" x14ac:dyDescent="0.3">
      <c r="A486" t="s">
        <v>1092</v>
      </c>
      <c r="B486" t="s">
        <v>1093</v>
      </c>
      <c r="C486" t="s">
        <v>3126</v>
      </c>
      <c r="D486" t="s">
        <v>21</v>
      </c>
      <c r="E486">
        <v>12101.692328880001</v>
      </c>
      <c r="F486">
        <v>809.2</v>
      </c>
      <c r="G486">
        <v>-31.440825387155101</v>
      </c>
      <c r="H486">
        <v>-7.1315693802377206E-2</v>
      </c>
      <c r="I486">
        <v>-11.043427652917799</v>
      </c>
      <c r="J486">
        <v>2.00666735747226</v>
      </c>
      <c r="K486">
        <v>803.443674420663</v>
      </c>
      <c r="L486">
        <v>825.66868097590498</v>
      </c>
      <c r="M486">
        <v>62.374471324120698</v>
      </c>
      <c r="N486">
        <v>0.81146446673739003</v>
      </c>
      <c r="O486">
        <v>18.7592684132476</v>
      </c>
      <c r="P486">
        <v>9.2037786774628891</v>
      </c>
      <c r="Q486">
        <v>-0.13485014767801001</v>
      </c>
    </row>
    <row r="487" spans="1:17" x14ac:dyDescent="0.3">
      <c r="A487" t="s">
        <v>1094</v>
      </c>
      <c r="B487" t="s">
        <v>1095</v>
      </c>
      <c r="C487" t="s">
        <v>3133</v>
      </c>
      <c r="D487" t="s">
        <v>400</v>
      </c>
      <c r="E487">
        <v>12065.857942680001</v>
      </c>
      <c r="F487">
        <v>2982.9</v>
      </c>
      <c r="G487">
        <v>16.038493265239001</v>
      </c>
      <c r="H487">
        <v>4.8983991359802497</v>
      </c>
      <c r="I487">
        <v>3.6223470140663099</v>
      </c>
      <c r="J487">
        <v>-2.4163831943301299</v>
      </c>
      <c r="K487">
        <v>2893.7215060301801</v>
      </c>
      <c r="L487">
        <v>2626.31400572539</v>
      </c>
      <c r="M487">
        <v>44.121283415047202</v>
      </c>
      <c r="N487">
        <v>0.80167145119122996</v>
      </c>
      <c r="O487">
        <v>9.3901907539642497</v>
      </c>
      <c r="P487">
        <v>44.800970873786397</v>
      </c>
      <c r="Q487">
        <v>8.5915191592200998E-2</v>
      </c>
    </row>
    <row r="488" spans="1:17" hidden="1" x14ac:dyDescent="0.3">
      <c r="A488" t="s">
        <v>1096</v>
      </c>
      <c r="B488" t="s">
        <v>1097</v>
      </c>
      <c r="C488" t="s">
        <v>3142</v>
      </c>
      <c r="D488" t="s">
        <v>310</v>
      </c>
      <c r="E488">
        <v>11972.62242345</v>
      </c>
      <c r="F488">
        <v>874.25</v>
      </c>
      <c r="G488">
        <v>-14.0453743515064</v>
      </c>
      <c r="H488">
        <v>-3.0601258518494201</v>
      </c>
      <c r="I488">
        <v>13.4077560001914</v>
      </c>
      <c r="J488">
        <v>-0.16721209159165201</v>
      </c>
      <c r="K488">
        <v>896.86219505822203</v>
      </c>
      <c r="L488">
        <v>829.99287151146405</v>
      </c>
      <c r="M488">
        <v>40.259995462683101</v>
      </c>
      <c r="N488">
        <v>0.78836306676384604</v>
      </c>
      <c r="O488">
        <v>17.243351444094898</v>
      </c>
      <c r="P488">
        <v>35.092327899250499</v>
      </c>
      <c r="Q488">
        <v>-3.7325450231486E-2</v>
      </c>
    </row>
    <row r="489" spans="1:17" x14ac:dyDescent="0.3">
      <c r="A489" t="s">
        <v>1098</v>
      </c>
      <c r="B489" t="s">
        <v>1099</v>
      </c>
      <c r="C489" t="s">
        <v>3141</v>
      </c>
      <c r="D489" t="s">
        <v>446</v>
      </c>
      <c r="E489">
        <v>11762.567140949999</v>
      </c>
      <c r="F489">
        <v>2300.25</v>
      </c>
      <c r="G489">
        <v>-26.256241859791999</v>
      </c>
      <c r="H489">
        <v>-0.41881990513649803</v>
      </c>
      <c r="I489">
        <v>-2.4117761114668101</v>
      </c>
      <c r="J489">
        <v>-1.7474794547279899</v>
      </c>
      <c r="K489">
        <v>2219.99968483473</v>
      </c>
      <c r="L489">
        <v>2176.5609953262901</v>
      </c>
      <c r="M489">
        <v>50.570632120357402</v>
      </c>
      <c r="N489">
        <v>0.82814759286454798</v>
      </c>
      <c r="O489">
        <v>18.900119552222499</v>
      </c>
      <c r="P489">
        <v>27.226216814159201</v>
      </c>
      <c r="Q489">
        <v>-0.119978217190768</v>
      </c>
    </row>
    <row r="490" spans="1:17" x14ac:dyDescent="0.3">
      <c r="A490" t="s">
        <v>1100</v>
      </c>
      <c r="B490" t="s">
        <v>1101</v>
      </c>
      <c r="C490" t="s">
        <v>3144</v>
      </c>
      <c r="D490" t="s">
        <v>1102</v>
      </c>
      <c r="E490">
        <v>11660.570719650001</v>
      </c>
      <c r="F490">
        <v>606.35</v>
      </c>
      <c r="G490">
        <v>46.182818514713098</v>
      </c>
      <c r="H490">
        <v>22.845253563460499</v>
      </c>
      <c r="I490">
        <v>43.758059178328303</v>
      </c>
      <c r="J490">
        <v>-3.2660430947419599</v>
      </c>
      <c r="K490">
        <v>551.53711256969495</v>
      </c>
      <c r="L490">
        <v>478.73554859924297</v>
      </c>
      <c r="M490">
        <v>52.775852651883703</v>
      </c>
      <c r="N490">
        <v>3.6277426738779699</v>
      </c>
      <c r="O490">
        <v>13.614249196008799</v>
      </c>
      <c r="P490">
        <v>95.849483204134302</v>
      </c>
      <c r="Q490">
        <v>3.9255754668615001E-2</v>
      </c>
    </row>
    <row r="491" spans="1:17" x14ac:dyDescent="0.3">
      <c r="A491" t="s">
        <v>1103</v>
      </c>
      <c r="B491" t="s">
        <v>1104</v>
      </c>
      <c r="C491" t="s">
        <v>3132</v>
      </c>
      <c r="D491" t="s">
        <v>225</v>
      </c>
      <c r="E491">
        <v>11635.005509569901</v>
      </c>
      <c r="F491">
        <v>294.05</v>
      </c>
      <c r="G491">
        <v>45.148938798502599</v>
      </c>
      <c r="H491">
        <v>41.2031838436952</v>
      </c>
      <c r="I491">
        <v>19.3310121852838</v>
      </c>
      <c r="J491">
        <v>-8.4805437054087491</v>
      </c>
      <c r="K491">
        <v>258.21482365501902</v>
      </c>
      <c r="L491">
        <v>217.043073169352</v>
      </c>
      <c r="M491">
        <v>45.3711409238133</v>
      </c>
      <c r="N491">
        <v>0.84237060174072897</v>
      </c>
      <c r="O491">
        <v>19.367454514538299</v>
      </c>
      <c r="P491">
        <v>103.565247490481</v>
      </c>
      <c r="Q491">
        <v>0.103607913202308</v>
      </c>
    </row>
    <row r="492" spans="1:17" x14ac:dyDescent="0.3">
      <c r="A492" t="s">
        <v>1105</v>
      </c>
      <c r="B492" t="s">
        <v>1106</v>
      </c>
      <c r="C492" t="s">
        <v>3126</v>
      </c>
      <c r="D492" t="s">
        <v>284</v>
      </c>
      <c r="E492">
        <v>11588.268120285</v>
      </c>
      <c r="F492">
        <v>861.15</v>
      </c>
      <c r="G492">
        <v>-43.431345136279504</v>
      </c>
      <c r="H492">
        <v>-7.7017587268572303</v>
      </c>
      <c r="I492">
        <v>-22.5183587605177</v>
      </c>
      <c r="J492">
        <v>-2.46652522904489</v>
      </c>
      <c r="K492">
        <v>916.84648036787496</v>
      </c>
      <c r="L492">
        <v>937.691507746517</v>
      </c>
      <c r="M492">
        <v>26.584125540073199</v>
      </c>
      <c r="N492">
        <v>0.46475314236465498</v>
      </c>
      <c r="O492">
        <v>44.922487371537997</v>
      </c>
      <c r="P492">
        <v>10.114442810561901</v>
      </c>
      <c r="Q492">
        <v>-1.5208536483079999E-3</v>
      </c>
    </row>
    <row r="493" spans="1:17" x14ac:dyDescent="0.3">
      <c r="A493" t="s">
        <v>1107</v>
      </c>
      <c r="B493" t="s">
        <v>1108</v>
      </c>
      <c r="C493" t="s">
        <v>3131</v>
      </c>
      <c r="D493" t="s">
        <v>278</v>
      </c>
      <c r="E493">
        <v>11578.302280694999</v>
      </c>
      <c r="F493">
        <v>2259.5500000000002</v>
      </c>
      <c r="G493">
        <v>26.436728316230798</v>
      </c>
      <c r="H493">
        <v>5.39100964910239</v>
      </c>
      <c r="I493">
        <v>15.6168114590089</v>
      </c>
      <c r="J493">
        <v>2.9433076680741999</v>
      </c>
      <c r="K493">
        <v>2143.5126336231901</v>
      </c>
      <c r="L493">
        <v>1919.89756661039</v>
      </c>
      <c r="M493">
        <v>60.655282293538903</v>
      </c>
      <c r="N493">
        <v>1.1117797641126399</v>
      </c>
      <c r="O493">
        <v>2.60007523621959</v>
      </c>
      <c r="P493">
        <v>66.137274364912997</v>
      </c>
      <c r="Q493">
        <v>-3.6349725004668001E-2</v>
      </c>
    </row>
    <row r="494" spans="1:17" x14ac:dyDescent="0.3">
      <c r="A494" t="s">
        <v>1109</v>
      </c>
      <c r="B494" t="s">
        <v>1110</v>
      </c>
      <c r="C494" t="s">
        <v>3141</v>
      </c>
      <c r="D494" t="s">
        <v>446</v>
      </c>
      <c r="E494">
        <v>11568.244384760001</v>
      </c>
      <c r="F494">
        <v>732.2</v>
      </c>
      <c r="G494">
        <v>24.727320061492701</v>
      </c>
      <c r="H494">
        <v>2.3418044234789002</v>
      </c>
      <c r="I494">
        <v>24.780144471202501</v>
      </c>
      <c r="J494">
        <v>-4.8399211202328898</v>
      </c>
      <c r="K494">
        <v>705.32871458805005</v>
      </c>
      <c r="L494">
        <v>585.21999653775197</v>
      </c>
      <c r="M494">
        <v>40.871438753906801</v>
      </c>
      <c r="N494">
        <v>1.0585502118316501</v>
      </c>
      <c r="O494">
        <v>14.3130292269871</v>
      </c>
      <c r="P494">
        <v>80.278222331650895</v>
      </c>
      <c r="Q494">
        <v>-2.3289667862928E-2</v>
      </c>
    </row>
    <row r="495" spans="1:17" x14ac:dyDescent="0.3">
      <c r="A495" t="s">
        <v>1111</v>
      </c>
      <c r="B495" t="s">
        <v>1112</v>
      </c>
      <c r="C495" t="s">
        <v>3126</v>
      </c>
      <c r="D495" t="s">
        <v>284</v>
      </c>
      <c r="E495">
        <v>11519.389255619901</v>
      </c>
      <c r="F495">
        <v>2117.4</v>
      </c>
      <c r="G495">
        <v>-27.357689049221101</v>
      </c>
      <c r="H495">
        <v>4.5685776168297796</v>
      </c>
      <c r="I495">
        <v>4.03193718103799</v>
      </c>
      <c r="J495">
        <v>-1.9266430530374501</v>
      </c>
      <c r="K495">
        <v>2131.7800210805499</v>
      </c>
      <c r="L495">
        <v>2038.38661366514</v>
      </c>
      <c r="M495">
        <v>50.562836446514197</v>
      </c>
      <c r="N495">
        <v>0.76266259447461604</v>
      </c>
      <c r="O495">
        <v>29.774723717766999</v>
      </c>
      <c r="P495">
        <v>32.337499999999999</v>
      </c>
      <c r="Q495">
        <v>2.9749938140361001E-2</v>
      </c>
    </row>
    <row r="496" spans="1:17" hidden="1" x14ac:dyDescent="0.3">
      <c r="A496" t="s">
        <v>1113</v>
      </c>
      <c r="B496" t="s">
        <v>1114</v>
      </c>
      <c r="C496" t="s">
        <v>3142</v>
      </c>
      <c r="D496" t="s">
        <v>83</v>
      </c>
      <c r="E496">
        <v>11516.9498752</v>
      </c>
      <c r="F496">
        <v>88.33</v>
      </c>
      <c r="G496">
        <v>-38.692886995142104</v>
      </c>
      <c r="H496">
        <v>-4.7862017452004597</v>
      </c>
      <c r="I496">
        <v>-19.9067014150652</v>
      </c>
      <c r="J496">
        <v>0.928058287746515</v>
      </c>
      <c r="K496">
        <v>91.123151824957404</v>
      </c>
      <c r="L496">
        <v>96.278073523088395</v>
      </c>
      <c r="M496">
        <v>13.715137464591701</v>
      </c>
      <c r="N496">
        <v>1.2391652006104099</v>
      </c>
      <c r="O496">
        <v>17.740292086493799</v>
      </c>
      <c r="P496">
        <v>1.3772523814988999</v>
      </c>
    </row>
    <row r="497" spans="1:17" x14ac:dyDescent="0.3">
      <c r="A497" t="s">
        <v>1115</v>
      </c>
      <c r="B497" t="s">
        <v>1116</v>
      </c>
      <c r="C497" t="s">
        <v>3137</v>
      </c>
      <c r="D497" t="s">
        <v>106</v>
      </c>
      <c r="E497">
        <v>11508.072212999999</v>
      </c>
      <c r="F497">
        <v>832.7</v>
      </c>
      <c r="G497">
        <v>40.634754632874298</v>
      </c>
      <c r="H497">
        <v>16.109487940116999</v>
      </c>
      <c r="I497">
        <v>6.4420590436433898</v>
      </c>
      <c r="J497">
        <v>2.90537007621512</v>
      </c>
      <c r="K497">
        <v>738.25796108985003</v>
      </c>
      <c r="L497">
        <v>663.30357781150997</v>
      </c>
      <c r="M497">
        <v>74.924146961960602</v>
      </c>
      <c r="N497">
        <v>1.1960673036640499</v>
      </c>
      <c r="O497">
        <v>1.47712261318602</v>
      </c>
      <c r="P497">
        <v>90.5273996110284</v>
      </c>
    </row>
    <row r="498" spans="1:17" hidden="1" x14ac:dyDescent="0.3">
      <c r="A498" t="s">
        <v>1117</v>
      </c>
      <c r="B498" t="s">
        <v>1118</v>
      </c>
      <c r="C498" t="s">
        <v>3142</v>
      </c>
      <c r="D498" t="s">
        <v>51</v>
      </c>
      <c r="E498">
        <v>11477.771086139999</v>
      </c>
      <c r="F498">
        <v>4983.7</v>
      </c>
      <c r="G498">
        <v>-25.325532814425799</v>
      </c>
      <c r="H498">
        <v>6.39623005816979</v>
      </c>
      <c r="I498">
        <v>-8.2293792033140001</v>
      </c>
      <c r="J498">
        <v>0.231476685711825</v>
      </c>
      <c r="M498">
        <v>45.567430401949501</v>
      </c>
      <c r="O498">
        <v>7.8515962036238101</v>
      </c>
      <c r="P498">
        <v>18.334105020716802</v>
      </c>
    </row>
    <row r="499" spans="1:17" x14ac:dyDescent="0.3">
      <c r="A499" t="s">
        <v>1119</v>
      </c>
      <c r="B499" t="s">
        <v>1120</v>
      </c>
      <c r="C499" t="s">
        <v>3136</v>
      </c>
      <c r="D499" t="s">
        <v>434</v>
      </c>
      <c r="E499">
        <v>11433.03670045</v>
      </c>
      <c r="F499">
        <v>245.45</v>
      </c>
      <c r="G499">
        <v>39.954915714331499</v>
      </c>
      <c r="H499">
        <v>-4.5425512931987404</v>
      </c>
      <c r="I499">
        <v>5.2423681267068601E-3</v>
      </c>
      <c r="J499">
        <v>-3.9045560544330402</v>
      </c>
      <c r="K499">
        <v>258.95196563626803</v>
      </c>
      <c r="L499">
        <v>233.67577558477299</v>
      </c>
      <c r="M499">
        <v>43.1573861329178</v>
      </c>
      <c r="N499">
        <v>0.234620310556515</v>
      </c>
      <c r="O499">
        <v>56.5288246078631</v>
      </c>
      <c r="P499">
        <v>91.011673151750898</v>
      </c>
      <c r="Q499">
        <v>8.3424615063420998E-2</v>
      </c>
    </row>
    <row r="500" spans="1:17" x14ac:dyDescent="0.3">
      <c r="A500" t="s">
        <v>1121</v>
      </c>
      <c r="B500" t="s">
        <v>1122</v>
      </c>
      <c r="C500" t="s">
        <v>3138</v>
      </c>
      <c r="D500" t="s">
        <v>529</v>
      </c>
      <c r="E500">
        <v>11432.133722774999</v>
      </c>
      <c r="F500">
        <v>357.45</v>
      </c>
      <c r="G500">
        <v>0.11867891043043199</v>
      </c>
      <c r="H500">
        <v>6.4118600751451904</v>
      </c>
      <c r="I500">
        <v>8.1520908146249091</v>
      </c>
      <c r="J500">
        <v>0.50360252939021</v>
      </c>
      <c r="K500">
        <v>338.12346109573599</v>
      </c>
      <c r="L500">
        <v>309.82917652818003</v>
      </c>
      <c r="M500">
        <v>56.3974439076827</v>
      </c>
      <c r="N500">
        <v>0.95316388119223505</v>
      </c>
      <c r="O500">
        <v>12.1835221709329</v>
      </c>
      <c r="P500">
        <v>47.341302555647097</v>
      </c>
      <c r="Q500">
        <v>3.2801627317160999E-2</v>
      </c>
    </row>
    <row r="501" spans="1:17" x14ac:dyDescent="0.3">
      <c r="A501" t="s">
        <v>1123</v>
      </c>
      <c r="B501" t="s">
        <v>1124</v>
      </c>
      <c r="C501" t="s">
        <v>3127</v>
      </c>
      <c r="D501" t="s">
        <v>589</v>
      </c>
      <c r="E501">
        <v>11425.95546625</v>
      </c>
      <c r="F501">
        <v>858.1</v>
      </c>
      <c r="G501">
        <v>-13.889548317589901</v>
      </c>
      <c r="H501">
        <v>0.34299180237937699</v>
      </c>
      <c r="I501">
        <v>-3.6710219921153899</v>
      </c>
      <c r="J501">
        <v>-1.3323449736197599</v>
      </c>
      <c r="K501">
        <v>861.53597751996801</v>
      </c>
      <c r="L501">
        <v>813.48336990898395</v>
      </c>
      <c r="M501">
        <v>46.192700274254001</v>
      </c>
      <c r="N501">
        <v>0.85309350931810002</v>
      </c>
      <c r="O501">
        <v>10.9136464281552</v>
      </c>
      <c r="P501">
        <v>26.1911764705882</v>
      </c>
      <c r="Q501">
        <v>9.3336296340259996E-3</v>
      </c>
    </row>
    <row r="502" spans="1:17" hidden="1" x14ac:dyDescent="0.3">
      <c r="A502" t="s">
        <v>1125</v>
      </c>
      <c r="B502" t="s">
        <v>1126</v>
      </c>
      <c r="C502" t="s">
        <v>3142</v>
      </c>
      <c r="D502" t="s">
        <v>217</v>
      </c>
      <c r="E502">
        <v>11406.309223189999</v>
      </c>
      <c r="F502">
        <v>14387.95</v>
      </c>
      <c r="G502">
        <v>54.515897568619998</v>
      </c>
      <c r="H502">
        <v>19.2946918532264</v>
      </c>
      <c r="I502">
        <v>54.360437021974498</v>
      </c>
      <c r="J502">
        <v>13.3461557826686</v>
      </c>
      <c r="K502">
        <v>12326.198153818401</v>
      </c>
      <c r="L502">
        <v>10610.999070874301</v>
      </c>
      <c r="M502">
        <v>86.204796637888407</v>
      </c>
      <c r="N502">
        <v>1.1858131539388801</v>
      </c>
      <c r="O502">
        <v>0.73672760886713795</v>
      </c>
      <c r="P502">
        <v>123.242048099301</v>
      </c>
      <c r="Q502">
        <v>0.17087620229969999</v>
      </c>
    </row>
    <row r="503" spans="1:17" x14ac:dyDescent="0.3">
      <c r="A503" t="s">
        <v>1127</v>
      </c>
      <c r="B503" t="s">
        <v>1128</v>
      </c>
      <c r="C503" t="s">
        <v>3127</v>
      </c>
      <c r="D503" t="s">
        <v>24</v>
      </c>
      <c r="E503">
        <v>11405.606649695999</v>
      </c>
      <c r="F503">
        <v>153.99</v>
      </c>
      <c r="G503">
        <v>-12.6828061111301</v>
      </c>
      <c r="H503">
        <v>-8.0415217198456901</v>
      </c>
      <c r="I503">
        <v>-13.2589230507617</v>
      </c>
      <c r="J503">
        <v>-3.8636675759783499</v>
      </c>
      <c r="K503">
        <v>163.69801690737199</v>
      </c>
      <c r="L503">
        <v>155.62807078357599</v>
      </c>
      <c r="M503">
        <v>27.137842006973099</v>
      </c>
      <c r="N503">
        <v>0.81485910573465103</v>
      </c>
      <c r="O503">
        <v>14.825638028443301</v>
      </c>
      <c r="P503">
        <v>22.799043062200901</v>
      </c>
      <c r="Q503">
        <v>-4.1568254401465998E-2</v>
      </c>
    </row>
    <row r="504" spans="1:17" x14ac:dyDescent="0.3">
      <c r="A504" t="s">
        <v>1129</v>
      </c>
      <c r="B504" t="s">
        <v>1130</v>
      </c>
      <c r="C504" t="s">
        <v>3130</v>
      </c>
      <c r="D504" t="s">
        <v>48</v>
      </c>
      <c r="E504">
        <v>11369.8157928</v>
      </c>
      <c r="F504">
        <v>443.2</v>
      </c>
      <c r="G504">
        <v>-8.0131658058790798</v>
      </c>
      <c r="H504">
        <v>-4.8905880902339298</v>
      </c>
      <c r="I504">
        <v>-10.2134560345549</v>
      </c>
      <c r="J504">
        <v>-1.63823683677689</v>
      </c>
      <c r="K504">
        <v>452.71400644433101</v>
      </c>
      <c r="L504">
        <v>440.70541655903401</v>
      </c>
      <c r="M504">
        <v>57.339334968888402</v>
      </c>
      <c r="N504">
        <v>1.02272381357957</v>
      </c>
      <c r="O504">
        <v>29.693140794223801</v>
      </c>
      <c r="P504">
        <v>42.921638181231799</v>
      </c>
      <c r="Q504">
        <v>2.3221227659350001E-3</v>
      </c>
    </row>
    <row r="505" spans="1:17" x14ac:dyDescent="0.3">
      <c r="A505" t="s">
        <v>1131</v>
      </c>
      <c r="B505" t="s">
        <v>1132</v>
      </c>
      <c r="C505" t="s">
        <v>3139</v>
      </c>
      <c r="D505" t="s">
        <v>217</v>
      </c>
      <c r="E505">
        <v>11312.2468926</v>
      </c>
      <c r="F505">
        <v>579</v>
      </c>
      <c r="G505">
        <v>-8.9303174710080899</v>
      </c>
      <c r="H505">
        <v>14.931276169228701</v>
      </c>
      <c r="I505">
        <v>-24.874119947380901</v>
      </c>
      <c r="J505">
        <v>-1.8532859666499999</v>
      </c>
      <c r="K505">
        <v>554.51807754450601</v>
      </c>
      <c r="L505">
        <v>548.51718889982499</v>
      </c>
      <c r="M505">
        <v>54.567481611797</v>
      </c>
      <c r="N505">
        <v>0.75584155201447301</v>
      </c>
      <c r="O505">
        <v>22.521588946459399</v>
      </c>
      <c r="P505">
        <v>33.348687240902798</v>
      </c>
      <c r="Q505">
        <v>-1.9856285527032998E-2</v>
      </c>
    </row>
    <row r="506" spans="1:17" hidden="1" x14ac:dyDescent="0.3">
      <c r="A506" t="s">
        <v>1133</v>
      </c>
      <c r="B506" t="s">
        <v>1134</v>
      </c>
      <c r="C506" t="s">
        <v>3142</v>
      </c>
      <c r="D506" t="s">
        <v>119</v>
      </c>
      <c r="E506">
        <v>11287.825380619999</v>
      </c>
      <c r="F506">
        <v>686.15</v>
      </c>
      <c r="G506">
        <v>20.107810838097802</v>
      </c>
      <c r="H506">
        <v>-2.3833654384553999</v>
      </c>
      <c r="I506">
        <v>2.8866770742655201</v>
      </c>
      <c r="J506">
        <v>2.1412080295709601</v>
      </c>
      <c r="K506">
        <v>697.53387720808405</v>
      </c>
      <c r="L506">
        <v>646.00981978912398</v>
      </c>
      <c r="M506">
        <v>51.665522075650699</v>
      </c>
      <c r="N506">
        <v>0.68598140906238902</v>
      </c>
      <c r="O506">
        <v>20.964803614369998</v>
      </c>
      <c r="P506">
        <v>71.537499999999994</v>
      </c>
      <c r="Q506">
        <v>0.109024072941162</v>
      </c>
    </row>
    <row r="507" spans="1:17" x14ac:dyDescent="0.3">
      <c r="A507" t="s">
        <v>1135</v>
      </c>
      <c r="B507" t="s">
        <v>1136</v>
      </c>
      <c r="C507" t="s">
        <v>3130</v>
      </c>
      <c r="D507" t="s">
        <v>48</v>
      </c>
      <c r="E507">
        <v>11250.964222713999</v>
      </c>
      <c r="F507">
        <v>200.18</v>
      </c>
      <c r="G507">
        <v>16.382975225327801</v>
      </c>
      <c r="H507">
        <v>-2.4335447403695398</v>
      </c>
      <c r="I507">
        <v>-20.098129491956499</v>
      </c>
      <c r="J507">
        <v>-0.83421217879817999</v>
      </c>
      <c r="K507">
        <v>218.88059272408401</v>
      </c>
      <c r="L507">
        <v>215.38639488282499</v>
      </c>
      <c r="M507">
        <v>41.4971510588326</v>
      </c>
      <c r="N507">
        <v>0.57474295087930105</v>
      </c>
      <c r="O507">
        <v>51.813367968827997</v>
      </c>
      <c r="P507">
        <v>71.902103907256304</v>
      </c>
      <c r="Q507">
        <v>0.10436384029003901</v>
      </c>
    </row>
    <row r="508" spans="1:17" x14ac:dyDescent="0.3">
      <c r="A508" t="s">
        <v>1137</v>
      </c>
      <c r="B508" t="s">
        <v>1138</v>
      </c>
      <c r="C508" t="s">
        <v>3135</v>
      </c>
      <c r="D508" t="s">
        <v>80</v>
      </c>
      <c r="E508">
        <v>11232.224050245</v>
      </c>
      <c r="F508">
        <v>362.45</v>
      </c>
      <c r="G508">
        <v>31.472503903729201</v>
      </c>
      <c r="H508">
        <v>-0.97628115267117299</v>
      </c>
      <c r="I508">
        <v>48.721796871655698</v>
      </c>
      <c r="J508">
        <v>0.88628488873174605</v>
      </c>
      <c r="K508">
        <v>353.85608365725199</v>
      </c>
      <c r="L508">
        <v>291.84507903364403</v>
      </c>
      <c r="M508">
        <v>46.052275226868602</v>
      </c>
      <c r="N508">
        <v>0.18327784301427599</v>
      </c>
      <c r="O508">
        <v>6.2215477996965003</v>
      </c>
      <c r="P508">
        <v>110.05505650536</v>
      </c>
      <c r="Q508">
        <v>5.8275294921942999E-2</v>
      </c>
    </row>
    <row r="509" spans="1:17" x14ac:dyDescent="0.3">
      <c r="A509" t="s">
        <v>1139</v>
      </c>
      <c r="B509" t="s">
        <v>1140</v>
      </c>
      <c r="C509" t="s">
        <v>3139</v>
      </c>
      <c r="D509" t="s">
        <v>119</v>
      </c>
      <c r="E509">
        <v>11188.60289715</v>
      </c>
      <c r="F509">
        <v>367.15</v>
      </c>
      <c r="G509">
        <v>-16.190243913936701</v>
      </c>
      <c r="H509">
        <v>-5.5722270592366598</v>
      </c>
      <c r="I509">
        <v>-1.81609336941546</v>
      </c>
      <c r="J509">
        <v>-4.1071047235160698</v>
      </c>
      <c r="K509">
        <v>352.81106560472102</v>
      </c>
      <c r="L509">
        <v>342.14488036270598</v>
      </c>
      <c r="M509">
        <v>63.6694696978496</v>
      </c>
      <c r="N509">
        <v>0.68615472435896496</v>
      </c>
      <c r="O509">
        <v>16.519133868990799</v>
      </c>
      <c r="P509">
        <v>45.233386075949298</v>
      </c>
      <c r="Q509">
        <v>0.161011057977338</v>
      </c>
    </row>
    <row r="510" spans="1:17" hidden="1" x14ac:dyDescent="0.3">
      <c r="A510" t="s">
        <v>1141</v>
      </c>
      <c r="B510" t="s">
        <v>1142</v>
      </c>
      <c r="C510" t="s">
        <v>3142</v>
      </c>
      <c r="D510" t="s">
        <v>156</v>
      </c>
      <c r="E510">
        <v>11153.411976855001</v>
      </c>
      <c r="F510">
        <v>743.15</v>
      </c>
      <c r="G510">
        <v>313.03298009031897</v>
      </c>
      <c r="H510">
        <v>2.15879261640834</v>
      </c>
      <c r="I510">
        <v>32.787900127094801</v>
      </c>
      <c r="J510">
        <v>7.5930152584866102</v>
      </c>
      <c r="K510">
        <v>683.10679906052098</v>
      </c>
      <c r="L510">
        <v>562.56177072080595</v>
      </c>
      <c r="M510">
        <v>73.426409393627296</v>
      </c>
      <c r="N510">
        <v>0.74435493423638099</v>
      </c>
      <c r="O510">
        <v>13.799367557020799</v>
      </c>
      <c r="P510">
        <v>423.345070422535</v>
      </c>
      <c r="Q510">
        <v>0.26080705823400402</v>
      </c>
    </row>
    <row r="511" spans="1:17" x14ac:dyDescent="0.3">
      <c r="A511" t="s">
        <v>1143</v>
      </c>
      <c r="B511" t="s">
        <v>1144</v>
      </c>
      <c r="C511" t="s">
        <v>3127</v>
      </c>
      <c r="D511" t="s">
        <v>589</v>
      </c>
      <c r="E511">
        <v>11132.173749645</v>
      </c>
      <c r="F511">
        <v>152.62</v>
      </c>
      <c r="G511">
        <v>-29.844505586980901</v>
      </c>
      <c r="H511">
        <v>-6.4061062376047202</v>
      </c>
      <c r="I511">
        <v>-23.809123814196901</v>
      </c>
      <c r="J511">
        <v>-4.5346202836820497</v>
      </c>
      <c r="K511">
        <v>162.24333844684699</v>
      </c>
      <c r="L511">
        <v>164.14048934023501</v>
      </c>
      <c r="M511">
        <v>35.241267040213103</v>
      </c>
      <c r="N511">
        <v>0.91382103613893595</v>
      </c>
      <c r="O511">
        <v>37.136271967732597</v>
      </c>
      <c r="P511">
        <v>15.928598556779299</v>
      </c>
      <c r="Q511">
        <v>-3.3836405184275997E-2</v>
      </c>
    </row>
    <row r="512" spans="1:17" x14ac:dyDescent="0.3">
      <c r="A512" t="s">
        <v>1145</v>
      </c>
      <c r="B512" t="s">
        <v>1146</v>
      </c>
      <c r="C512" t="s">
        <v>3127</v>
      </c>
      <c r="D512" t="s">
        <v>589</v>
      </c>
      <c r="E512">
        <v>11071.951236209999</v>
      </c>
      <c r="F512">
        <v>1241.6500000000001</v>
      </c>
      <c r="G512">
        <v>18.142324850664199</v>
      </c>
      <c r="H512">
        <v>20.217078956064299</v>
      </c>
      <c r="I512">
        <v>28.126830314756798</v>
      </c>
      <c r="J512">
        <v>13.334152774101801</v>
      </c>
      <c r="K512">
        <v>1158.2259660376701</v>
      </c>
      <c r="L512">
        <v>1014.04601909871</v>
      </c>
      <c r="M512">
        <v>50.418654165460602</v>
      </c>
      <c r="N512">
        <v>1.4877473183221299</v>
      </c>
      <c r="O512">
        <v>11.408206821567999</v>
      </c>
      <c r="P512">
        <v>59.872529453421699</v>
      </c>
      <c r="Q512">
        <v>6.6279804597817002E-2</v>
      </c>
    </row>
    <row r="513" spans="1:17" x14ac:dyDescent="0.3">
      <c r="A513" t="s">
        <v>1147</v>
      </c>
      <c r="B513" t="s">
        <v>1148</v>
      </c>
      <c r="C513" t="s">
        <v>3137</v>
      </c>
      <c r="D513" t="s">
        <v>89</v>
      </c>
      <c r="E513">
        <v>11041.63957512</v>
      </c>
      <c r="F513">
        <v>1420.65</v>
      </c>
      <c r="G513">
        <v>103.62646770684999</v>
      </c>
      <c r="H513">
        <v>14.849107380805499</v>
      </c>
      <c r="I513">
        <v>71.109576657539293</v>
      </c>
      <c r="J513">
        <v>-1.1028713923294999</v>
      </c>
      <c r="K513">
        <v>1239.98305997794</v>
      </c>
      <c r="L513">
        <v>968.53845908034702</v>
      </c>
      <c r="M513">
        <v>60.196407851194103</v>
      </c>
      <c r="N513">
        <v>1.3923656606284101</v>
      </c>
      <c r="O513">
        <v>8.6826452680111199</v>
      </c>
      <c r="P513">
        <v>144.09793814432899</v>
      </c>
    </row>
    <row r="514" spans="1:17" x14ac:dyDescent="0.3">
      <c r="A514" t="s">
        <v>1149</v>
      </c>
      <c r="B514" t="s">
        <v>1150</v>
      </c>
      <c r="C514" t="s">
        <v>3127</v>
      </c>
      <c r="D514" t="s">
        <v>24</v>
      </c>
      <c r="E514">
        <v>10958.967871776</v>
      </c>
      <c r="F514">
        <v>99.52</v>
      </c>
      <c r="G514">
        <v>-39.662853632530997</v>
      </c>
      <c r="H514">
        <v>-6.0053173998377396</v>
      </c>
      <c r="I514">
        <v>-38.319295024383102</v>
      </c>
      <c r="J514">
        <v>-3.4832779937377998</v>
      </c>
      <c r="K514">
        <v>107.498932820406</v>
      </c>
      <c r="L514">
        <v>113.12880394426</v>
      </c>
      <c r="M514">
        <v>30.4206442943097</v>
      </c>
      <c r="N514">
        <v>0.56290970378272198</v>
      </c>
      <c r="O514">
        <v>53.235530546623799</v>
      </c>
      <c r="P514">
        <v>5.2008456659619497</v>
      </c>
      <c r="Q514">
        <v>0.106299822738673</v>
      </c>
    </row>
    <row r="515" spans="1:17" x14ac:dyDescent="0.3">
      <c r="A515" t="s">
        <v>1151</v>
      </c>
      <c r="B515" t="s">
        <v>1152</v>
      </c>
      <c r="C515" t="s">
        <v>3129</v>
      </c>
      <c r="D515" t="s">
        <v>122</v>
      </c>
      <c r="E515">
        <v>10914.095259689901</v>
      </c>
      <c r="F515">
        <v>1856.85</v>
      </c>
      <c r="G515">
        <v>45.049090656166598</v>
      </c>
      <c r="H515">
        <v>7.1060036253709598</v>
      </c>
      <c r="I515">
        <v>55.012518402904703</v>
      </c>
      <c r="J515">
        <v>-6.6633088137633203E-2</v>
      </c>
      <c r="K515">
        <v>1721.1190544419001</v>
      </c>
      <c r="L515">
        <v>1391.4659413838699</v>
      </c>
      <c r="M515">
        <v>47.566644341534797</v>
      </c>
      <c r="N515">
        <v>0.53920526917928402</v>
      </c>
      <c r="O515">
        <v>18.4802218811428</v>
      </c>
      <c r="P515">
        <v>92.799293946630598</v>
      </c>
      <c r="Q515">
        <v>0.17258119511914399</v>
      </c>
    </row>
    <row r="516" spans="1:17" x14ac:dyDescent="0.3">
      <c r="A516" t="s">
        <v>1153</v>
      </c>
      <c r="B516" t="s">
        <v>1154</v>
      </c>
      <c r="C516" t="s">
        <v>3133</v>
      </c>
      <c r="D516" t="s">
        <v>400</v>
      </c>
      <c r="E516">
        <v>10892.29607325</v>
      </c>
      <c r="F516">
        <v>397.5</v>
      </c>
      <c r="G516">
        <v>20.1793782659269</v>
      </c>
      <c r="H516">
        <v>-4.6269454468998097</v>
      </c>
      <c r="I516">
        <v>-16.159146484110501</v>
      </c>
      <c r="J516">
        <v>-3.2816352753862299</v>
      </c>
      <c r="K516">
        <v>418.15375377752798</v>
      </c>
      <c r="L516">
        <v>403.55535654729698</v>
      </c>
      <c r="M516">
        <v>34.708455767417902</v>
      </c>
      <c r="N516">
        <v>0.61653793390265399</v>
      </c>
      <c r="O516">
        <v>39.358490566037702</v>
      </c>
      <c r="P516">
        <v>48.210290827740401</v>
      </c>
      <c r="Q516">
        <v>0.106049090882144</v>
      </c>
    </row>
    <row r="517" spans="1:17" x14ac:dyDescent="0.3">
      <c r="A517" t="s">
        <v>1155</v>
      </c>
      <c r="B517" t="s">
        <v>1156</v>
      </c>
      <c r="C517" t="s">
        <v>3127</v>
      </c>
      <c r="D517" t="s">
        <v>405</v>
      </c>
      <c r="E517">
        <v>10879.941518064001</v>
      </c>
      <c r="F517">
        <v>120.98</v>
      </c>
      <c r="G517">
        <v>55.788145466424702</v>
      </c>
      <c r="H517">
        <v>2.8732591121944902</v>
      </c>
      <c r="I517">
        <v>54.1757323306473</v>
      </c>
      <c r="J517">
        <v>-11.7745441321218</v>
      </c>
      <c r="K517">
        <v>111.792978818695</v>
      </c>
      <c r="L517">
        <v>84.752939586652701</v>
      </c>
      <c r="M517">
        <v>41.723101739324598</v>
      </c>
      <c r="N517">
        <v>0.67652610419109305</v>
      </c>
      <c r="O517">
        <v>20.292610348817899</v>
      </c>
      <c r="P517">
        <v>103.841617523167</v>
      </c>
      <c r="Q517">
        <v>0.110316280993687</v>
      </c>
    </row>
    <row r="518" spans="1:17" x14ac:dyDescent="0.3">
      <c r="A518" t="s">
        <v>1157</v>
      </c>
      <c r="B518" t="s">
        <v>1158</v>
      </c>
      <c r="C518" t="s">
        <v>3139</v>
      </c>
      <c r="D518" t="s">
        <v>256</v>
      </c>
      <c r="E518">
        <v>10848.6606816</v>
      </c>
      <c r="F518">
        <v>5345.2</v>
      </c>
      <c r="G518">
        <v>51.706547910568602</v>
      </c>
      <c r="H518">
        <v>1.3737870353439301</v>
      </c>
      <c r="I518">
        <v>42.474206484246402</v>
      </c>
      <c r="J518">
        <v>1.48642181221604</v>
      </c>
      <c r="K518">
        <v>5311.2848218126501</v>
      </c>
      <c r="L518">
        <v>4587.9614282395796</v>
      </c>
      <c r="M518">
        <v>47.817182107073499</v>
      </c>
      <c r="N518">
        <v>0.63801256032380504</v>
      </c>
      <c r="O518">
        <v>12.2315348349921</v>
      </c>
      <c r="P518">
        <v>79.480550005876097</v>
      </c>
      <c r="Q518">
        <v>0.18315376492131599</v>
      </c>
    </row>
    <row r="519" spans="1:17" x14ac:dyDescent="0.3">
      <c r="A519" t="s">
        <v>1159</v>
      </c>
      <c r="B519" t="s">
        <v>1160</v>
      </c>
      <c r="C519" t="s">
        <v>3136</v>
      </c>
      <c r="D519" t="s">
        <v>1161</v>
      </c>
      <c r="E519">
        <v>10813.26120289</v>
      </c>
      <c r="F519">
        <v>727.55</v>
      </c>
      <c r="G519">
        <v>45.751066925540599</v>
      </c>
      <c r="H519">
        <v>-8.3906556158261303</v>
      </c>
      <c r="I519">
        <v>16.237836234724998</v>
      </c>
      <c r="J519">
        <v>-1.4937792829668</v>
      </c>
      <c r="K519">
        <v>756.29412178346797</v>
      </c>
      <c r="L519">
        <v>639.84865413131899</v>
      </c>
      <c r="M519">
        <v>26.8440625247455</v>
      </c>
      <c r="N519">
        <v>0.49630410642220901</v>
      </c>
      <c r="O519">
        <v>20.266648340320199</v>
      </c>
      <c r="P519">
        <v>81.728487573373201</v>
      </c>
      <c r="Q519">
        <v>-5.6311797215833001E-2</v>
      </c>
    </row>
    <row r="520" spans="1:17" x14ac:dyDescent="0.3">
      <c r="A520" t="s">
        <v>1162</v>
      </c>
      <c r="B520" t="s">
        <v>1163</v>
      </c>
      <c r="C520" t="s">
        <v>3127</v>
      </c>
      <c r="D520" t="s">
        <v>220</v>
      </c>
      <c r="E520">
        <v>10812.733381800001</v>
      </c>
      <c r="F520">
        <v>2611.35</v>
      </c>
      <c r="G520">
        <v>74.275751984505305</v>
      </c>
      <c r="H520">
        <v>11.397909741908199</v>
      </c>
      <c r="I520">
        <v>80.445880440411997</v>
      </c>
      <c r="J520">
        <v>3.3371348244851</v>
      </c>
      <c r="K520">
        <v>2367.0241088458702</v>
      </c>
      <c r="L520">
        <v>1870.0122331153</v>
      </c>
      <c r="M520">
        <v>65.535601598850306</v>
      </c>
      <c r="N520">
        <v>0.52888045175853204</v>
      </c>
      <c r="O520">
        <v>9.0259827292396597</v>
      </c>
      <c r="P520">
        <v>138.79566549311801</v>
      </c>
      <c r="Q520">
        <v>0.182526599635809</v>
      </c>
    </row>
    <row r="521" spans="1:17" x14ac:dyDescent="0.3">
      <c r="A521" t="s">
        <v>1164</v>
      </c>
      <c r="B521" t="s">
        <v>1165</v>
      </c>
      <c r="C521" t="s">
        <v>3138</v>
      </c>
      <c r="D521" t="s">
        <v>125</v>
      </c>
      <c r="E521">
        <v>10801.81661964</v>
      </c>
      <c r="F521">
        <v>1270.2</v>
      </c>
      <c r="G521">
        <v>45.1643835097181</v>
      </c>
      <c r="H521">
        <v>-0.58849625272524697</v>
      </c>
      <c r="I521">
        <v>36.1518379028834</v>
      </c>
      <c r="J521">
        <v>6.8947758914724302</v>
      </c>
      <c r="K521">
        <v>1194.4988171999501</v>
      </c>
      <c r="L521">
        <v>1042.64306347302</v>
      </c>
      <c r="M521">
        <v>69.924593663908794</v>
      </c>
      <c r="N521">
        <v>0.58263588346669803</v>
      </c>
      <c r="O521">
        <v>8.9552826326562798</v>
      </c>
      <c r="P521">
        <v>82.5</v>
      </c>
      <c r="Q521">
        <v>2.5905005593921001E-2</v>
      </c>
    </row>
    <row r="522" spans="1:17" hidden="1" x14ac:dyDescent="0.3">
      <c r="A522" t="s">
        <v>1166</v>
      </c>
      <c r="B522" t="s">
        <v>1167</v>
      </c>
      <c r="C522" t="s">
        <v>3142</v>
      </c>
      <c r="D522" t="s">
        <v>743</v>
      </c>
      <c r="E522">
        <v>10739.054693185</v>
      </c>
      <c r="F522">
        <v>115.6</v>
      </c>
      <c r="G522">
        <v>26.578547452862701</v>
      </c>
      <c r="H522">
        <v>1.0571993957211101</v>
      </c>
      <c r="I522">
        <v>-0.17711946598851799</v>
      </c>
      <c r="J522">
        <v>-1.5401195486967401</v>
      </c>
      <c r="K522">
        <v>116.630780928284</v>
      </c>
      <c r="L522">
        <v>106.11947275538</v>
      </c>
      <c r="M522">
        <v>54.041415573722702</v>
      </c>
      <c r="N522">
        <v>0.67501776940545999</v>
      </c>
      <c r="O522">
        <v>7.2664359861591699</v>
      </c>
      <c r="P522">
        <v>61.565338923829401</v>
      </c>
      <c r="Q522">
        <v>2.1133606920337E-2</v>
      </c>
    </row>
    <row r="523" spans="1:17" hidden="1" x14ac:dyDescent="0.3">
      <c r="A523" t="s">
        <v>1168</v>
      </c>
      <c r="B523" t="s">
        <v>1169</v>
      </c>
      <c r="C523" t="s">
        <v>3139</v>
      </c>
      <c r="D523" t="s">
        <v>1170</v>
      </c>
      <c r="E523">
        <v>10725.2258157</v>
      </c>
      <c r="F523">
        <v>1138.5</v>
      </c>
      <c r="G523">
        <v>-16.5129036703146</v>
      </c>
      <c r="H523">
        <v>-3.0807438358572599</v>
      </c>
      <c r="I523">
        <v>15.286203094896299</v>
      </c>
      <c r="J523">
        <v>-1.8409771212888899</v>
      </c>
      <c r="K523">
        <v>1188.9946998694099</v>
      </c>
      <c r="M523">
        <v>22.534509738655299</v>
      </c>
      <c r="N523">
        <v>0.79211673894492496</v>
      </c>
      <c r="O523">
        <v>14.180939833113699</v>
      </c>
      <c r="P523">
        <v>40.002459419576901</v>
      </c>
    </row>
    <row r="524" spans="1:17" x14ac:dyDescent="0.3">
      <c r="A524" t="s">
        <v>1171</v>
      </c>
      <c r="B524" t="s">
        <v>1172</v>
      </c>
      <c r="C524" t="s">
        <v>3139</v>
      </c>
      <c r="D524" t="s">
        <v>1173</v>
      </c>
      <c r="E524">
        <v>10709.185364999999</v>
      </c>
      <c r="F524">
        <v>1179.9000000000001</v>
      </c>
      <c r="G524">
        <v>-1.43314563201217</v>
      </c>
      <c r="H524">
        <v>-2.2252731395571002</v>
      </c>
      <c r="I524">
        <v>-22.6877318484654</v>
      </c>
      <c r="J524">
        <v>-0.51577979764277204</v>
      </c>
      <c r="K524">
        <v>1185.6742808469101</v>
      </c>
      <c r="L524">
        <v>1186.9559999999899</v>
      </c>
      <c r="M524">
        <v>61.4590034715619</v>
      </c>
      <c r="N524">
        <v>0.80705793541458004</v>
      </c>
      <c r="O524">
        <v>27.714213068904101</v>
      </c>
      <c r="P524">
        <v>47.202295552367303</v>
      </c>
    </row>
    <row r="525" spans="1:17" x14ac:dyDescent="0.3">
      <c r="A525" t="s">
        <v>1174</v>
      </c>
      <c r="B525" t="s">
        <v>1175</v>
      </c>
      <c r="C525" t="s">
        <v>3140</v>
      </c>
      <c r="D525" t="s">
        <v>458</v>
      </c>
      <c r="E525">
        <v>10642.239331209999</v>
      </c>
      <c r="F525">
        <v>1599.1</v>
      </c>
      <c r="G525">
        <v>19.279841863524801</v>
      </c>
      <c r="H525">
        <v>-16.796100631914701</v>
      </c>
      <c r="I525">
        <v>27.016938114958599</v>
      </c>
      <c r="J525">
        <v>-6.6814514858204603</v>
      </c>
      <c r="K525">
        <v>1814.57826571941</v>
      </c>
      <c r="L525">
        <v>1548.2228355534</v>
      </c>
      <c r="M525">
        <v>16.8725311201616</v>
      </c>
      <c r="N525">
        <v>0.61485983903455499</v>
      </c>
      <c r="O525">
        <v>48.833718966918902</v>
      </c>
      <c r="P525">
        <v>77.998897567213106</v>
      </c>
      <c r="Q525">
        <v>0.18960906177509099</v>
      </c>
    </row>
    <row r="526" spans="1:17" hidden="1" x14ac:dyDescent="0.3">
      <c r="A526" t="s">
        <v>1176</v>
      </c>
      <c r="B526" t="s">
        <v>1177</v>
      </c>
      <c r="C526" t="s">
        <v>3142</v>
      </c>
      <c r="D526" t="s">
        <v>743</v>
      </c>
      <c r="E526">
        <v>10625.948094249999</v>
      </c>
      <c r="F526">
        <v>529.19000000000005</v>
      </c>
      <c r="G526">
        <v>-10.1498505433897</v>
      </c>
      <c r="H526">
        <v>-8.6338877911703804E-2</v>
      </c>
      <c r="I526">
        <v>-3.6701310584756399</v>
      </c>
      <c r="J526">
        <v>-1.7126887815958201</v>
      </c>
      <c r="K526">
        <v>531.64918811715404</v>
      </c>
      <c r="L526">
        <v>506.18804411961003</v>
      </c>
      <c r="M526">
        <v>77.9215973242584</v>
      </c>
      <c r="N526">
        <v>1.63258125966835</v>
      </c>
      <c r="O526">
        <v>5.5915644664487001</v>
      </c>
      <c r="P526">
        <v>23.038828179493098</v>
      </c>
      <c r="Q526">
        <v>-1.3416788414562999E-2</v>
      </c>
    </row>
    <row r="527" spans="1:17" hidden="1" x14ac:dyDescent="0.3">
      <c r="A527" t="s">
        <v>1178</v>
      </c>
      <c r="B527" t="s">
        <v>1179</v>
      </c>
      <c r="C527" t="s">
        <v>3142</v>
      </c>
      <c r="D527" t="s">
        <v>446</v>
      </c>
      <c r="E527">
        <v>10570.302487519901</v>
      </c>
      <c r="F527">
        <v>2981.35</v>
      </c>
      <c r="G527">
        <v>-13.612558233354401</v>
      </c>
      <c r="H527">
        <v>-5.1579776975225098</v>
      </c>
      <c r="I527">
        <v>5.70917438315323</v>
      </c>
      <c r="J527">
        <v>-2.6508069277741</v>
      </c>
      <c r="K527">
        <v>2958.6979608756401</v>
      </c>
      <c r="L527">
        <v>2781.4407755440702</v>
      </c>
      <c r="M527">
        <v>51.172394078044597</v>
      </c>
      <c r="N527">
        <v>0.70508890372678401</v>
      </c>
      <c r="O527">
        <v>13.036040719808099</v>
      </c>
      <c r="P527">
        <v>32.681352914997703</v>
      </c>
      <c r="Q527">
        <v>-6.4304800708828005E-2</v>
      </c>
    </row>
    <row r="528" spans="1:17" hidden="1" x14ac:dyDescent="0.3">
      <c r="A528" t="s">
        <v>1180</v>
      </c>
      <c r="B528" t="s">
        <v>1181</v>
      </c>
      <c r="C528" t="s">
        <v>3142</v>
      </c>
      <c r="D528" t="s">
        <v>109</v>
      </c>
      <c r="E528">
        <v>10559.899421349999</v>
      </c>
      <c r="F528">
        <v>804.5</v>
      </c>
      <c r="G528">
        <v>137.88033606562499</v>
      </c>
      <c r="H528">
        <v>0.23667299187906701</v>
      </c>
      <c r="I528">
        <v>-17.233972693600499</v>
      </c>
      <c r="J528">
        <v>-8.8576890324461102E-2</v>
      </c>
      <c r="K528">
        <v>869.69785692370294</v>
      </c>
      <c r="L528">
        <v>788.70410761195706</v>
      </c>
      <c r="M528">
        <v>42.371844932063503</v>
      </c>
      <c r="N528">
        <v>0.67323245988147296</v>
      </c>
      <c r="O528">
        <v>38.968303293971402</v>
      </c>
      <c r="P528">
        <v>210.61776061776001</v>
      </c>
      <c r="Q528">
        <v>0.28625744244860701</v>
      </c>
    </row>
    <row r="529" spans="1:17" x14ac:dyDescent="0.3">
      <c r="A529" t="s">
        <v>1182</v>
      </c>
      <c r="B529" t="s">
        <v>1183</v>
      </c>
      <c r="C529" t="s">
        <v>3137</v>
      </c>
      <c r="D529" t="s">
        <v>310</v>
      </c>
      <c r="E529">
        <v>10481.5910484</v>
      </c>
      <c r="F529">
        <v>909.25</v>
      </c>
      <c r="G529">
        <v>-41.207067368795599</v>
      </c>
      <c r="H529">
        <v>-9.9676076065281194</v>
      </c>
      <c r="I529">
        <v>-18.734903039613599</v>
      </c>
      <c r="J529">
        <v>-5.9200197575834297</v>
      </c>
      <c r="K529">
        <v>971.15849506947802</v>
      </c>
      <c r="L529">
        <v>991.14901180869197</v>
      </c>
      <c r="M529">
        <v>27.729889426534001</v>
      </c>
      <c r="N529">
        <v>0.71008391758763101</v>
      </c>
      <c r="O529">
        <v>26.2579048666483</v>
      </c>
      <c r="P529">
        <v>10.863866365908599</v>
      </c>
      <c r="Q529">
        <v>-6.5000983919913005E-2</v>
      </c>
    </row>
    <row r="530" spans="1:17" x14ac:dyDescent="0.3">
      <c r="A530" t="s">
        <v>1184</v>
      </c>
      <c r="B530" t="s">
        <v>1185</v>
      </c>
      <c r="C530" t="s">
        <v>3134</v>
      </c>
      <c r="D530" t="s">
        <v>132</v>
      </c>
      <c r="E530">
        <v>10379.52</v>
      </c>
      <c r="F530">
        <v>326.39999999999998</v>
      </c>
      <c r="G530">
        <v>-41.5942887326391</v>
      </c>
      <c r="H530">
        <v>-9.9910585618687193</v>
      </c>
      <c r="I530">
        <v>-30.255189537893301</v>
      </c>
      <c r="J530">
        <v>-5.4278717081834804</v>
      </c>
      <c r="K530">
        <v>363.587423044339</v>
      </c>
      <c r="L530">
        <v>369.93909896039003</v>
      </c>
      <c r="M530">
        <v>31.4029627458989</v>
      </c>
      <c r="N530">
        <v>0.89819994370244605</v>
      </c>
      <c r="O530">
        <v>55.024509803921497</v>
      </c>
      <c r="P530">
        <v>6.2845978508628999</v>
      </c>
      <c r="Q530">
        <v>0.13374045971246001</v>
      </c>
    </row>
    <row r="531" spans="1:17" x14ac:dyDescent="0.3">
      <c r="A531" t="s">
        <v>1186</v>
      </c>
      <c r="B531" t="s">
        <v>1187</v>
      </c>
      <c r="C531" t="s">
        <v>3140</v>
      </c>
      <c r="D531" t="s">
        <v>135</v>
      </c>
      <c r="E531">
        <v>10343.383616618999</v>
      </c>
      <c r="F531">
        <v>192.09</v>
      </c>
      <c r="G531">
        <v>-14.132905413967</v>
      </c>
      <c r="H531">
        <v>-8.9546215128552404</v>
      </c>
      <c r="I531">
        <v>-24.624209003548302</v>
      </c>
      <c r="J531">
        <v>-4.9395416415206999</v>
      </c>
      <c r="K531">
        <v>192.59739546148501</v>
      </c>
      <c r="L531">
        <v>196.07444958812201</v>
      </c>
      <c r="M531">
        <v>60.084776616828201</v>
      </c>
      <c r="N531">
        <v>0.93494262867439004</v>
      </c>
      <c r="O531">
        <v>48.315893591545603</v>
      </c>
      <c r="P531">
        <v>41.711545555145598</v>
      </c>
      <c r="Q531">
        <v>0.133422967931832</v>
      </c>
    </row>
    <row r="532" spans="1:17" hidden="1" x14ac:dyDescent="0.3">
      <c r="A532" t="s">
        <v>1188</v>
      </c>
      <c r="B532" t="s">
        <v>1189</v>
      </c>
      <c r="C532" t="s">
        <v>3142</v>
      </c>
      <c r="D532" t="s">
        <v>1102</v>
      </c>
      <c r="E532">
        <v>10340.297315100001</v>
      </c>
      <c r="F532">
        <v>808.9</v>
      </c>
      <c r="G532">
        <v>139.60670434545801</v>
      </c>
      <c r="H532">
        <v>9.2767514111183598</v>
      </c>
      <c r="I532">
        <v>64.054641550097102</v>
      </c>
      <c r="J532">
        <v>8.2413849610731802</v>
      </c>
      <c r="K532">
        <v>685.882929722585</v>
      </c>
      <c r="L532">
        <v>537.27770772021995</v>
      </c>
      <c r="M532">
        <v>81.238399298321099</v>
      </c>
      <c r="N532">
        <v>1.02552798612553</v>
      </c>
      <c r="O532">
        <v>1.2486092224007901</v>
      </c>
      <c r="P532">
        <v>169.498584041312</v>
      </c>
      <c r="Q532">
        <v>0.19433397901302299</v>
      </c>
    </row>
    <row r="533" spans="1:17" hidden="1" x14ac:dyDescent="0.3">
      <c r="A533" t="s">
        <v>1190</v>
      </c>
      <c r="B533" t="s">
        <v>1191</v>
      </c>
      <c r="C533" t="s">
        <v>3142</v>
      </c>
      <c r="D533" t="s">
        <v>405</v>
      </c>
      <c r="E533">
        <v>10318.51784832</v>
      </c>
      <c r="F533">
        <v>9134.4</v>
      </c>
      <c r="G533">
        <v>34.827101040367701</v>
      </c>
      <c r="H533">
        <v>-9.3657726885138199</v>
      </c>
      <c r="I533">
        <v>-3.72750983335815</v>
      </c>
      <c r="J533">
        <v>1.8973814343678699E-2</v>
      </c>
      <c r="K533">
        <v>9352.5179612524007</v>
      </c>
      <c r="L533">
        <v>8575.5732531150607</v>
      </c>
      <c r="M533">
        <v>47.343535277296702</v>
      </c>
      <c r="N533">
        <v>0.35920754176682901</v>
      </c>
      <c r="O533">
        <v>25.885662988264102</v>
      </c>
      <c r="P533">
        <v>63.6989247311827</v>
      </c>
      <c r="Q533">
        <v>0.16221217555682499</v>
      </c>
    </row>
    <row r="534" spans="1:17" x14ac:dyDescent="0.3">
      <c r="A534" t="s">
        <v>1192</v>
      </c>
      <c r="B534" t="s">
        <v>1193</v>
      </c>
      <c r="C534" t="s">
        <v>3137</v>
      </c>
      <c r="D534" t="s">
        <v>757</v>
      </c>
      <c r="E534">
        <v>10314.29251311</v>
      </c>
      <c r="F534">
        <v>7997.1</v>
      </c>
      <c r="G534">
        <v>-29.6863870712621</v>
      </c>
      <c r="H534">
        <v>-9.8964938897685695</v>
      </c>
      <c r="I534">
        <v>1.2799843178479</v>
      </c>
      <c r="J534">
        <v>-0.47786286469539502</v>
      </c>
      <c r="K534">
        <v>8581.1023616032599</v>
      </c>
      <c r="L534">
        <v>8257.1824691384008</v>
      </c>
      <c r="M534">
        <v>40.452015016676803</v>
      </c>
      <c r="N534">
        <v>0.49959670719875499</v>
      </c>
      <c r="O534">
        <v>34.923284690700299</v>
      </c>
      <c r="P534">
        <v>21.329955091637299</v>
      </c>
      <c r="Q534">
        <v>2.8201488899538E-2</v>
      </c>
    </row>
    <row r="535" spans="1:17" x14ac:dyDescent="0.3">
      <c r="A535" t="s">
        <v>1194</v>
      </c>
      <c r="B535" t="s">
        <v>1195</v>
      </c>
      <c r="C535" t="s">
        <v>3129</v>
      </c>
      <c r="D535" t="s">
        <v>996</v>
      </c>
      <c r="E535">
        <v>10269.963154724999</v>
      </c>
      <c r="F535">
        <v>48.25</v>
      </c>
      <c r="G535">
        <v>-38.102904034779698</v>
      </c>
      <c r="H535">
        <v>2.6596816960576302</v>
      </c>
      <c r="I535">
        <v>-4.9736412876282099</v>
      </c>
      <c r="J535">
        <v>-9.1507308507404304</v>
      </c>
      <c r="K535">
        <v>48.466415736504899</v>
      </c>
      <c r="L535">
        <v>47.217725809628497</v>
      </c>
      <c r="M535">
        <v>43.635127929028101</v>
      </c>
      <c r="N535">
        <v>2.92176297726472</v>
      </c>
      <c r="O535">
        <v>17.098445595854901</v>
      </c>
      <c r="P535">
        <v>32.010943912448703</v>
      </c>
      <c r="Q535">
        <v>5.1012150057121002E-2</v>
      </c>
    </row>
    <row r="536" spans="1:17" x14ac:dyDescent="0.3">
      <c r="A536" t="s">
        <v>1196</v>
      </c>
      <c r="B536" t="s">
        <v>1197</v>
      </c>
      <c r="C536" t="s">
        <v>3136</v>
      </c>
      <c r="D536" t="s">
        <v>86</v>
      </c>
      <c r="E536">
        <v>10261.01208975</v>
      </c>
      <c r="F536">
        <v>212.25</v>
      </c>
      <c r="G536">
        <v>34.261840366043003</v>
      </c>
      <c r="H536">
        <v>-6.5504975090177604</v>
      </c>
      <c r="I536">
        <v>-11.4187489749719</v>
      </c>
      <c r="J536">
        <v>-0.64271454597713595</v>
      </c>
      <c r="K536">
        <v>220.94563053777</v>
      </c>
      <c r="L536">
        <v>200.851710551389</v>
      </c>
      <c r="M536">
        <v>39.712896611212301</v>
      </c>
      <c r="N536">
        <v>0.42285738120840199</v>
      </c>
      <c r="O536">
        <v>18.110718492343899</v>
      </c>
      <c r="P536">
        <v>82.580645161290306</v>
      </c>
      <c r="Q536">
        <v>7.1623913847559006E-2</v>
      </c>
    </row>
    <row r="537" spans="1:17" x14ac:dyDescent="0.3">
      <c r="A537" t="s">
        <v>1198</v>
      </c>
      <c r="B537" t="s">
        <v>1199</v>
      </c>
      <c r="C537" t="s">
        <v>3130</v>
      </c>
      <c r="D537" t="s">
        <v>48</v>
      </c>
      <c r="E537">
        <v>10207.618241280001</v>
      </c>
      <c r="F537">
        <v>594.20000000000005</v>
      </c>
      <c r="G537">
        <v>148.13149334602599</v>
      </c>
      <c r="H537">
        <v>25.989615552888601</v>
      </c>
      <c r="I537">
        <v>66.638841680749493</v>
      </c>
      <c r="J537">
        <v>16.271159694804499</v>
      </c>
      <c r="K537">
        <v>539.52644851637206</v>
      </c>
      <c r="L537">
        <v>431.88387276448498</v>
      </c>
      <c r="M537">
        <v>55.236373157806597</v>
      </c>
      <c r="N537">
        <v>1.8318051957327799</v>
      </c>
      <c r="O537">
        <v>16.846179737462101</v>
      </c>
      <c r="P537">
        <v>216.063829787234</v>
      </c>
      <c r="Q537">
        <v>0.20951866763514601</v>
      </c>
    </row>
    <row r="538" spans="1:17" hidden="1" x14ac:dyDescent="0.3">
      <c r="A538" t="s">
        <v>1200</v>
      </c>
      <c r="B538" t="s">
        <v>1201</v>
      </c>
      <c r="C538" t="s">
        <v>3142</v>
      </c>
      <c r="D538" t="s">
        <v>89</v>
      </c>
      <c r="E538">
        <v>10189.660183305001</v>
      </c>
      <c r="F538">
        <v>750.85</v>
      </c>
      <c r="G538">
        <v>-32.312164417371598</v>
      </c>
      <c r="H538">
        <v>-9.4682342229375003</v>
      </c>
      <c r="I538">
        <v>-15.2160108062597</v>
      </c>
      <c r="J538">
        <v>-0.31915975736626401</v>
      </c>
      <c r="M538">
        <v>47.079645460690699</v>
      </c>
      <c r="O538">
        <v>12.938669507890999</v>
      </c>
      <c r="P538">
        <v>10.240786962266901</v>
      </c>
    </row>
    <row r="539" spans="1:17" x14ac:dyDescent="0.3">
      <c r="A539" t="s">
        <v>1202</v>
      </c>
      <c r="B539" t="s">
        <v>1203</v>
      </c>
      <c r="C539" t="s">
        <v>3131</v>
      </c>
      <c r="D539" t="s">
        <v>278</v>
      </c>
      <c r="E539">
        <v>10128.30493765</v>
      </c>
      <c r="F539">
        <v>986.95</v>
      </c>
      <c r="G539">
        <v>63.220999221494303</v>
      </c>
      <c r="H539">
        <v>7.0006989173321497</v>
      </c>
      <c r="I539">
        <v>37.485009575056303</v>
      </c>
      <c r="J539">
        <v>5.6485334920069699</v>
      </c>
      <c r="K539">
        <v>899.82064797212195</v>
      </c>
      <c r="L539">
        <v>764.968374890512</v>
      </c>
      <c r="M539">
        <v>63.203043896908298</v>
      </c>
      <c r="N539">
        <v>1.7213833774953999</v>
      </c>
      <c r="O539">
        <v>3.1663204822939202</v>
      </c>
      <c r="P539">
        <v>96.212723658051601</v>
      </c>
      <c r="Q539">
        <v>5.4834638534401001E-2</v>
      </c>
    </row>
    <row r="540" spans="1:17" x14ac:dyDescent="0.3">
      <c r="A540" t="s">
        <v>1204</v>
      </c>
      <c r="B540" t="s">
        <v>1205</v>
      </c>
      <c r="C540" t="s">
        <v>3138</v>
      </c>
      <c r="D540" t="s">
        <v>880</v>
      </c>
      <c r="E540">
        <v>10084.622172011999</v>
      </c>
      <c r="F540">
        <v>73.03</v>
      </c>
      <c r="G540">
        <v>4.03441644850112</v>
      </c>
      <c r="H540">
        <v>-7.3801850565750797</v>
      </c>
      <c r="I540">
        <v>-11.441765042462301</v>
      </c>
      <c r="J540">
        <v>-1.3767036170153799</v>
      </c>
      <c r="K540">
        <v>77.685182957563299</v>
      </c>
      <c r="L540">
        <v>74.790751956124694</v>
      </c>
      <c r="M540">
        <v>38.276041199335097</v>
      </c>
      <c r="N540">
        <v>0.419129098584334</v>
      </c>
      <c r="O540">
        <v>29.878132274407701</v>
      </c>
      <c r="P540">
        <v>51.200828157349797</v>
      </c>
      <c r="Q540">
        <v>5.9658058644076001E-2</v>
      </c>
    </row>
    <row r="541" spans="1:17" x14ac:dyDescent="0.3">
      <c r="A541" t="s">
        <v>1206</v>
      </c>
      <c r="B541" t="s">
        <v>1207</v>
      </c>
      <c r="C541" t="s">
        <v>3141</v>
      </c>
      <c r="D541" t="s">
        <v>395</v>
      </c>
      <c r="E541">
        <v>10077.1348346</v>
      </c>
      <c r="F541">
        <v>182.66</v>
      </c>
      <c r="G541">
        <v>23.006060030937899</v>
      </c>
      <c r="H541">
        <v>-9.5154471040367596</v>
      </c>
      <c r="I541">
        <v>13.7628039415338</v>
      </c>
      <c r="J541">
        <v>-5.6522048270523202</v>
      </c>
      <c r="K541">
        <v>188.17425265538199</v>
      </c>
      <c r="L541">
        <v>172.061826857895</v>
      </c>
      <c r="M541">
        <v>55.055647743762101</v>
      </c>
      <c r="N541">
        <v>0.47603373029539398</v>
      </c>
      <c r="O541">
        <v>34.128982809591598</v>
      </c>
      <c r="P541">
        <v>55.3231292517006</v>
      </c>
      <c r="Q541">
        <v>8.5258259539086001E-2</v>
      </c>
    </row>
    <row r="542" spans="1:17" x14ac:dyDescent="0.3">
      <c r="A542" t="s">
        <v>1208</v>
      </c>
      <c r="B542" t="s">
        <v>1209</v>
      </c>
      <c r="C542" t="s">
        <v>3137</v>
      </c>
      <c r="D542" t="s">
        <v>1210</v>
      </c>
      <c r="E542">
        <v>9955.5894621899897</v>
      </c>
      <c r="F542">
        <v>915.9</v>
      </c>
      <c r="G542">
        <v>-41.761099246566097</v>
      </c>
      <c r="H542">
        <v>-1.6022374006242199</v>
      </c>
      <c r="I542">
        <v>-16.367599780003101</v>
      </c>
      <c r="J542">
        <v>2.19574962830914</v>
      </c>
      <c r="K542">
        <v>930.11922456858804</v>
      </c>
      <c r="L542">
        <v>988.74518481311497</v>
      </c>
      <c r="M542">
        <v>52.774351901480301</v>
      </c>
      <c r="N542">
        <v>1.6601678859782401</v>
      </c>
      <c r="O542">
        <v>41.609345998471397</v>
      </c>
      <c r="P542">
        <v>7.2482435597189498</v>
      </c>
      <c r="Q542">
        <v>-7.3342152744003006E-2</v>
      </c>
    </row>
    <row r="543" spans="1:17" x14ac:dyDescent="0.3">
      <c r="A543" t="s">
        <v>1211</v>
      </c>
      <c r="B543" t="s">
        <v>1212</v>
      </c>
      <c r="C543" t="s">
        <v>3138</v>
      </c>
      <c r="D543" t="s">
        <v>271</v>
      </c>
      <c r="E543">
        <v>9918.1246660979996</v>
      </c>
      <c r="F543">
        <v>125.26</v>
      </c>
      <c r="G543">
        <v>-20.853517713317501</v>
      </c>
      <c r="H543">
        <v>-8.2229290789527791</v>
      </c>
      <c r="I543">
        <v>-20.807000381277199</v>
      </c>
      <c r="J543">
        <v>1.7373704570586801</v>
      </c>
      <c r="K543">
        <v>128.42432976675499</v>
      </c>
      <c r="L543">
        <v>130.90923552044501</v>
      </c>
      <c r="M543">
        <v>61.762679457747304</v>
      </c>
      <c r="N543">
        <v>0.66774468608124704</v>
      </c>
      <c r="O543">
        <v>26.137633721858499</v>
      </c>
      <c r="P543">
        <v>24.3275434243176</v>
      </c>
      <c r="Q543">
        <v>9.7739446159308005E-2</v>
      </c>
    </row>
    <row r="544" spans="1:17" hidden="1" x14ac:dyDescent="0.3">
      <c r="A544" t="s">
        <v>1213</v>
      </c>
      <c r="B544" t="s">
        <v>1214</v>
      </c>
      <c r="C544" t="s">
        <v>3142</v>
      </c>
      <c r="D544" t="s">
        <v>135</v>
      </c>
      <c r="E544">
        <v>9913.7825117399898</v>
      </c>
      <c r="F544">
        <v>615.95000000000005</v>
      </c>
      <c r="G544">
        <v>82.966475386890806</v>
      </c>
      <c r="H544">
        <v>0.52498981321725602</v>
      </c>
      <c r="I544">
        <v>94.125781306092307</v>
      </c>
      <c r="J544">
        <v>1.7682739120272699</v>
      </c>
      <c r="K544">
        <v>584.15527909046205</v>
      </c>
      <c r="L544">
        <v>434.01941752614903</v>
      </c>
      <c r="M544">
        <v>58.753407040591</v>
      </c>
      <c r="N544">
        <v>0.76019115064165599</v>
      </c>
      <c r="O544">
        <v>13.442649565711401</v>
      </c>
      <c r="P544">
        <v>153.738414006179</v>
      </c>
    </row>
    <row r="545" spans="1:17" hidden="1" x14ac:dyDescent="0.3">
      <c r="A545" t="s">
        <v>1215</v>
      </c>
      <c r="B545" t="s">
        <v>1216</v>
      </c>
      <c r="C545" t="s">
        <v>3142</v>
      </c>
      <c r="D545" t="s">
        <v>80</v>
      </c>
      <c r="E545">
        <v>9887.9366575200002</v>
      </c>
      <c r="F545">
        <v>196.44</v>
      </c>
      <c r="G545">
        <v>28.388841441452801</v>
      </c>
      <c r="H545">
        <v>9.7155224343071005</v>
      </c>
      <c r="I545">
        <v>1.02413141789031</v>
      </c>
      <c r="J545">
        <v>0.24788599772497699</v>
      </c>
      <c r="K545">
        <v>189.09053939235201</v>
      </c>
      <c r="L545">
        <v>170.31223359110999</v>
      </c>
      <c r="M545">
        <v>44.777995902308803</v>
      </c>
      <c r="N545">
        <v>2.1777486131686898</v>
      </c>
      <c r="O545">
        <v>25.2290775809407</v>
      </c>
      <c r="P545">
        <v>63.7</v>
      </c>
      <c r="Q545">
        <v>4.7411402388377002E-2</v>
      </c>
    </row>
    <row r="546" spans="1:17" x14ac:dyDescent="0.3">
      <c r="A546" t="s">
        <v>1217</v>
      </c>
      <c r="B546" t="s">
        <v>1218</v>
      </c>
      <c r="C546" t="s">
        <v>3128</v>
      </c>
      <c r="D546" t="s">
        <v>21</v>
      </c>
      <c r="E546">
        <v>9856.8102153500004</v>
      </c>
      <c r="F546">
        <v>1565.5</v>
      </c>
      <c r="G546">
        <v>-26.643903386132301</v>
      </c>
      <c r="H546">
        <v>-3.4799320174653299</v>
      </c>
      <c r="I546">
        <v>-12.6409982997196</v>
      </c>
      <c r="J546">
        <v>-0.82172610720583505</v>
      </c>
      <c r="K546">
        <v>1593.1697412006499</v>
      </c>
      <c r="L546">
        <v>1582.83476368587</v>
      </c>
      <c r="M546">
        <v>50.131317864021902</v>
      </c>
      <c r="N546">
        <v>0.41246038531467</v>
      </c>
      <c r="O546">
        <v>24.0785691472373</v>
      </c>
      <c r="P546">
        <v>12.9468633887666</v>
      </c>
      <c r="Q546">
        <v>-7.5547774386689998E-2</v>
      </c>
    </row>
    <row r="547" spans="1:17" hidden="1" x14ac:dyDescent="0.3">
      <c r="A547" t="s">
        <v>1219</v>
      </c>
      <c r="B547" t="s">
        <v>1220</v>
      </c>
      <c r="C547" t="s">
        <v>3142</v>
      </c>
      <c r="D547" t="s">
        <v>256</v>
      </c>
      <c r="E547">
        <v>9851.2586699999993</v>
      </c>
      <c r="F547">
        <v>4917</v>
      </c>
      <c r="G547">
        <v>426.41237439025701</v>
      </c>
      <c r="H547">
        <v>7.8244309607226796</v>
      </c>
      <c r="I547">
        <v>226.512683918162</v>
      </c>
      <c r="J547">
        <v>1.27286097970123</v>
      </c>
      <c r="K547">
        <v>4269.9912320643998</v>
      </c>
      <c r="L547">
        <v>3031.3273320465901</v>
      </c>
      <c r="M547">
        <v>72.369857888941297</v>
      </c>
      <c r="N547">
        <v>0.873871629210769</v>
      </c>
      <c r="O547">
        <v>3.2224933902786201</v>
      </c>
      <c r="P547">
        <v>456.85164212910502</v>
      </c>
      <c r="Q547">
        <v>0.164623340794327</v>
      </c>
    </row>
    <row r="548" spans="1:17" x14ac:dyDescent="0.3">
      <c r="A548" t="s">
        <v>1221</v>
      </c>
      <c r="B548" t="s">
        <v>1222</v>
      </c>
      <c r="C548" t="s">
        <v>3130</v>
      </c>
      <c r="D548" t="s">
        <v>933</v>
      </c>
      <c r="E548">
        <v>9841.1896183999997</v>
      </c>
      <c r="F548">
        <v>1338.4</v>
      </c>
      <c r="G548">
        <v>60.280087099264797</v>
      </c>
      <c r="H548">
        <v>-2.0539514926063598</v>
      </c>
      <c r="I548">
        <v>35.384389651321897</v>
      </c>
      <c r="J548">
        <v>-2.2660249313226499</v>
      </c>
      <c r="K548">
        <v>1360.75184941617</v>
      </c>
      <c r="L548">
        <v>1172.53843844472</v>
      </c>
      <c r="M548">
        <v>48.975428796184602</v>
      </c>
      <c r="N548">
        <v>0.56121457482474202</v>
      </c>
      <c r="O548">
        <v>18.891960549910301</v>
      </c>
      <c r="P548">
        <v>104.024390243902</v>
      </c>
      <c r="Q548">
        <v>6.9237257803550001E-2</v>
      </c>
    </row>
    <row r="549" spans="1:17" hidden="1" x14ac:dyDescent="0.3">
      <c r="A549" t="s">
        <v>1223</v>
      </c>
      <c r="B549" t="s">
        <v>1224</v>
      </c>
      <c r="C549" t="s">
        <v>3142</v>
      </c>
      <c r="D549" t="s">
        <v>220</v>
      </c>
      <c r="E549">
        <v>9837.5956292800001</v>
      </c>
      <c r="F549">
        <v>8865.0499999999993</v>
      </c>
      <c r="G549">
        <v>56.4701739020609</v>
      </c>
      <c r="H549">
        <v>13.245517883112001</v>
      </c>
      <c r="I549">
        <v>14.885976094865599</v>
      </c>
      <c r="J549">
        <v>-4.1682869125449402</v>
      </c>
      <c r="K549">
        <v>7891.6020459341598</v>
      </c>
      <c r="L549">
        <v>6802.1875354654103</v>
      </c>
      <c r="M549">
        <v>59.568623011348301</v>
      </c>
      <c r="N549">
        <v>1.3494377043580099</v>
      </c>
      <c r="O549">
        <v>7.5899177105600097</v>
      </c>
      <c r="P549">
        <v>101.021541950113</v>
      </c>
      <c r="Q549">
        <v>7.1922768236840004E-2</v>
      </c>
    </row>
    <row r="550" spans="1:17" hidden="1" x14ac:dyDescent="0.3">
      <c r="A550" t="s">
        <v>1225</v>
      </c>
      <c r="B550" t="s">
        <v>1226</v>
      </c>
      <c r="C550" t="s">
        <v>3142</v>
      </c>
      <c r="D550" t="s">
        <v>256</v>
      </c>
      <c r="E550">
        <v>9786.8568499199991</v>
      </c>
      <c r="F550">
        <v>81.28</v>
      </c>
      <c r="G550">
        <v>4.13567494698224</v>
      </c>
      <c r="H550">
        <v>1.93281999392996</v>
      </c>
      <c r="I550">
        <v>27.085349225539701</v>
      </c>
      <c r="J550">
        <v>0.27711752119599098</v>
      </c>
      <c r="K550">
        <v>82.640320297918095</v>
      </c>
      <c r="L550">
        <v>68.606554853338395</v>
      </c>
      <c r="M550">
        <v>46.562200601686399</v>
      </c>
      <c r="N550">
        <v>0.37241560947783298</v>
      </c>
      <c r="O550">
        <v>29.183070866141701</v>
      </c>
      <c r="P550">
        <v>98.0024360535932</v>
      </c>
      <c r="Q550">
        <v>9.1470855479625995E-2</v>
      </c>
    </row>
    <row r="551" spans="1:17" hidden="1" x14ac:dyDescent="0.3">
      <c r="A551" t="s">
        <v>1227</v>
      </c>
      <c r="B551" t="s">
        <v>1228</v>
      </c>
      <c r="C551" t="s">
        <v>3142</v>
      </c>
      <c r="D551" t="s">
        <v>135</v>
      </c>
      <c r="E551">
        <v>9717.1900299270001</v>
      </c>
      <c r="F551">
        <v>289.39999999999998</v>
      </c>
      <c r="G551">
        <v>-6.1260261776726104</v>
      </c>
      <c r="H551">
        <v>7.2692227222811097</v>
      </c>
      <c r="I551">
        <v>2.2404194623570399</v>
      </c>
      <c r="J551">
        <v>1.3126019385401699</v>
      </c>
      <c r="K551">
        <v>276.91315819943998</v>
      </c>
      <c r="L551">
        <v>265.22293539248199</v>
      </c>
      <c r="M551">
        <v>22.227502817667499</v>
      </c>
      <c r="N551">
        <v>0.88113754009357503</v>
      </c>
      <c r="O551">
        <v>1.2093987560469901</v>
      </c>
      <c r="P551">
        <v>24.6876346402412</v>
      </c>
    </row>
    <row r="552" spans="1:17" x14ac:dyDescent="0.3">
      <c r="A552" t="s">
        <v>1229</v>
      </c>
      <c r="B552" t="s">
        <v>1230</v>
      </c>
      <c r="C552" t="s">
        <v>3130</v>
      </c>
      <c r="D552" t="s">
        <v>48</v>
      </c>
      <c r="E552">
        <v>9710.1696834449995</v>
      </c>
      <c r="F552">
        <v>1489.95</v>
      </c>
      <c r="G552">
        <v>29.883997863807998</v>
      </c>
      <c r="H552">
        <v>-0.97270655590863098</v>
      </c>
      <c r="I552">
        <v>28.8705634664591</v>
      </c>
      <c r="J552">
        <v>-1.4542072737681899</v>
      </c>
      <c r="K552">
        <v>1543.21913169154</v>
      </c>
      <c r="L552">
        <v>1354.3587213359001</v>
      </c>
      <c r="M552">
        <v>42.065523176950897</v>
      </c>
      <c r="N552">
        <v>0.51203681144276103</v>
      </c>
      <c r="O552">
        <v>26.172019195274999</v>
      </c>
      <c r="P552">
        <v>85.063967209042303</v>
      </c>
      <c r="Q552">
        <v>8.7967911806772006E-2</v>
      </c>
    </row>
    <row r="553" spans="1:17" x14ac:dyDescent="0.3">
      <c r="A553" t="s">
        <v>1231</v>
      </c>
      <c r="B553" t="s">
        <v>1232</v>
      </c>
      <c r="C553" t="s">
        <v>3130</v>
      </c>
      <c r="D553" t="s">
        <v>48</v>
      </c>
      <c r="E553">
        <v>9704.9369923199993</v>
      </c>
      <c r="F553">
        <v>3069.6</v>
      </c>
      <c r="G553">
        <v>24.6265033816962</v>
      </c>
      <c r="H553">
        <v>-0.74940041106691002</v>
      </c>
      <c r="I553">
        <v>10.424256316071</v>
      </c>
      <c r="J553">
        <v>-5.4210642648278098</v>
      </c>
      <c r="K553">
        <v>3141.5661617185601</v>
      </c>
      <c r="L553">
        <v>2700.8654988646799</v>
      </c>
      <c r="M553">
        <v>24.546274734729302</v>
      </c>
      <c r="N553">
        <v>0.489917840880846</v>
      </c>
      <c r="O553">
        <v>21.351316132394999</v>
      </c>
      <c r="P553">
        <v>82.445504390852705</v>
      </c>
      <c r="Q553">
        <v>0.20142520414948001</v>
      </c>
    </row>
    <row r="554" spans="1:17" x14ac:dyDescent="0.3">
      <c r="A554" t="s">
        <v>1233</v>
      </c>
      <c r="B554" t="s">
        <v>1234</v>
      </c>
      <c r="C554" t="s">
        <v>3136</v>
      </c>
      <c r="D554" t="s">
        <v>284</v>
      </c>
      <c r="E554">
        <v>9703.6851822399894</v>
      </c>
      <c r="F554">
        <v>594.65</v>
      </c>
      <c r="G554">
        <v>35.378513093046102</v>
      </c>
      <c r="H554">
        <v>11.2467630516522</v>
      </c>
      <c r="I554">
        <v>36.312537157072697</v>
      </c>
      <c r="J554">
        <v>4.8757920918757902</v>
      </c>
      <c r="K554">
        <v>560.49409372384298</v>
      </c>
      <c r="L554">
        <v>478.72189236495001</v>
      </c>
      <c r="M554">
        <v>57.210948798716501</v>
      </c>
      <c r="N554">
        <v>0.88743571861925297</v>
      </c>
      <c r="O554">
        <v>3.6744303371731402</v>
      </c>
      <c r="P554">
        <v>69.295373665480398</v>
      </c>
      <c r="Q554">
        <v>0.131535908365847</v>
      </c>
    </row>
    <row r="555" spans="1:17" hidden="1" x14ac:dyDescent="0.3">
      <c r="A555" t="s">
        <v>1235</v>
      </c>
      <c r="B555" t="s">
        <v>1236</v>
      </c>
      <c r="C555" t="s">
        <v>3142</v>
      </c>
      <c r="D555" t="s">
        <v>57</v>
      </c>
      <c r="E555">
        <v>9678.8820667599994</v>
      </c>
      <c r="F555">
        <v>135.4</v>
      </c>
      <c r="G555">
        <v>294.18975611890801</v>
      </c>
      <c r="H555">
        <v>-2.8257751427402402</v>
      </c>
      <c r="I555">
        <v>123.583330226614</v>
      </c>
      <c r="J555">
        <v>-8.5199265750727804</v>
      </c>
      <c r="K555">
        <v>131.20376851197</v>
      </c>
      <c r="L555">
        <v>89.376680229837206</v>
      </c>
      <c r="M555">
        <v>29.059669230658301</v>
      </c>
      <c r="N555">
        <v>0.61676589706229201</v>
      </c>
      <c r="O555">
        <v>25</v>
      </c>
      <c r="P555">
        <v>355.89225589225498</v>
      </c>
      <c r="Q555">
        <v>0.114666451674106</v>
      </c>
    </row>
    <row r="556" spans="1:17" x14ac:dyDescent="0.3">
      <c r="A556" t="s">
        <v>1237</v>
      </c>
      <c r="B556" t="s">
        <v>1238</v>
      </c>
      <c r="C556" t="s">
        <v>3126</v>
      </c>
      <c r="D556" t="s">
        <v>21</v>
      </c>
      <c r="E556">
        <v>9635.5476562999993</v>
      </c>
      <c r="F556">
        <v>467.75</v>
      </c>
      <c r="G556">
        <v>-13.014692425615999</v>
      </c>
      <c r="H556">
        <v>1.0173233176138901</v>
      </c>
      <c r="I556">
        <v>-25.380162830433001</v>
      </c>
      <c r="J556">
        <v>0.97537121291659301</v>
      </c>
      <c r="K556">
        <v>483.52177116691001</v>
      </c>
      <c r="L556">
        <v>481.19730632953599</v>
      </c>
      <c r="M556">
        <v>46.042462895193601</v>
      </c>
      <c r="N556">
        <v>0.60517210356851303</v>
      </c>
      <c r="O556">
        <v>22.928915018706501</v>
      </c>
      <c r="P556">
        <v>18.357793522267201</v>
      </c>
      <c r="Q556">
        <v>-8.6611314288109004E-2</v>
      </c>
    </row>
    <row r="557" spans="1:17" x14ac:dyDescent="0.3">
      <c r="A557" t="s">
        <v>1239</v>
      </c>
      <c r="B557" t="s">
        <v>1240</v>
      </c>
      <c r="C557" t="s">
        <v>3145</v>
      </c>
      <c r="D557" t="s">
        <v>1241</v>
      </c>
      <c r="E557">
        <v>9604.6897003199992</v>
      </c>
      <c r="F557">
        <v>1544.4</v>
      </c>
      <c r="G557">
        <v>212.206573971837</v>
      </c>
      <c r="H557">
        <v>5.9855295575191896</v>
      </c>
      <c r="I557">
        <v>80.425838001805403</v>
      </c>
      <c r="J557">
        <v>-1.9845521919025899</v>
      </c>
      <c r="K557">
        <v>1383.6236939129401</v>
      </c>
      <c r="L557">
        <v>1071.3348319025799</v>
      </c>
      <c r="M557">
        <v>67.694469508901406</v>
      </c>
      <c r="N557">
        <v>0.82204773060550895</v>
      </c>
      <c r="O557">
        <v>2.1691271691271599</v>
      </c>
      <c r="P557">
        <v>254.66758525663101</v>
      </c>
      <c r="Q557">
        <v>0.184852421332133</v>
      </c>
    </row>
    <row r="558" spans="1:17" x14ac:dyDescent="0.3">
      <c r="A558" t="s">
        <v>1242</v>
      </c>
      <c r="B558" t="s">
        <v>1243</v>
      </c>
      <c r="C558" t="s">
        <v>3129</v>
      </c>
      <c r="D558" t="s">
        <v>996</v>
      </c>
      <c r="E558">
        <v>9604.1483459999999</v>
      </c>
      <c r="F558">
        <v>438.75</v>
      </c>
      <c r="G558">
        <v>-13.427653781434801</v>
      </c>
      <c r="H558">
        <v>-4.0530842613891798</v>
      </c>
      <c r="I558">
        <v>19.598022791810301</v>
      </c>
      <c r="J558">
        <v>-4.24492380436409</v>
      </c>
      <c r="K558">
        <v>449.709153840314</v>
      </c>
      <c r="L558">
        <v>392.54603529729798</v>
      </c>
      <c r="M558">
        <v>32.788706507079397</v>
      </c>
      <c r="N558">
        <v>0.73377375737519401</v>
      </c>
      <c r="O558">
        <v>18.062678062678</v>
      </c>
      <c r="P558">
        <v>64.018691588785003</v>
      </c>
      <c r="Q558">
        <v>8.6885252461901E-2</v>
      </c>
    </row>
    <row r="559" spans="1:17" x14ac:dyDescent="0.3">
      <c r="A559" t="s">
        <v>1244</v>
      </c>
      <c r="B559" t="s">
        <v>1245</v>
      </c>
      <c r="C559" t="s">
        <v>3137</v>
      </c>
      <c r="D559" t="s">
        <v>458</v>
      </c>
      <c r="E559">
        <v>9598.7882253600001</v>
      </c>
      <c r="F559">
        <v>314.39999999999998</v>
      </c>
      <c r="G559">
        <v>-17.9647393921719</v>
      </c>
      <c r="H559">
        <v>13.141850243040199</v>
      </c>
      <c r="I559">
        <v>23.865381884749802</v>
      </c>
      <c r="J559">
        <v>-3.1838713401263701</v>
      </c>
      <c r="K559">
        <v>312.517335291005</v>
      </c>
      <c r="L559">
        <v>291.29575077113498</v>
      </c>
      <c r="M559">
        <v>36.2231550936866</v>
      </c>
      <c r="N559">
        <v>0.84805428432604302</v>
      </c>
      <c r="O559">
        <v>18.288804071246801</v>
      </c>
      <c r="P559">
        <v>47.605633802816797</v>
      </c>
      <c r="Q559">
        <v>-5.2232866262012997E-2</v>
      </c>
    </row>
    <row r="560" spans="1:17" hidden="1" x14ac:dyDescent="0.3">
      <c r="A560" t="s">
        <v>1246</v>
      </c>
      <c r="B560" t="s">
        <v>1247</v>
      </c>
      <c r="C560" t="s">
        <v>3142</v>
      </c>
      <c r="D560" t="s">
        <v>83</v>
      </c>
      <c r="E560">
        <v>9591.9028099999996</v>
      </c>
      <c r="F560">
        <v>145.79</v>
      </c>
      <c r="G560">
        <v>-19.525579718194699</v>
      </c>
      <c r="H560">
        <v>4.6158708865965803</v>
      </c>
      <c r="I560">
        <v>1.43362677465332</v>
      </c>
      <c r="J560">
        <v>3.6891256950577098</v>
      </c>
      <c r="K560">
        <v>141.97628278663399</v>
      </c>
      <c r="L560">
        <v>137.907958939</v>
      </c>
      <c r="M560">
        <v>19.599037825510401</v>
      </c>
      <c r="N560">
        <v>0.63499568708965504</v>
      </c>
      <c r="O560">
        <v>4.3624391247684997</v>
      </c>
      <c r="P560">
        <v>15.706349206349101</v>
      </c>
      <c r="Q560">
        <v>-1.3388827299693999E-2</v>
      </c>
    </row>
    <row r="561" spans="1:17" x14ac:dyDescent="0.3">
      <c r="A561" t="s">
        <v>1248</v>
      </c>
      <c r="B561" t="s">
        <v>1249</v>
      </c>
      <c r="C561" t="s">
        <v>3133</v>
      </c>
      <c r="D561" t="s">
        <v>184</v>
      </c>
      <c r="E561">
        <v>9583.0392112000009</v>
      </c>
      <c r="F561">
        <v>2175.5</v>
      </c>
      <c r="G561">
        <v>91.825042454042304</v>
      </c>
      <c r="H561">
        <v>-3.5032676018640099</v>
      </c>
      <c r="I561">
        <v>-9.5004872482979899</v>
      </c>
      <c r="J561">
        <v>2.7354532457296998</v>
      </c>
      <c r="K561">
        <v>2120.5611558128699</v>
      </c>
      <c r="L561">
        <v>1846.25947873978</v>
      </c>
      <c r="M561">
        <v>53.928564733892799</v>
      </c>
      <c r="N561">
        <v>0.58587299151151595</v>
      </c>
      <c r="O561">
        <v>10.2735003447483</v>
      </c>
      <c r="P561">
        <v>129.26546527558199</v>
      </c>
      <c r="Q561">
        <v>0.15879116192581699</v>
      </c>
    </row>
    <row r="562" spans="1:17" x14ac:dyDescent="0.3">
      <c r="A562" t="s">
        <v>1250</v>
      </c>
      <c r="B562" t="s">
        <v>1251</v>
      </c>
      <c r="C562" t="s">
        <v>3135</v>
      </c>
      <c r="D562" t="s">
        <v>80</v>
      </c>
      <c r="E562">
        <v>9573.6365697599995</v>
      </c>
      <c r="F562">
        <v>813.6</v>
      </c>
      <c r="G562">
        <v>-5.2739918579929999</v>
      </c>
      <c r="H562">
        <v>2.2721946388835699</v>
      </c>
      <c r="I562">
        <v>-8.1204324109185606</v>
      </c>
      <c r="J562">
        <v>4.2982454005889599</v>
      </c>
      <c r="K562">
        <v>798.34640456961404</v>
      </c>
      <c r="L562">
        <v>809.71974836189702</v>
      </c>
      <c r="M562">
        <v>74.991766909673899</v>
      </c>
      <c r="N562">
        <v>1.9462180209681399</v>
      </c>
      <c r="O562">
        <v>22.898230088495499</v>
      </c>
      <c r="P562">
        <v>25.2559464244477</v>
      </c>
      <c r="Q562">
        <v>2.0250055820354999E-2</v>
      </c>
    </row>
    <row r="563" spans="1:17" x14ac:dyDescent="0.3">
      <c r="A563" t="s">
        <v>1252</v>
      </c>
      <c r="B563" t="s">
        <v>1253</v>
      </c>
      <c r="C563" t="s">
        <v>3127</v>
      </c>
      <c r="D563" t="s">
        <v>143</v>
      </c>
      <c r="E563">
        <v>9558.4684149969999</v>
      </c>
      <c r="F563">
        <v>88.91</v>
      </c>
      <c r="G563">
        <v>-21.4925345965068</v>
      </c>
      <c r="H563">
        <v>7.5897915827826701</v>
      </c>
      <c r="I563">
        <v>-7.13819809068249</v>
      </c>
      <c r="J563">
        <v>-1.71316049347225</v>
      </c>
      <c r="K563">
        <v>87.481601359352695</v>
      </c>
      <c r="L563">
        <v>85.8273854873472</v>
      </c>
      <c r="M563">
        <v>46.206007142859001</v>
      </c>
      <c r="N563">
        <v>1.323704073404</v>
      </c>
      <c r="O563">
        <v>19.007985603419101</v>
      </c>
      <c r="P563">
        <v>22.8038674033149</v>
      </c>
    </row>
    <row r="564" spans="1:17" hidden="1" x14ac:dyDescent="0.3">
      <c r="A564" t="s">
        <v>1254</v>
      </c>
      <c r="B564" t="s">
        <v>1255</v>
      </c>
      <c r="C564" t="s">
        <v>3142</v>
      </c>
      <c r="D564" t="s">
        <v>256</v>
      </c>
      <c r="E564">
        <v>9541.8252376</v>
      </c>
      <c r="F564">
        <v>6198.8</v>
      </c>
      <c r="G564">
        <v>-1.3839911179259701</v>
      </c>
      <c r="H564">
        <v>0.47272605853116301</v>
      </c>
      <c r="I564">
        <v>10.8728662497836</v>
      </c>
      <c r="J564">
        <v>-1.8184725167622799</v>
      </c>
      <c r="K564">
        <v>6128.9599366886796</v>
      </c>
      <c r="L564">
        <v>5769.5780609523099</v>
      </c>
      <c r="M564">
        <v>57.818313017919998</v>
      </c>
      <c r="N564">
        <v>0.44109206604710799</v>
      </c>
      <c r="O564">
        <v>12.9089501193779</v>
      </c>
      <c r="P564">
        <v>34.173160173160099</v>
      </c>
      <c r="Q564">
        <v>0.108296840635926</v>
      </c>
    </row>
    <row r="565" spans="1:17" x14ac:dyDescent="0.3">
      <c r="A565" t="s">
        <v>1256</v>
      </c>
      <c r="B565" t="s">
        <v>1257</v>
      </c>
      <c r="C565" t="s">
        <v>3141</v>
      </c>
      <c r="D565" t="s">
        <v>395</v>
      </c>
      <c r="E565">
        <v>9529.1032925500003</v>
      </c>
      <c r="F565">
        <v>648.5</v>
      </c>
      <c r="G565">
        <v>-22.767654516488999</v>
      </c>
      <c r="H565">
        <v>-3.98215965077764</v>
      </c>
      <c r="I565">
        <v>-18.333541260013199</v>
      </c>
      <c r="J565">
        <v>-4.7877125421220903</v>
      </c>
      <c r="K565">
        <v>666.92069868775297</v>
      </c>
      <c r="L565">
        <v>669.79965542335901</v>
      </c>
      <c r="M565">
        <v>43.528440217136001</v>
      </c>
      <c r="N565">
        <v>0.84189105207120396</v>
      </c>
      <c r="O565">
        <v>25.659213569776401</v>
      </c>
      <c r="P565">
        <v>9.8686997035154498</v>
      </c>
      <c r="Q565">
        <v>2.9608235667748999E-2</v>
      </c>
    </row>
    <row r="566" spans="1:17" x14ac:dyDescent="0.3">
      <c r="A566" t="s">
        <v>1258</v>
      </c>
      <c r="B566" t="s">
        <v>1259</v>
      </c>
      <c r="C566" t="s">
        <v>3135</v>
      </c>
      <c r="D566" t="s">
        <v>80</v>
      </c>
      <c r="E566">
        <v>9475.8929750850002</v>
      </c>
      <c r="F566">
        <v>1230.55</v>
      </c>
      <c r="G566">
        <v>-29.139246231740401</v>
      </c>
      <c r="H566">
        <v>-7.7481985245885499</v>
      </c>
      <c r="I566">
        <v>-30.2254284364768</v>
      </c>
      <c r="J566">
        <v>-1.8634156068046701</v>
      </c>
      <c r="K566">
        <v>1326.45988571063</v>
      </c>
      <c r="L566">
        <v>1394.86071408113</v>
      </c>
      <c r="M566">
        <v>40.7353924901795</v>
      </c>
      <c r="N566">
        <v>1.3846188769925201</v>
      </c>
      <c r="O566">
        <v>46.438584372841397</v>
      </c>
      <c r="P566">
        <v>8.1469437975128596</v>
      </c>
      <c r="Q566">
        <v>-3.4388697394297001E-2</v>
      </c>
    </row>
    <row r="567" spans="1:17" x14ac:dyDescent="0.3">
      <c r="A567" t="s">
        <v>1260</v>
      </c>
      <c r="B567" t="s">
        <v>1261</v>
      </c>
      <c r="C567" t="s">
        <v>3127</v>
      </c>
      <c r="D567" t="s">
        <v>556</v>
      </c>
      <c r="E567">
        <v>9444.5832300000002</v>
      </c>
      <c r="F567">
        <v>473.7</v>
      </c>
      <c r="G567">
        <v>98.529796861966503</v>
      </c>
      <c r="H567">
        <v>5.4774891320724599</v>
      </c>
      <c r="I567">
        <v>43.858890158801699</v>
      </c>
      <c r="J567">
        <v>0.41768234789689301</v>
      </c>
      <c r="K567">
        <v>440.98675256171299</v>
      </c>
      <c r="L567">
        <v>355.44099604588303</v>
      </c>
      <c r="M567">
        <v>60.000253178275401</v>
      </c>
      <c r="N567">
        <v>0.916249022464664</v>
      </c>
      <c r="O567">
        <v>2.8287945957357001</v>
      </c>
      <c r="P567">
        <v>144.80620155038699</v>
      </c>
      <c r="Q567">
        <v>0.34262786151021801</v>
      </c>
    </row>
    <row r="568" spans="1:17" hidden="1" x14ac:dyDescent="0.3">
      <c r="A568" t="s">
        <v>1262</v>
      </c>
      <c r="B568" t="s">
        <v>1263</v>
      </c>
      <c r="C568" t="s">
        <v>3142</v>
      </c>
      <c r="D568" t="s">
        <v>1264</v>
      </c>
      <c r="E568">
        <v>9435.9825347999395</v>
      </c>
      <c r="F568">
        <v>577.79999999999995</v>
      </c>
      <c r="G568">
        <v>-9.8315634671215903</v>
      </c>
      <c r="H568">
        <v>14.4909306809528</v>
      </c>
      <c r="I568">
        <v>14.3263493672324</v>
      </c>
      <c r="J568">
        <v>-1.8239274735072699</v>
      </c>
      <c r="K568">
        <v>523.76220034464802</v>
      </c>
      <c r="L568">
        <v>492.015241911261</v>
      </c>
      <c r="N568">
        <v>0.84895266237264699</v>
      </c>
      <c r="O568">
        <v>3.82485289027345</v>
      </c>
      <c r="P568">
        <v>45.486591967770302</v>
      </c>
    </row>
    <row r="569" spans="1:17" x14ac:dyDescent="0.3">
      <c r="A569" t="s">
        <v>1265</v>
      </c>
      <c r="B569" t="s">
        <v>1266</v>
      </c>
      <c r="C569" t="s">
        <v>3139</v>
      </c>
      <c r="D569" t="s">
        <v>217</v>
      </c>
      <c r="E569">
        <v>9434.4784641699898</v>
      </c>
      <c r="F569">
        <v>2444.4499999999998</v>
      </c>
      <c r="G569">
        <v>10.8397914462575</v>
      </c>
      <c r="H569">
        <v>22.189234975286599</v>
      </c>
      <c r="I569">
        <v>-6.1481202116895304</v>
      </c>
      <c r="J569">
        <v>3.51317501620797</v>
      </c>
      <c r="K569">
        <v>2217.4325529428002</v>
      </c>
      <c r="L569">
        <v>2055.2953852462101</v>
      </c>
      <c r="M569">
        <v>59.9506636366105</v>
      </c>
      <c r="N569">
        <v>1.1421811596515401</v>
      </c>
      <c r="O569">
        <v>12.2133813332242</v>
      </c>
      <c r="P569">
        <v>67.210479512962493</v>
      </c>
      <c r="Q569">
        <v>-1.5763135928489999E-3</v>
      </c>
    </row>
    <row r="570" spans="1:17" x14ac:dyDescent="0.3">
      <c r="A570" t="s">
        <v>1267</v>
      </c>
      <c r="B570" t="s">
        <v>1268</v>
      </c>
      <c r="C570" t="s">
        <v>609</v>
      </c>
      <c r="D570" t="s">
        <v>458</v>
      </c>
      <c r="E570">
        <v>9426.2230211099995</v>
      </c>
      <c r="F570">
        <v>360.15</v>
      </c>
      <c r="G570">
        <v>77.321373810722505</v>
      </c>
      <c r="H570">
        <v>-9.8449900341384105</v>
      </c>
      <c r="I570">
        <v>9.2322765867679202</v>
      </c>
      <c r="J570">
        <v>-0.47026047647333502</v>
      </c>
      <c r="K570">
        <v>380.66262159045698</v>
      </c>
      <c r="L570">
        <v>334.02086226608799</v>
      </c>
      <c r="M570">
        <v>42.984004189258997</v>
      </c>
      <c r="N570">
        <v>0.61518890462319897</v>
      </c>
      <c r="O570">
        <v>16.9790365125642</v>
      </c>
      <c r="P570">
        <v>120.207887496178</v>
      </c>
      <c r="Q570">
        <v>0.134369847285875</v>
      </c>
    </row>
    <row r="571" spans="1:17" x14ac:dyDescent="0.3">
      <c r="A571" t="s">
        <v>1269</v>
      </c>
      <c r="B571" t="s">
        <v>1270</v>
      </c>
      <c r="C571" t="s">
        <v>3141</v>
      </c>
      <c r="D571" t="s">
        <v>266</v>
      </c>
      <c r="E571">
        <v>9416.9278091199994</v>
      </c>
      <c r="F571">
        <v>2266.4</v>
      </c>
      <c r="G571">
        <v>105.83639446202601</v>
      </c>
      <c r="H571">
        <v>16.0893397062368</v>
      </c>
      <c r="I571">
        <v>57.403219241478403</v>
      </c>
      <c r="J571">
        <v>-3.0220742406276502</v>
      </c>
      <c r="K571">
        <v>1986.6476917278401</v>
      </c>
      <c r="L571">
        <v>1535.4833433640399</v>
      </c>
      <c r="M571">
        <v>59.571091960701303</v>
      </c>
      <c r="N571">
        <v>0.68108473104795397</v>
      </c>
      <c r="O571">
        <v>6.1926403106247596</v>
      </c>
      <c r="P571">
        <v>159.878454305698</v>
      </c>
      <c r="Q571">
        <v>8.8387762591511002E-2</v>
      </c>
    </row>
    <row r="572" spans="1:17" hidden="1" x14ac:dyDescent="0.3">
      <c r="A572" t="s">
        <v>1271</v>
      </c>
      <c r="B572" t="s">
        <v>1272</v>
      </c>
      <c r="C572" t="s">
        <v>3142</v>
      </c>
      <c r="D572" t="s">
        <v>21</v>
      </c>
      <c r="E572">
        <v>9311.2709015500004</v>
      </c>
      <c r="F572">
        <v>1686.35</v>
      </c>
      <c r="G572">
        <v>108.58731713783099</v>
      </c>
      <c r="H572">
        <v>-12.366914048623199</v>
      </c>
      <c r="I572">
        <v>29.8781660281048</v>
      </c>
      <c r="J572">
        <v>3.7653797163179399</v>
      </c>
      <c r="K572">
        <v>1678.3935511856801</v>
      </c>
      <c r="L572">
        <v>1362.22431002453</v>
      </c>
      <c r="M572">
        <v>56.7746795321723</v>
      </c>
      <c r="N572">
        <v>0.62988162272304205</v>
      </c>
      <c r="O572">
        <v>18.110119488836801</v>
      </c>
      <c r="P572">
        <v>155.49789780690099</v>
      </c>
      <c r="Q572">
        <v>0.24752803301694201</v>
      </c>
    </row>
    <row r="573" spans="1:17" x14ac:dyDescent="0.3">
      <c r="A573" t="s">
        <v>1273</v>
      </c>
      <c r="B573" t="s">
        <v>1274</v>
      </c>
      <c r="C573" t="s">
        <v>3133</v>
      </c>
      <c r="D573" t="s">
        <v>60</v>
      </c>
      <c r="E573">
        <v>9259.0910700200002</v>
      </c>
      <c r="F573">
        <v>7027.1</v>
      </c>
      <c r="G573">
        <v>49.430787896362702</v>
      </c>
      <c r="H573">
        <v>-4.2802656094388896</v>
      </c>
      <c r="I573">
        <v>-30.610448370468099</v>
      </c>
      <c r="J573">
        <v>-3.4262851952237501</v>
      </c>
      <c r="K573">
        <v>7681.93729027873</v>
      </c>
      <c r="L573">
        <v>7111.4753191877198</v>
      </c>
      <c r="M573">
        <v>42.180141995370903</v>
      </c>
      <c r="N573">
        <v>1.5401432740779999</v>
      </c>
      <c r="O573">
        <v>46.260192682614402</v>
      </c>
      <c r="P573">
        <v>120.88074432639699</v>
      </c>
      <c r="Q573">
        <v>0.136268360080365</v>
      </c>
    </row>
    <row r="574" spans="1:17" hidden="1" x14ac:dyDescent="0.3">
      <c r="A574" t="s">
        <v>1275</v>
      </c>
      <c r="B574" t="s">
        <v>1276</v>
      </c>
      <c r="C574" t="s">
        <v>3142</v>
      </c>
      <c r="D574" t="s">
        <v>239</v>
      </c>
      <c r="E574">
        <v>9215.0509246950005</v>
      </c>
      <c r="F574">
        <v>329.45</v>
      </c>
      <c r="G574">
        <v>-23.327881253486499</v>
      </c>
      <c r="H574">
        <v>-5.0745365693850104</v>
      </c>
      <c r="I574">
        <v>-6.2317276423747101</v>
      </c>
      <c r="J574">
        <v>-1.42055918251822</v>
      </c>
      <c r="K574">
        <v>330.68952618504602</v>
      </c>
      <c r="M574">
        <v>45.903679795953799</v>
      </c>
      <c r="N574">
        <v>0.47748848519399401</v>
      </c>
      <c r="O574">
        <v>13.036879647897999</v>
      </c>
      <c r="P574">
        <v>16.805530934231498</v>
      </c>
    </row>
    <row r="575" spans="1:17" x14ac:dyDescent="0.3">
      <c r="A575" t="s">
        <v>1277</v>
      </c>
      <c r="B575" t="s">
        <v>1278</v>
      </c>
      <c r="C575" t="s">
        <v>3140</v>
      </c>
      <c r="D575" t="s">
        <v>135</v>
      </c>
      <c r="E575">
        <v>9167.0211123299996</v>
      </c>
      <c r="F575">
        <v>386.55</v>
      </c>
      <c r="G575">
        <v>158.00019821012299</v>
      </c>
      <c r="H575">
        <v>-8.9174398213125201</v>
      </c>
      <c r="I575">
        <v>21.346866991836901</v>
      </c>
      <c r="J575">
        <v>2.7149759695479099</v>
      </c>
      <c r="K575">
        <v>428.85806716497098</v>
      </c>
      <c r="L575">
        <v>361.49671216544101</v>
      </c>
      <c r="M575">
        <v>38.916333000268502</v>
      </c>
      <c r="N575">
        <v>0.85056123618817903</v>
      </c>
      <c r="O575">
        <v>47.3548053291941</v>
      </c>
      <c r="P575">
        <v>211.73387096774101</v>
      </c>
      <c r="Q575">
        <v>0.105839755018344</v>
      </c>
    </row>
    <row r="576" spans="1:17" x14ac:dyDescent="0.3">
      <c r="A576" t="s">
        <v>1279</v>
      </c>
      <c r="B576" t="s">
        <v>1280</v>
      </c>
      <c r="C576" t="s">
        <v>3139</v>
      </c>
      <c r="D576" t="s">
        <v>256</v>
      </c>
      <c r="E576">
        <v>9154.3423359999997</v>
      </c>
      <c r="F576">
        <v>80</v>
      </c>
      <c r="G576">
        <v>50.558132503650597</v>
      </c>
      <c r="H576">
        <v>7.6753909878447697</v>
      </c>
      <c r="I576">
        <v>31.228528791353401</v>
      </c>
      <c r="J576">
        <v>1.9490106686988899</v>
      </c>
      <c r="K576">
        <v>78.070601361819797</v>
      </c>
      <c r="L576">
        <v>66.052086129815393</v>
      </c>
      <c r="M576">
        <v>56.248705686234601</v>
      </c>
      <c r="N576">
        <v>1.2650062832750799</v>
      </c>
      <c r="O576">
        <v>16.75</v>
      </c>
      <c r="P576">
        <v>102.02020202020201</v>
      </c>
      <c r="Q576">
        <v>0.21233196754367101</v>
      </c>
    </row>
    <row r="577" spans="1:17" x14ac:dyDescent="0.3">
      <c r="A577" t="s">
        <v>1281</v>
      </c>
      <c r="B577" t="s">
        <v>1282</v>
      </c>
      <c r="C577" t="s">
        <v>3127</v>
      </c>
      <c r="D577" t="s">
        <v>556</v>
      </c>
      <c r="E577">
        <v>9149.1760150999999</v>
      </c>
      <c r="F577">
        <v>277</v>
      </c>
      <c r="G577">
        <v>-8.7870378131190403</v>
      </c>
      <c r="H577">
        <v>-4.6686704325278097</v>
      </c>
      <c r="I577">
        <v>8.9172155995371192</v>
      </c>
      <c r="J577">
        <v>-3.6764304406131698</v>
      </c>
      <c r="K577">
        <v>268.64873683337999</v>
      </c>
      <c r="L577">
        <v>240.99945419541601</v>
      </c>
      <c r="M577">
        <v>49.583398019429097</v>
      </c>
      <c r="N577">
        <v>0.78902692371027505</v>
      </c>
      <c r="O577">
        <v>7.4368231046931497</v>
      </c>
      <c r="P577">
        <v>37.400793650793602</v>
      </c>
      <c r="Q577">
        <v>4.7089477389480001E-2</v>
      </c>
    </row>
    <row r="578" spans="1:17" x14ac:dyDescent="0.3">
      <c r="A578" t="s">
        <v>1283</v>
      </c>
      <c r="B578" t="s">
        <v>1284</v>
      </c>
      <c r="C578" t="s">
        <v>3131</v>
      </c>
      <c r="D578" t="s">
        <v>278</v>
      </c>
      <c r="E578">
        <v>9090.4011201899993</v>
      </c>
      <c r="F578">
        <v>1386.45</v>
      </c>
      <c r="G578">
        <v>2.4926822660389001</v>
      </c>
      <c r="H578">
        <v>4.6006048515011697</v>
      </c>
      <c r="I578">
        <v>-0.18178436809936599</v>
      </c>
      <c r="J578">
        <v>1.1440004075224199</v>
      </c>
      <c r="K578">
        <v>1356.54276899826</v>
      </c>
      <c r="L578">
        <v>1252.0387241279</v>
      </c>
      <c r="M578">
        <v>46.455615798263302</v>
      </c>
      <c r="N578">
        <v>0.54646695153164404</v>
      </c>
      <c r="O578">
        <v>19.293880053373702</v>
      </c>
      <c r="P578">
        <v>41.923431262155802</v>
      </c>
    </row>
    <row r="579" spans="1:17" x14ac:dyDescent="0.3">
      <c r="A579" t="s">
        <v>1285</v>
      </c>
      <c r="B579" t="s">
        <v>1286</v>
      </c>
      <c r="C579" t="s">
        <v>3129</v>
      </c>
      <c r="D579" t="s">
        <v>236</v>
      </c>
      <c r="E579">
        <v>9055.1958947999992</v>
      </c>
      <c r="F579">
        <v>678.15</v>
      </c>
      <c r="G579">
        <v>-23.9066201036438</v>
      </c>
      <c r="H579">
        <v>-10.9850584921258</v>
      </c>
      <c r="I579">
        <v>5.2904287914432997</v>
      </c>
      <c r="J579">
        <v>-2.1871618900496301</v>
      </c>
      <c r="K579">
        <v>693.12029060408895</v>
      </c>
      <c r="L579">
        <v>643.951897379294</v>
      </c>
      <c r="M579">
        <v>39.2299062956874</v>
      </c>
      <c r="N579">
        <v>0.32031984813891301</v>
      </c>
      <c r="O579">
        <v>26.078301260783</v>
      </c>
      <c r="P579">
        <v>22.942349528643899</v>
      </c>
      <c r="Q579">
        <v>5.3839011972845997E-2</v>
      </c>
    </row>
    <row r="580" spans="1:17" x14ac:dyDescent="0.3">
      <c r="A580" t="s">
        <v>1287</v>
      </c>
      <c r="B580" t="s">
        <v>1288</v>
      </c>
      <c r="C580" t="s">
        <v>3130</v>
      </c>
      <c r="D580" t="s">
        <v>48</v>
      </c>
      <c r="E580">
        <v>9048.7232550000008</v>
      </c>
      <c r="F580">
        <v>321.75</v>
      </c>
      <c r="G580">
        <v>-12.6220800568006</v>
      </c>
      <c r="H580">
        <v>-6.65482219653234</v>
      </c>
      <c r="I580">
        <v>11.367156851358001</v>
      </c>
      <c r="J580">
        <v>-3.6451613284581699</v>
      </c>
      <c r="K580">
        <v>337.71016995441698</v>
      </c>
      <c r="L580">
        <v>313.90356933459998</v>
      </c>
      <c r="M580">
        <v>42.083142757259999</v>
      </c>
      <c r="N580">
        <v>0.38518589955305299</v>
      </c>
      <c r="O580">
        <v>29.106449106449102</v>
      </c>
      <c r="P580">
        <v>35.902851108764501</v>
      </c>
      <c r="Q580">
        <v>-1.5242300666521E-2</v>
      </c>
    </row>
    <row r="581" spans="1:17" x14ac:dyDescent="0.3">
      <c r="A581" t="s">
        <v>1289</v>
      </c>
      <c r="B581" t="s">
        <v>1290</v>
      </c>
      <c r="C581" t="s">
        <v>3138</v>
      </c>
      <c r="D581" t="s">
        <v>861</v>
      </c>
      <c r="E581">
        <v>9032.0995814720009</v>
      </c>
      <c r="F581">
        <v>194.08</v>
      </c>
      <c r="G581">
        <v>29.051762489768201</v>
      </c>
      <c r="H581">
        <v>-10.3137359822113</v>
      </c>
      <c r="I581">
        <v>1.0062340274991299</v>
      </c>
      <c r="J581">
        <v>-2.8949958994456</v>
      </c>
      <c r="K581">
        <v>211.049426882706</v>
      </c>
      <c r="L581">
        <v>194.82750749873401</v>
      </c>
      <c r="M581">
        <v>39.5019289785862</v>
      </c>
      <c r="N581">
        <v>0.54188988814458905</v>
      </c>
      <c r="O581">
        <v>36.026380873866401</v>
      </c>
      <c r="P581">
        <v>70.920299427564899</v>
      </c>
      <c r="Q581">
        <v>9.9082126131790002E-2</v>
      </c>
    </row>
    <row r="582" spans="1:17" hidden="1" x14ac:dyDescent="0.3">
      <c r="A582" t="s">
        <v>1291</v>
      </c>
      <c r="B582" t="s">
        <v>1292</v>
      </c>
      <c r="C582" t="s">
        <v>3142</v>
      </c>
      <c r="D582" t="s">
        <v>135</v>
      </c>
      <c r="E582">
        <v>9020.7999999999993</v>
      </c>
      <c r="F582">
        <v>4510.3999999999996</v>
      </c>
      <c r="G582">
        <v>-32.020300425327299</v>
      </c>
      <c r="H582">
        <v>-4.13075527488723</v>
      </c>
      <c r="I582">
        <v>-19.225501883193498</v>
      </c>
      <c r="J582">
        <v>-1.61427348548539</v>
      </c>
      <c r="K582">
        <v>4576.1170647353401</v>
      </c>
      <c r="L582">
        <v>4725.6166591942201</v>
      </c>
      <c r="M582">
        <v>52.425346022732903</v>
      </c>
      <c r="N582">
        <v>0.430450849963045</v>
      </c>
      <c r="O582">
        <v>54.620432777580703</v>
      </c>
      <c r="P582">
        <v>7.3585242487354803</v>
      </c>
      <c r="Q582">
        <v>2.318047901446E-3</v>
      </c>
    </row>
    <row r="583" spans="1:17" hidden="1" x14ac:dyDescent="0.3">
      <c r="A583" t="s">
        <v>1293</v>
      </c>
      <c r="B583" t="s">
        <v>1294</v>
      </c>
      <c r="C583" t="s">
        <v>3142</v>
      </c>
      <c r="D583" t="s">
        <v>135</v>
      </c>
      <c r="E583">
        <v>8938.1152120499992</v>
      </c>
      <c r="F583">
        <v>709.3</v>
      </c>
      <c r="G583">
        <v>-1.26554723522465</v>
      </c>
      <c r="H583">
        <v>0.77521609412922998</v>
      </c>
      <c r="I583">
        <v>-5.5331077300339997</v>
      </c>
      <c r="J583">
        <v>1.4014592617724899</v>
      </c>
      <c r="K583">
        <v>715.44637656076395</v>
      </c>
      <c r="L583">
        <v>677.93432315529799</v>
      </c>
      <c r="M583">
        <v>45.722794851263899</v>
      </c>
      <c r="N583">
        <v>0.44229393506118803</v>
      </c>
      <c r="O583">
        <v>11.4267587762582</v>
      </c>
      <c r="P583">
        <v>36.930501930501897</v>
      </c>
    </row>
    <row r="584" spans="1:17" x14ac:dyDescent="0.3">
      <c r="A584" t="s">
        <v>1295</v>
      </c>
      <c r="B584" t="s">
        <v>1296</v>
      </c>
      <c r="C584" t="s">
        <v>3133</v>
      </c>
      <c r="D584" t="s">
        <v>184</v>
      </c>
      <c r="E584">
        <v>8934.1847400000006</v>
      </c>
      <c r="F584">
        <v>584.75</v>
      </c>
      <c r="G584">
        <v>-9.6356578340460697</v>
      </c>
      <c r="H584">
        <v>2.5779543837040899</v>
      </c>
      <c r="I584">
        <v>1.30425588545824</v>
      </c>
      <c r="J584">
        <v>0.99662971631794595</v>
      </c>
      <c r="K584">
        <v>579.22798628069802</v>
      </c>
      <c r="L584">
        <v>552.99884971272797</v>
      </c>
      <c r="M584">
        <v>57.292258495977698</v>
      </c>
      <c r="N584">
        <v>0.60548652638161604</v>
      </c>
      <c r="O584">
        <v>21.043180846515501</v>
      </c>
      <c r="P584">
        <v>35.046189376443401</v>
      </c>
      <c r="Q584">
        <v>7.1109164995609001E-2</v>
      </c>
    </row>
    <row r="585" spans="1:17" x14ac:dyDescent="0.3">
      <c r="A585" t="s">
        <v>1297</v>
      </c>
      <c r="B585" t="s">
        <v>1298</v>
      </c>
      <c r="C585" t="s">
        <v>3139</v>
      </c>
      <c r="D585" t="s">
        <v>266</v>
      </c>
      <c r="E585">
        <v>8874.6583460300008</v>
      </c>
      <c r="F585">
        <v>3819.95</v>
      </c>
      <c r="G585">
        <v>122.464300688138</v>
      </c>
      <c r="H585">
        <v>14.280553823264899</v>
      </c>
      <c r="I585">
        <v>105.07105098854301</v>
      </c>
      <c r="J585">
        <v>-1.8964341662538899</v>
      </c>
      <c r="K585">
        <v>3238.4365995993999</v>
      </c>
      <c r="L585">
        <v>2361.8090167248702</v>
      </c>
      <c r="M585">
        <v>63.226470103576801</v>
      </c>
      <c r="N585">
        <v>1.1413597733711001</v>
      </c>
      <c r="O585">
        <v>4.5812117959659098</v>
      </c>
      <c r="P585">
        <v>200.78346456692901</v>
      </c>
      <c r="Q585">
        <v>0.147569097637821</v>
      </c>
    </row>
    <row r="586" spans="1:17" hidden="1" x14ac:dyDescent="0.3">
      <c r="A586" t="s">
        <v>1299</v>
      </c>
      <c r="B586" t="s">
        <v>1300</v>
      </c>
      <c r="C586" t="s">
        <v>3142</v>
      </c>
      <c r="D586" t="s">
        <v>57</v>
      </c>
      <c r="E586">
        <v>8866.04477486</v>
      </c>
      <c r="F586">
        <v>16.510000000000002</v>
      </c>
      <c r="G586">
        <v>112.314263072274</v>
      </c>
      <c r="H586">
        <v>8.3670413054053796</v>
      </c>
      <c r="I586">
        <v>77.748690728181998</v>
      </c>
      <c r="J586">
        <v>2.9113919152061398</v>
      </c>
      <c r="K586">
        <v>15.7252593708685</v>
      </c>
      <c r="L586">
        <v>13.3844541085545</v>
      </c>
      <c r="M586">
        <v>61.322099059280298</v>
      </c>
      <c r="N586">
        <v>1.5102843543230799</v>
      </c>
      <c r="O586">
        <v>27.801332525741898</v>
      </c>
      <c r="P586">
        <v>148.27067669172899</v>
      </c>
      <c r="Q586">
        <v>0.1207241275587</v>
      </c>
    </row>
    <row r="587" spans="1:17" x14ac:dyDescent="0.3">
      <c r="A587" t="s">
        <v>1301</v>
      </c>
      <c r="B587" t="s">
        <v>1302</v>
      </c>
      <c r="C587" t="s">
        <v>3131</v>
      </c>
      <c r="D587" t="s">
        <v>51</v>
      </c>
      <c r="E587">
        <v>8828.3768048999991</v>
      </c>
      <c r="F587">
        <v>542.25</v>
      </c>
      <c r="G587">
        <v>16.757427125021401</v>
      </c>
      <c r="H587">
        <v>-5.5500377498050701</v>
      </c>
      <c r="I587">
        <v>10.287946010900599</v>
      </c>
      <c r="J587">
        <v>1.06241919000216</v>
      </c>
      <c r="K587">
        <v>533.61500728343799</v>
      </c>
      <c r="L587">
        <v>475.111308233665</v>
      </c>
      <c r="M587">
        <v>53.252523808610498</v>
      </c>
      <c r="N587">
        <v>0.38633091993275898</v>
      </c>
      <c r="O587">
        <v>21.5029967727063</v>
      </c>
      <c r="P587">
        <v>57.952228371686502</v>
      </c>
      <c r="Q587">
        <v>3.8654268891760997E-2</v>
      </c>
    </row>
    <row r="588" spans="1:17" x14ac:dyDescent="0.3">
      <c r="A588" t="s">
        <v>1303</v>
      </c>
      <c r="B588" t="s">
        <v>1304</v>
      </c>
      <c r="C588" t="s">
        <v>3131</v>
      </c>
      <c r="D588" t="s">
        <v>51</v>
      </c>
      <c r="E588">
        <v>8801.0753333100001</v>
      </c>
      <c r="F588">
        <v>5302.05</v>
      </c>
      <c r="G588">
        <v>-23.085897209048301</v>
      </c>
      <c r="H588">
        <v>-0.132197856502204</v>
      </c>
      <c r="I588">
        <v>0.43816662218071101</v>
      </c>
      <c r="J588">
        <v>-1.82571460602638</v>
      </c>
      <c r="K588">
        <v>5254.4090882657201</v>
      </c>
      <c r="L588">
        <v>5097.0546716708404</v>
      </c>
      <c r="M588">
        <v>47.591561031659502</v>
      </c>
      <c r="N588">
        <v>1.0466271909979701</v>
      </c>
      <c r="O588">
        <v>6.4277024924321804</v>
      </c>
      <c r="P588">
        <v>14.3533446204613</v>
      </c>
      <c r="Q588">
        <v>-5.5923364088214002E-2</v>
      </c>
    </row>
    <row r="589" spans="1:17" hidden="1" x14ac:dyDescent="0.3">
      <c r="A589" t="s">
        <v>1305</v>
      </c>
      <c r="B589" t="s">
        <v>1306</v>
      </c>
      <c r="C589" t="s">
        <v>3142</v>
      </c>
      <c r="D589" t="s">
        <v>119</v>
      </c>
      <c r="E589">
        <v>8776.5943743749995</v>
      </c>
      <c r="F589">
        <v>363.75</v>
      </c>
      <c r="G589">
        <v>283.36038975512503</v>
      </c>
      <c r="H589">
        <v>-4.1885515129559803</v>
      </c>
      <c r="I589">
        <v>66.841393932192005</v>
      </c>
      <c r="J589">
        <v>0.34385193854016199</v>
      </c>
      <c r="K589">
        <v>358.59597376568001</v>
      </c>
      <c r="L589">
        <v>282.277928652436</v>
      </c>
      <c r="M589">
        <v>50.859692226025501</v>
      </c>
      <c r="N589">
        <v>0.34431158952229202</v>
      </c>
      <c r="O589">
        <v>9.7869415807560092</v>
      </c>
      <c r="P589">
        <v>361.90476190476102</v>
      </c>
      <c r="Q589">
        <v>0.14692249307563099</v>
      </c>
    </row>
    <row r="590" spans="1:17" hidden="1" x14ac:dyDescent="0.3">
      <c r="A590" t="s">
        <v>1307</v>
      </c>
      <c r="B590" t="s">
        <v>1308</v>
      </c>
      <c r="C590" t="s">
        <v>3139</v>
      </c>
      <c r="D590" t="s">
        <v>261</v>
      </c>
      <c r="E590">
        <v>8751.9741786149898</v>
      </c>
      <c r="F590">
        <v>1480.55</v>
      </c>
      <c r="G590">
        <v>91.570266067087005</v>
      </c>
      <c r="H590">
        <v>-4.5175906499596401</v>
      </c>
      <c r="I590">
        <v>3.7831065618206798</v>
      </c>
      <c r="J590">
        <v>3.5160643452932101</v>
      </c>
      <c r="K590">
        <v>1527.66033222074</v>
      </c>
      <c r="M590">
        <v>56.214485288610099</v>
      </c>
      <c r="N590">
        <v>0.80267482560479797</v>
      </c>
      <c r="O590">
        <v>40.4883320387693</v>
      </c>
      <c r="P590">
        <v>130.471668742216</v>
      </c>
    </row>
    <row r="591" spans="1:17" x14ac:dyDescent="0.3">
      <c r="A591" t="s">
        <v>1309</v>
      </c>
      <c r="B591" t="s">
        <v>1310</v>
      </c>
      <c r="C591" t="s">
        <v>3126</v>
      </c>
      <c r="D591" t="s">
        <v>284</v>
      </c>
      <c r="E591">
        <v>8733.4279781000005</v>
      </c>
      <c r="F591">
        <v>740.95</v>
      </c>
      <c r="G591">
        <v>-1.8428959368734601</v>
      </c>
      <c r="H591">
        <v>0.58354313442583206</v>
      </c>
      <c r="I591">
        <v>-1.5310030957949701</v>
      </c>
      <c r="J591">
        <v>2.6702698836819501</v>
      </c>
      <c r="K591">
        <v>746.80505277741702</v>
      </c>
      <c r="L591">
        <v>720.84899312722496</v>
      </c>
      <c r="M591">
        <v>53.262570715320599</v>
      </c>
      <c r="N591">
        <v>0.73638662524033405</v>
      </c>
      <c r="O591">
        <v>24.394358593697199</v>
      </c>
      <c r="P591">
        <v>28.0923156711902</v>
      </c>
      <c r="Q591">
        <v>8.0732946709475006E-2</v>
      </c>
    </row>
    <row r="592" spans="1:17" x14ac:dyDescent="0.3">
      <c r="A592" t="s">
        <v>1311</v>
      </c>
      <c r="B592" t="s">
        <v>1312</v>
      </c>
      <c r="C592" t="s">
        <v>3139</v>
      </c>
      <c r="D592" t="s">
        <v>368</v>
      </c>
      <c r="E592">
        <v>8725.4225877000008</v>
      </c>
      <c r="F592">
        <v>384.5</v>
      </c>
      <c r="G592">
        <v>140.61022991140101</v>
      </c>
      <c r="H592">
        <v>-3.7245073804403299</v>
      </c>
      <c r="I592">
        <v>28.743561934841299</v>
      </c>
      <c r="J592">
        <v>2.2785149940597602</v>
      </c>
      <c r="K592">
        <v>381.66211692587399</v>
      </c>
      <c r="L592">
        <v>299.56879759717702</v>
      </c>
      <c r="M592">
        <v>45.724530292390597</v>
      </c>
      <c r="N592">
        <v>0.57821078740813803</v>
      </c>
      <c r="O592">
        <v>16.202860858257399</v>
      </c>
      <c r="P592">
        <v>173.082386363636</v>
      </c>
      <c r="Q592">
        <v>0.16859505241650999</v>
      </c>
    </row>
    <row r="593" spans="1:17" x14ac:dyDescent="0.3">
      <c r="A593" t="s">
        <v>1313</v>
      </c>
      <c r="B593" t="s">
        <v>1314</v>
      </c>
      <c r="C593" t="s">
        <v>3131</v>
      </c>
      <c r="D593" t="s">
        <v>51</v>
      </c>
      <c r="E593">
        <v>8675.0059042499997</v>
      </c>
      <c r="F593">
        <v>500.1</v>
      </c>
      <c r="G593">
        <v>-5.9886754439536398</v>
      </c>
      <c r="H593">
        <v>-5.1751694494481502</v>
      </c>
      <c r="I593">
        <v>16.822831438643199</v>
      </c>
      <c r="J593">
        <v>-1.1561480614598301</v>
      </c>
      <c r="K593">
        <v>488.70414297951999</v>
      </c>
      <c r="L593">
        <v>420.67886401024299</v>
      </c>
      <c r="M593">
        <v>47.325972781691398</v>
      </c>
      <c r="N593">
        <v>0.28855332089192598</v>
      </c>
      <c r="O593">
        <v>10.6478704259148</v>
      </c>
      <c r="P593">
        <v>56.5258215962441</v>
      </c>
    </row>
    <row r="594" spans="1:17" x14ac:dyDescent="0.3">
      <c r="A594" t="s">
        <v>1315</v>
      </c>
      <c r="B594" t="s">
        <v>1316</v>
      </c>
      <c r="C594" t="s">
        <v>3138</v>
      </c>
      <c r="D594" t="s">
        <v>95</v>
      </c>
      <c r="E594">
        <v>8669.9807479249994</v>
      </c>
      <c r="F594">
        <v>4381.75</v>
      </c>
      <c r="G594">
        <v>97.968959016825394</v>
      </c>
      <c r="H594">
        <v>20.485033684250499</v>
      </c>
      <c r="I594">
        <v>97.124047703862601</v>
      </c>
      <c r="J594">
        <v>2.9917555923193002</v>
      </c>
      <c r="K594">
        <v>3770.24283024857</v>
      </c>
      <c r="L594">
        <v>2946.6153062634498</v>
      </c>
      <c r="M594">
        <v>64.658146477285001</v>
      </c>
      <c r="N594">
        <v>1.92986861823006</v>
      </c>
      <c r="O594">
        <v>2.6986934444000501</v>
      </c>
      <c r="P594">
        <v>174.71786833855799</v>
      </c>
      <c r="Q594">
        <v>-1.8169368342642E-2</v>
      </c>
    </row>
    <row r="595" spans="1:17" hidden="1" x14ac:dyDescent="0.3">
      <c r="A595" t="s">
        <v>1317</v>
      </c>
      <c r="B595" t="s">
        <v>1318</v>
      </c>
      <c r="C595" t="s">
        <v>3142</v>
      </c>
      <c r="D595" t="s">
        <v>743</v>
      </c>
      <c r="E595">
        <v>8642.3479203879997</v>
      </c>
      <c r="F595">
        <v>530.49</v>
      </c>
      <c r="G595">
        <v>-10.1799606915535</v>
      </c>
      <c r="H595">
        <v>-6.4974123717090104E-2</v>
      </c>
      <c r="I595">
        <v>-3.86022978540234</v>
      </c>
      <c r="J595">
        <v>-1.9996802467816801</v>
      </c>
      <c r="K595">
        <v>532.37877679435496</v>
      </c>
      <c r="L595">
        <v>506.72974539363202</v>
      </c>
      <c r="M595">
        <v>73.886051750125603</v>
      </c>
      <c r="N595">
        <v>0.36488857092877203</v>
      </c>
      <c r="O595">
        <v>5.7456313973873296</v>
      </c>
      <c r="P595">
        <v>23.619882087013199</v>
      </c>
      <c r="Q595">
        <v>-1.0545973830429E-2</v>
      </c>
    </row>
    <row r="596" spans="1:17" x14ac:dyDescent="0.3">
      <c r="A596" t="s">
        <v>1319</v>
      </c>
      <c r="B596" t="s">
        <v>1320</v>
      </c>
      <c r="C596" t="s">
        <v>3127</v>
      </c>
      <c r="D596" t="s">
        <v>24</v>
      </c>
      <c r="E596">
        <v>8617.4081704830005</v>
      </c>
      <c r="F596">
        <v>228.17</v>
      </c>
      <c r="G596">
        <v>-32.147053952570701</v>
      </c>
      <c r="H596">
        <v>-8.7171681985684396E-2</v>
      </c>
      <c r="I596">
        <v>-11.5793544228762</v>
      </c>
      <c r="J596">
        <v>-3.3299043721716002</v>
      </c>
      <c r="K596">
        <v>227.938884694564</v>
      </c>
      <c r="L596">
        <v>223.953404711953</v>
      </c>
      <c r="M596">
        <v>46.553314992754203</v>
      </c>
      <c r="N596">
        <v>0.73778521817169296</v>
      </c>
      <c r="O596">
        <v>25.586185738703598</v>
      </c>
      <c r="P596">
        <v>18.8385416666666</v>
      </c>
      <c r="Q596">
        <v>0.125564104628622</v>
      </c>
    </row>
    <row r="597" spans="1:17" x14ac:dyDescent="0.3">
      <c r="A597" t="s">
        <v>1321</v>
      </c>
      <c r="B597" t="s">
        <v>1322</v>
      </c>
      <c r="C597" t="s">
        <v>3139</v>
      </c>
      <c r="D597" t="s">
        <v>1323</v>
      </c>
      <c r="E597">
        <v>8613.6234204800003</v>
      </c>
      <c r="F597">
        <v>270.39999999999998</v>
      </c>
      <c r="G597">
        <v>13.6890958119514</v>
      </c>
      <c r="H597">
        <v>3.8683169122658501</v>
      </c>
      <c r="I597">
        <v>34.003104377847102</v>
      </c>
      <c r="J597">
        <v>3.72511664629313</v>
      </c>
      <c r="K597">
        <v>246.847834649025</v>
      </c>
      <c r="L597">
        <v>217.10118276271299</v>
      </c>
      <c r="M597">
        <v>65.661048425992405</v>
      </c>
      <c r="N597">
        <v>1.01236862560908</v>
      </c>
      <c r="O597">
        <v>1.0909763313609699</v>
      </c>
      <c r="P597">
        <v>59.4339622641509</v>
      </c>
      <c r="Q597">
        <v>-7.4871533455499997E-4</v>
      </c>
    </row>
    <row r="598" spans="1:17" x14ac:dyDescent="0.3">
      <c r="A598" t="s">
        <v>1324</v>
      </c>
      <c r="B598" t="s">
        <v>1325</v>
      </c>
      <c r="C598" t="s">
        <v>3139</v>
      </c>
      <c r="D598" t="s">
        <v>256</v>
      </c>
      <c r="E598">
        <v>8589.5256862999995</v>
      </c>
      <c r="F598">
        <v>1305.75</v>
      </c>
      <c r="G598">
        <v>64.427687854936195</v>
      </c>
      <c r="H598">
        <v>1.06954480013151</v>
      </c>
      <c r="I598">
        <v>76.977724465425695</v>
      </c>
      <c r="J598">
        <v>-0.55021041832144202</v>
      </c>
      <c r="K598">
        <v>1286.8893436096</v>
      </c>
      <c r="L598">
        <v>1079.01388620432</v>
      </c>
      <c r="M598">
        <v>57.184657154571198</v>
      </c>
      <c r="N598">
        <v>0.60271451907516804</v>
      </c>
      <c r="O598">
        <v>11.4110664369136</v>
      </c>
      <c r="P598">
        <v>141.33629054616</v>
      </c>
    </row>
    <row r="599" spans="1:17" x14ac:dyDescent="0.3">
      <c r="A599" t="s">
        <v>1326</v>
      </c>
      <c r="B599" t="s">
        <v>1327</v>
      </c>
      <c r="C599" t="s">
        <v>3133</v>
      </c>
      <c r="D599" t="s">
        <v>184</v>
      </c>
      <c r="E599">
        <v>8573.8538847199998</v>
      </c>
      <c r="F599">
        <v>1587.8</v>
      </c>
      <c r="G599">
        <v>46.711309831913397</v>
      </c>
      <c r="H599">
        <v>14.9699088942383</v>
      </c>
      <c r="I599">
        <v>43.176018219967297</v>
      </c>
      <c r="J599">
        <v>0.66739894708718295</v>
      </c>
      <c r="K599">
        <v>1521.6007946186301</v>
      </c>
      <c r="L599">
        <v>1253.59156961849</v>
      </c>
      <c r="M599">
        <v>43.836215003656498</v>
      </c>
      <c r="N599">
        <v>0.56551268307120806</v>
      </c>
      <c r="O599">
        <v>10.7381282277365</v>
      </c>
      <c r="P599">
        <v>93.516148689823197</v>
      </c>
      <c r="Q599">
        <v>8.0286016326965998E-2</v>
      </c>
    </row>
    <row r="600" spans="1:17" x14ac:dyDescent="0.3">
      <c r="A600" t="s">
        <v>1328</v>
      </c>
      <c r="B600" t="s">
        <v>1329</v>
      </c>
      <c r="C600" t="s">
        <v>3141</v>
      </c>
      <c r="D600" t="s">
        <v>395</v>
      </c>
      <c r="E600">
        <v>8536.5841251900001</v>
      </c>
      <c r="F600">
        <v>214.23</v>
      </c>
      <c r="G600">
        <v>-2.8417481457550098</v>
      </c>
      <c r="H600">
        <v>-6.6912630430777904</v>
      </c>
      <c r="I600">
        <v>-20.658199851569201</v>
      </c>
      <c r="J600">
        <v>-2.1310813471038101</v>
      </c>
      <c r="K600">
        <v>224.871259485813</v>
      </c>
      <c r="L600">
        <v>224.10426430071999</v>
      </c>
      <c r="M600">
        <v>44.517938390329199</v>
      </c>
      <c r="N600">
        <v>0.68229231664346301</v>
      </c>
      <c r="O600">
        <v>50.422443168557102</v>
      </c>
      <c r="P600">
        <v>27.6698450536352</v>
      </c>
      <c r="Q600">
        <v>4.9310827518073003E-2</v>
      </c>
    </row>
    <row r="601" spans="1:17" hidden="1" x14ac:dyDescent="0.3">
      <c r="A601" t="s">
        <v>1330</v>
      </c>
      <c r="B601" t="s">
        <v>1331</v>
      </c>
      <c r="C601" t="s">
        <v>3142</v>
      </c>
      <c r="D601" t="s">
        <v>95</v>
      </c>
      <c r="E601">
        <v>8507.9130104800006</v>
      </c>
      <c r="F601">
        <v>773.6</v>
      </c>
      <c r="G601">
        <v>-9.48198003623963</v>
      </c>
      <c r="H601">
        <v>-5.4928327395831298</v>
      </c>
      <c r="I601">
        <v>-5.8654833782787996</v>
      </c>
      <c r="J601">
        <v>-5.6506288960061601</v>
      </c>
      <c r="K601">
        <v>806.74627865705895</v>
      </c>
      <c r="L601">
        <v>764.04763375374102</v>
      </c>
      <c r="M601">
        <v>37.919249599283098</v>
      </c>
      <c r="N601">
        <v>0.59864462234719096</v>
      </c>
      <c r="O601">
        <v>21.949327817993701</v>
      </c>
      <c r="P601">
        <v>25.584415584415598</v>
      </c>
      <c r="Q601">
        <v>0.12906235553753201</v>
      </c>
    </row>
    <row r="602" spans="1:17" x14ac:dyDescent="0.3">
      <c r="A602" t="s">
        <v>1332</v>
      </c>
      <c r="B602" t="s">
        <v>1333</v>
      </c>
      <c r="C602" t="s">
        <v>3135</v>
      </c>
      <c r="D602" t="s">
        <v>80</v>
      </c>
      <c r="E602">
        <v>8495.8723653399993</v>
      </c>
      <c r="F602">
        <v>210.2</v>
      </c>
      <c r="G602">
        <v>5.7828224458872803</v>
      </c>
      <c r="H602">
        <v>-2.1474370154158202</v>
      </c>
      <c r="I602">
        <v>-18.711433059565302</v>
      </c>
      <c r="J602">
        <v>0.340798521564598</v>
      </c>
      <c r="K602">
        <v>212.22425301388901</v>
      </c>
      <c r="L602">
        <v>203.505986021853</v>
      </c>
      <c r="M602">
        <v>50.797559923739101</v>
      </c>
      <c r="N602">
        <v>0.87937566521650901</v>
      </c>
      <c r="O602">
        <v>21.788772597526101</v>
      </c>
      <c r="P602">
        <v>42.993197278911502</v>
      </c>
      <c r="Q602">
        <v>8.5279014165087999E-2</v>
      </c>
    </row>
    <row r="603" spans="1:17" x14ac:dyDescent="0.3">
      <c r="A603" t="s">
        <v>1334</v>
      </c>
      <c r="B603" t="s">
        <v>1335</v>
      </c>
      <c r="C603" t="s">
        <v>3136</v>
      </c>
      <c r="D603" t="s">
        <v>434</v>
      </c>
      <c r="E603">
        <v>8493.4149134290001</v>
      </c>
      <c r="F603">
        <v>192.77</v>
      </c>
      <c r="G603">
        <v>-35.644187830175703</v>
      </c>
      <c r="H603">
        <v>-6.0900005500234098</v>
      </c>
      <c r="I603">
        <v>2.2106357598945299</v>
      </c>
      <c r="J603">
        <v>-3.3591681033054499</v>
      </c>
      <c r="K603">
        <v>196.25475617209199</v>
      </c>
      <c r="L603">
        <v>193.47166616387801</v>
      </c>
      <c r="M603">
        <v>40.447966743563597</v>
      </c>
      <c r="N603">
        <v>0.38305547672527901</v>
      </c>
      <c r="O603">
        <v>19.909736992270499</v>
      </c>
      <c r="P603">
        <v>32.944827586206799</v>
      </c>
    </row>
    <row r="604" spans="1:17" hidden="1" x14ac:dyDescent="0.3">
      <c r="A604" t="s">
        <v>1336</v>
      </c>
      <c r="B604" t="s">
        <v>1337</v>
      </c>
      <c r="C604" t="s">
        <v>3142</v>
      </c>
      <c r="E604">
        <v>8486.5670759999994</v>
      </c>
      <c r="F604">
        <v>838.1</v>
      </c>
      <c r="G604">
        <v>5322.32368618906</v>
      </c>
      <c r="H604">
        <v>117.249460597683</v>
      </c>
      <c r="I604">
        <v>376.13099521696603</v>
      </c>
      <c r="J604">
        <v>0.49800094543786599</v>
      </c>
      <c r="K604">
        <v>474.03333874576299</v>
      </c>
      <c r="L604">
        <v>236.987060929351</v>
      </c>
      <c r="M604">
        <v>77.844145775723106</v>
      </c>
      <c r="N604">
        <v>3.58271229171253</v>
      </c>
      <c r="O604">
        <v>5.5244004295430003</v>
      </c>
      <c r="P604">
        <v>5349.2847854356296</v>
      </c>
    </row>
    <row r="605" spans="1:17" hidden="1" x14ac:dyDescent="0.3">
      <c r="A605" t="s">
        <v>1338</v>
      </c>
      <c r="B605" t="s">
        <v>1339</v>
      </c>
      <c r="C605" t="s">
        <v>3138</v>
      </c>
      <c r="D605" t="s">
        <v>271</v>
      </c>
      <c r="E605">
        <v>8457.3156158399997</v>
      </c>
      <c r="F605">
        <v>380.1</v>
      </c>
      <c r="G605">
        <v>-32.2911116998662</v>
      </c>
      <c r="H605">
        <v>-5.4759643458598699</v>
      </c>
      <c r="I605">
        <v>-32.749912160104302</v>
      </c>
      <c r="J605">
        <v>5.0888084872676602</v>
      </c>
      <c r="K605">
        <v>388.39923286360602</v>
      </c>
      <c r="M605">
        <v>63.665155589759799</v>
      </c>
      <c r="N605">
        <v>0.77640049515226806</v>
      </c>
      <c r="O605">
        <v>41.607471717968899</v>
      </c>
      <c r="P605">
        <v>11.140350877192899</v>
      </c>
    </row>
    <row r="606" spans="1:17" x14ac:dyDescent="0.3">
      <c r="A606" t="s">
        <v>1340</v>
      </c>
      <c r="B606" t="s">
        <v>1341</v>
      </c>
      <c r="C606" t="s">
        <v>3127</v>
      </c>
      <c r="D606" t="s">
        <v>24</v>
      </c>
      <c r="E606">
        <v>8444.8927813999999</v>
      </c>
      <c r="F606">
        <v>74.150000000000006</v>
      </c>
      <c r="G606">
        <v>-50.161513539678502</v>
      </c>
      <c r="H606">
        <v>-8.5412020890484897</v>
      </c>
      <c r="I606">
        <v>-35.640721411229997</v>
      </c>
      <c r="J606">
        <v>0.67777758399431798</v>
      </c>
      <c r="K606">
        <v>81.534192333756195</v>
      </c>
      <c r="L606">
        <v>88.988298653342497</v>
      </c>
      <c r="M606">
        <v>27.5516148769374</v>
      </c>
      <c r="N606">
        <v>0.86237547418640303</v>
      </c>
      <c r="O606">
        <v>57.113958192852301</v>
      </c>
      <c r="P606">
        <v>2.27586206896552</v>
      </c>
      <c r="Q606">
        <v>-3.4890541038749999E-3</v>
      </c>
    </row>
    <row r="607" spans="1:17" x14ac:dyDescent="0.3">
      <c r="A607" t="s">
        <v>1342</v>
      </c>
      <c r="B607" t="s">
        <v>1343</v>
      </c>
      <c r="C607" t="s">
        <v>3146</v>
      </c>
      <c r="D607" t="s">
        <v>1344</v>
      </c>
      <c r="E607">
        <v>8433.6956960400003</v>
      </c>
      <c r="F607">
        <v>497.85</v>
      </c>
      <c r="G607">
        <v>1.8154139453635001</v>
      </c>
      <c r="H607">
        <v>11.6839896983087</v>
      </c>
      <c r="I607">
        <v>26.775647201103901</v>
      </c>
      <c r="J607">
        <v>11.6250751407942</v>
      </c>
      <c r="K607">
        <v>473.698010089344</v>
      </c>
      <c r="L607">
        <v>440.70618757647799</v>
      </c>
      <c r="M607">
        <v>73.603227638292694</v>
      </c>
      <c r="N607">
        <v>1.9086408887375299</v>
      </c>
      <c r="O607">
        <v>28.301697298383001</v>
      </c>
      <c r="P607">
        <v>56.016922594797798</v>
      </c>
      <c r="Q607">
        <v>7.8636621482625998E-2</v>
      </c>
    </row>
    <row r="608" spans="1:17" x14ac:dyDescent="0.3">
      <c r="A608" t="s">
        <v>1345</v>
      </c>
      <c r="B608" t="s">
        <v>1346</v>
      </c>
      <c r="C608" t="s">
        <v>3131</v>
      </c>
      <c r="D608" t="s">
        <v>51</v>
      </c>
      <c r="E608">
        <v>8419.7971787999995</v>
      </c>
      <c r="F608">
        <v>861</v>
      </c>
      <c r="G608">
        <v>126.98374664636999</v>
      </c>
      <c r="H608">
        <v>-1.0247086867583599</v>
      </c>
      <c r="I608">
        <v>58.282696196398</v>
      </c>
      <c r="J608">
        <v>1.6908204360840999</v>
      </c>
      <c r="K608">
        <v>777.57215300834901</v>
      </c>
      <c r="L608">
        <v>597.20840488349302</v>
      </c>
      <c r="M608">
        <v>60.868893939878497</v>
      </c>
      <c r="N608">
        <v>0.57566943381152302</v>
      </c>
      <c r="O608">
        <v>11.4401858304297</v>
      </c>
      <c r="P608">
        <v>190.094339622641</v>
      </c>
      <c r="Q608">
        <v>2.5765680599345999E-2</v>
      </c>
    </row>
    <row r="609" spans="1:17" hidden="1" x14ac:dyDescent="0.3">
      <c r="A609" t="s">
        <v>1347</v>
      </c>
      <c r="B609" t="s">
        <v>1348</v>
      </c>
      <c r="C609" t="s">
        <v>3142</v>
      </c>
      <c r="D609" t="s">
        <v>743</v>
      </c>
      <c r="E609">
        <v>8375.5088797930002</v>
      </c>
      <c r="F609">
        <v>264.06</v>
      </c>
      <c r="G609">
        <v>1.7105701813648599</v>
      </c>
      <c r="H609">
        <v>0.41709296279862401</v>
      </c>
      <c r="I609">
        <v>1.20597217391727</v>
      </c>
      <c r="J609">
        <v>-1.6649251920758901</v>
      </c>
      <c r="K609">
        <v>264.18900698730801</v>
      </c>
      <c r="L609">
        <v>244.87090129483099</v>
      </c>
      <c r="M609">
        <v>59.785019392106697</v>
      </c>
      <c r="N609">
        <v>0.818504957445083</v>
      </c>
      <c r="O609">
        <v>4.9950768764674702</v>
      </c>
      <c r="P609">
        <v>34.108684611477898</v>
      </c>
      <c r="Q609">
        <v>1.1816369177710001E-3</v>
      </c>
    </row>
    <row r="610" spans="1:17" hidden="1" x14ac:dyDescent="0.3">
      <c r="A610" t="s">
        <v>1349</v>
      </c>
      <c r="B610" t="s">
        <v>1350</v>
      </c>
      <c r="C610" t="s">
        <v>3142</v>
      </c>
      <c r="D610" t="s">
        <v>1351</v>
      </c>
      <c r="E610">
        <v>8369.7008711939998</v>
      </c>
      <c r="F610">
        <v>1230.3900000000001</v>
      </c>
      <c r="K610">
        <v>1221.0284065276701</v>
      </c>
      <c r="L610">
        <v>1201.49851616978</v>
      </c>
      <c r="M610">
        <v>68.273684852772604</v>
      </c>
      <c r="N610">
        <v>1</v>
      </c>
      <c r="Q610">
        <v>-6.1080809493942997E-2</v>
      </c>
    </row>
    <row r="611" spans="1:17" x14ac:dyDescent="0.3">
      <c r="A611" t="s">
        <v>1352</v>
      </c>
      <c r="B611" t="s">
        <v>1353</v>
      </c>
      <c r="C611" t="s">
        <v>3139</v>
      </c>
      <c r="D611" t="s">
        <v>449</v>
      </c>
      <c r="E611">
        <v>8366.2432986200001</v>
      </c>
      <c r="F611">
        <v>624.35</v>
      </c>
      <c r="G611">
        <v>-25.753448087545198</v>
      </c>
      <c r="H611">
        <v>-5.6503928712987301</v>
      </c>
      <c r="I611">
        <v>-40.287857542736802</v>
      </c>
      <c r="J611">
        <v>-3.39069750840638</v>
      </c>
      <c r="K611">
        <v>648.43694505232804</v>
      </c>
      <c r="L611">
        <v>706.37806553857502</v>
      </c>
      <c r="M611">
        <v>41.437806989894597</v>
      </c>
      <c r="N611">
        <v>0.57537716684294304</v>
      </c>
      <c r="O611">
        <v>75.702730840073599</v>
      </c>
      <c r="P611">
        <v>9.6794027228809902</v>
      </c>
      <c r="Q611">
        <v>0.110824988117349</v>
      </c>
    </row>
    <row r="612" spans="1:17" x14ac:dyDescent="0.3">
      <c r="A612" t="s">
        <v>1354</v>
      </c>
      <c r="B612" t="s">
        <v>1355</v>
      </c>
      <c r="C612" t="s">
        <v>3138</v>
      </c>
      <c r="D612" t="s">
        <v>310</v>
      </c>
      <c r="E612">
        <v>8365.5923321659993</v>
      </c>
      <c r="F612">
        <v>217.43</v>
      </c>
      <c r="G612">
        <v>19.2103293248624</v>
      </c>
      <c r="H612">
        <v>2.0178736101216002</v>
      </c>
      <c r="I612">
        <v>-5.6319638521369404</v>
      </c>
      <c r="J612">
        <v>4.9776723703463803</v>
      </c>
      <c r="K612">
        <v>216.22943375034899</v>
      </c>
      <c r="L612">
        <v>206.05796519757399</v>
      </c>
      <c r="M612">
        <v>59.1567456633463</v>
      </c>
      <c r="N612">
        <v>0.53704599776034501</v>
      </c>
      <c r="O612">
        <v>20.498551257875999</v>
      </c>
      <c r="P612">
        <v>47.961891799931898</v>
      </c>
    </row>
    <row r="613" spans="1:17" hidden="1" x14ac:dyDescent="0.3">
      <c r="A613" t="s">
        <v>1356</v>
      </c>
      <c r="B613" t="s">
        <v>1357</v>
      </c>
      <c r="C613" t="s">
        <v>3142</v>
      </c>
      <c r="D613" t="s">
        <v>159</v>
      </c>
      <c r="E613">
        <v>8362.9992120749994</v>
      </c>
      <c r="F613">
        <v>65.25</v>
      </c>
      <c r="G613">
        <v>54.743161405062899</v>
      </c>
      <c r="H613">
        <v>1.33955076316074</v>
      </c>
      <c r="I613">
        <v>-15.9665429875912</v>
      </c>
      <c r="J613">
        <v>-0.678011432007397</v>
      </c>
      <c r="K613">
        <v>62.908467523485797</v>
      </c>
      <c r="L613">
        <v>57.969281838681397</v>
      </c>
      <c r="M613">
        <v>52.298082898751602</v>
      </c>
      <c r="N613">
        <v>2.6973179383119898</v>
      </c>
      <c r="O613">
        <v>22.452107279693401</v>
      </c>
      <c r="P613">
        <v>91.911764705882305</v>
      </c>
      <c r="Q613">
        <v>-1.1898451667638E-2</v>
      </c>
    </row>
    <row r="614" spans="1:17" hidden="1" x14ac:dyDescent="0.3">
      <c r="A614" t="s">
        <v>1358</v>
      </c>
      <c r="B614" t="s">
        <v>1359</v>
      </c>
      <c r="C614" t="s">
        <v>3142</v>
      </c>
      <c r="D614" t="s">
        <v>114</v>
      </c>
      <c r="E614">
        <v>8354.1393897500002</v>
      </c>
      <c r="F614">
        <v>2603.3000000000002</v>
      </c>
      <c r="G614">
        <v>-45.596278053519598</v>
      </c>
      <c r="H614">
        <v>-3.5192710841369399</v>
      </c>
      <c r="I614">
        <v>-15.4552555232129</v>
      </c>
      <c r="J614">
        <v>-2.0441636968557</v>
      </c>
      <c r="K614">
        <v>2691.2060129689398</v>
      </c>
      <c r="L614">
        <v>2698.0428641961798</v>
      </c>
      <c r="M614">
        <v>43.623080208946803</v>
      </c>
      <c r="N614">
        <v>0.705995705882702</v>
      </c>
      <c r="O614">
        <v>34.444743210540402</v>
      </c>
      <c r="P614">
        <v>10.825883354619</v>
      </c>
      <c r="Q614">
        <v>-1.9026927437946001E-2</v>
      </c>
    </row>
    <row r="615" spans="1:17" x14ac:dyDescent="0.3">
      <c r="A615" t="s">
        <v>1360</v>
      </c>
      <c r="B615" t="s">
        <v>1361</v>
      </c>
      <c r="C615" t="s">
        <v>3126</v>
      </c>
      <c r="D615" t="s">
        <v>21</v>
      </c>
      <c r="E615">
        <v>8339.0439047</v>
      </c>
      <c r="F615">
        <v>2701.1</v>
      </c>
      <c r="G615">
        <v>-14.6422436006838</v>
      </c>
      <c r="H615">
        <v>-6.7832386670757597E-2</v>
      </c>
      <c r="I615">
        <v>-7.3155426475464003</v>
      </c>
      <c r="J615">
        <v>3.8889163173575798</v>
      </c>
      <c r="K615">
        <v>2725.4980532885502</v>
      </c>
      <c r="L615">
        <v>2654.2324817375702</v>
      </c>
      <c r="M615">
        <v>59.193612524570803</v>
      </c>
      <c r="N615">
        <v>0.67592000090222704</v>
      </c>
      <c r="O615">
        <v>16.4340453889156</v>
      </c>
      <c r="P615">
        <v>28.437269679750798</v>
      </c>
      <c r="Q615">
        <v>-3.4718412265369002E-2</v>
      </c>
    </row>
    <row r="616" spans="1:17" x14ac:dyDescent="0.3">
      <c r="A616" t="s">
        <v>1362</v>
      </c>
      <c r="B616" t="s">
        <v>1363</v>
      </c>
      <c r="C616" t="s">
        <v>3141</v>
      </c>
      <c r="D616" t="s">
        <v>266</v>
      </c>
      <c r="E616">
        <v>8279.3196350550006</v>
      </c>
      <c r="F616">
        <v>670.95</v>
      </c>
      <c r="G616">
        <v>-20.181438229616901</v>
      </c>
      <c r="H616">
        <v>-3.7844822659570299</v>
      </c>
      <c r="I616">
        <v>-7.2025632622617204</v>
      </c>
      <c r="J616">
        <v>-2.6929106845035098</v>
      </c>
      <c r="K616">
        <v>709.77202816150702</v>
      </c>
      <c r="L616">
        <v>676.89557072343598</v>
      </c>
      <c r="M616">
        <v>33.0196142191635</v>
      </c>
      <c r="N616">
        <v>0.59815515406780295</v>
      </c>
      <c r="O616">
        <v>24.8528206274685</v>
      </c>
      <c r="P616">
        <v>31.545926869914702</v>
      </c>
    </row>
    <row r="617" spans="1:17" x14ac:dyDescent="0.3">
      <c r="A617" t="s">
        <v>1364</v>
      </c>
      <c r="B617" t="s">
        <v>1365</v>
      </c>
      <c r="C617" t="s">
        <v>3140</v>
      </c>
      <c r="D617" t="s">
        <v>135</v>
      </c>
      <c r="E617">
        <v>8253.7772785550005</v>
      </c>
      <c r="F617">
        <v>563.45000000000005</v>
      </c>
      <c r="G617">
        <v>-1.8889571821932101</v>
      </c>
      <c r="H617">
        <v>-0.89627730055493704</v>
      </c>
      <c r="I617">
        <v>16.214714243713299</v>
      </c>
      <c r="J617">
        <v>0.26575005043437699</v>
      </c>
      <c r="K617">
        <v>572.69918089238899</v>
      </c>
      <c r="L617">
        <v>516.25750307509804</v>
      </c>
      <c r="M617">
        <v>44.100984314279501</v>
      </c>
      <c r="N617">
        <v>0.46872699684179597</v>
      </c>
      <c r="O617">
        <v>24.057147927943898</v>
      </c>
      <c r="P617">
        <v>48.256808314695398</v>
      </c>
      <c r="Q617">
        <v>1.453090097493E-3</v>
      </c>
    </row>
    <row r="618" spans="1:17" x14ac:dyDescent="0.3">
      <c r="A618" t="s">
        <v>1366</v>
      </c>
      <c r="B618" t="s">
        <v>1367</v>
      </c>
      <c r="C618" t="s">
        <v>3129</v>
      </c>
      <c r="D618" t="s">
        <v>384</v>
      </c>
      <c r="E618">
        <v>8244.9042994499996</v>
      </c>
      <c r="F618">
        <v>605.15</v>
      </c>
      <c r="G618">
        <v>11.137942286980101</v>
      </c>
      <c r="H618">
        <v>-12.1024072787972</v>
      </c>
      <c r="I618">
        <v>6.5100543645456899</v>
      </c>
      <c r="J618">
        <v>0.84881005630316797</v>
      </c>
      <c r="K618">
        <v>647.59074596871994</v>
      </c>
      <c r="L618">
        <v>579.92225108049604</v>
      </c>
      <c r="M618">
        <v>36.215778818835098</v>
      </c>
      <c r="N618">
        <v>0.18281041877242399</v>
      </c>
      <c r="O618">
        <v>31.041890440386599</v>
      </c>
      <c r="P618">
        <v>56.815237108059002</v>
      </c>
      <c r="Q618">
        <v>-1.0107289621048E-2</v>
      </c>
    </row>
    <row r="619" spans="1:17" hidden="1" x14ac:dyDescent="0.3">
      <c r="A619" t="s">
        <v>1368</v>
      </c>
      <c r="B619" t="s">
        <v>1369</v>
      </c>
      <c r="C619" t="s">
        <v>3142</v>
      </c>
      <c r="D619" t="s">
        <v>48</v>
      </c>
      <c r="E619">
        <v>8174.7627204999999</v>
      </c>
      <c r="F619">
        <v>746.95</v>
      </c>
      <c r="G619">
        <v>222.16252776909101</v>
      </c>
      <c r="H619">
        <v>-12.807933291335701</v>
      </c>
      <c r="I619">
        <v>219.115455157322</v>
      </c>
      <c r="J619">
        <v>-2.8764514064259701</v>
      </c>
      <c r="K619">
        <v>691.11423615377601</v>
      </c>
      <c r="L619">
        <v>447.64560691330303</v>
      </c>
      <c r="M619">
        <v>43.715759299378902</v>
      </c>
      <c r="N619">
        <v>0.41045592749812698</v>
      </c>
      <c r="O619">
        <v>18.742887743490201</v>
      </c>
      <c r="P619">
        <v>383.30637334196001</v>
      </c>
    </row>
    <row r="620" spans="1:17" x14ac:dyDescent="0.3">
      <c r="A620" t="s">
        <v>1370</v>
      </c>
      <c r="B620" t="s">
        <v>1371</v>
      </c>
      <c r="C620" t="s">
        <v>3137</v>
      </c>
      <c r="D620" t="s">
        <v>89</v>
      </c>
      <c r="E620">
        <v>8174.2719649149903</v>
      </c>
      <c r="F620">
        <v>276.85000000000002</v>
      </c>
      <c r="G620">
        <v>-67.962697541717901</v>
      </c>
      <c r="H620">
        <v>-4.7073113598266598</v>
      </c>
      <c r="I620">
        <v>-18.825813770936001</v>
      </c>
      <c r="J620">
        <v>-1.73350679050739</v>
      </c>
      <c r="K620">
        <v>290.26023669573601</v>
      </c>
      <c r="L620">
        <v>327.80555811225003</v>
      </c>
      <c r="M620">
        <v>36.231299115025202</v>
      </c>
      <c r="N620">
        <v>0.28130998217581799</v>
      </c>
      <c r="O620">
        <v>75.492143760158896</v>
      </c>
      <c r="P620">
        <v>6.0727969348658997</v>
      </c>
      <c r="Q620">
        <v>-0.103125710965753</v>
      </c>
    </row>
    <row r="621" spans="1:17" hidden="1" x14ac:dyDescent="0.3">
      <c r="A621" t="s">
        <v>1372</v>
      </c>
      <c r="B621" t="s">
        <v>1373</v>
      </c>
      <c r="C621" t="s">
        <v>3142</v>
      </c>
      <c r="D621" t="s">
        <v>284</v>
      </c>
      <c r="E621">
        <v>8155.0033667999996</v>
      </c>
      <c r="F621">
        <v>485.2</v>
      </c>
      <c r="G621">
        <v>111.23232245201</v>
      </c>
      <c r="H621">
        <v>-7.5948685194515502</v>
      </c>
      <c r="I621">
        <v>61.674739710135199</v>
      </c>
      <c r="J621">
        <v>-3.6195318998436701</v>
      </c>
      <c r="K621">
        <v>488.55131459782098</v>
      </c>
      <c r="L621">
        <v>369.28009035631101</v>
      </c>
      <c r="M621">
        <v>42.0428088380608</v>
      </c>
      <c r="N621">
        <v>0.64534747001470705</v>
      </c>
      <c r="O621">
        <v>20.362737015663601</v>
      </c>
      <c r="P621">
        <v>145.4844421958</v>
      </c>
      <c r="Q621">
        <v>8.5529665872135993E-2</v>
      </c>
    </row>
    <row r="622" spans="1:17" x14ac:dyDescent="0.3">
      <c r="A622" t="s">
        <v>1374</v>
      </c>
      <c r="B622" t="s">
        <v>1375</v>
      </c>
      <c r="C622" t="s">
        <v>3139</v>
      </c>
      <c r="D622" t="s">
        <v>1052</v>
      </c>
      <c r="E622">
        <v>8130.6157600799997</v>
      </c>
      <c r="F622">
        <v>856.35</v>
      </c>
      <c r="G622">
        <v>62.292396468363897</v>
      </c>
      <c r="H622">
        <v>-3.5471947786017202</v>
      </c>
      <c r="I622">
        <v>20.368496688323301</v>
      </c>
      <c r="J622">
        <v>3.7014825405025098</v>
      </c>
      <c r="K622">
        <v>870.38045100566603</v>
      </c>
      <c r="L622">
        <v>761.95896716646098</v>
      </c>
      <c r="M622">
        <v>50.740937052300502</v>
      </c>
      <c r="N622">
        <v>0.67328205645218497</v>
      </c>
      <c r="O622">
        <v>23.664389560343299</v>
      </c>
      <c r="P622">
        <v>98.114517061885493</v>
      </c>
      <c r="Q622">
        <v>0.15308664959342999</v>
      </c>
    </row>
    <row r="623" spans="1:17" x14ac:dyDescent="0.3">
      <c r="A623" t="s">
        <v>1376</v>
      </c>
      <c r="B623" t="s">
        <v>1377</v>
      </c>
      <c r="C623" t="s">
        <v>3141</v>
      </c>
      <c r="D623" t="s">
        <v>446</v>
      </c>
      <c r="E623">
        <v>8067.9070070399903</v>
      </c>
      <c r="F623">
        <v>734.55</v>
      </c>
      <c r="G623">
        <v>-43.342225093227803</v>
      </c>
      <c r="H623">
        <v>-3.53483585786379</v>
      </c>
      <c r="I623">
        <v>-26.184152744135002</v>
      </c>
      <c r="J623">
        <v>-1.3945738340563001</v>
      </c>
      <c r="K623">
        <v>761.81323301371799</v>
      </c>
      <c r="L623">
        <v>820.14917316459002</v>
      </c>
      <c r="M623">
        <v>39.498384958304499</v>
      </c>
      <c r="N623">
        <v>0.70535550416620696</v>
      </c>
      <c r="O623">
        <v>50.609216527125398</v>
      </c>
      <c r="P623">
        <v>2.6266154383513598</v>
      </c>
      <c r="Q623">
        <v>-4.0082915640365001E-2</v>
      </c>
    </row>
    <row r="624" spans="1:17" x14ac:dyDescent="0.3">
      <c r="A624" t="s">
        <v>1378</v>
      </c>
      <c r="B624" t="s">
        <v>1379</v>
      </c>
      <c r="C624" t="s">
        <v>3144</v>
      </c>
      <c r="D624" t="s">
        <v>1102</v>
      </c>
      <c r="E624">
        <v>7984.0294058939999</v>
      </c>
      <c r="F624">
        <v>76.260000000000005</v>
      </c>
      <c r="G624">
        <v>-20.527044815303</v>
      </c>
      <c r="H624">
        <v>-13.966386619474299</v>
      </c>
      <c r="I624">
        <v>-24.179552377027299</v>
      </c>
      <c r="J624">
        <v>-3.2241896920246802</v>
      </c>
      <c r="K624">
        <v>86.036942559143199</v>
      </c>
      <c r="L624">
        <v>86.739059051466498</v>
      </c>
      <c r="M624">
        <v>30.611373906024799</v>
      </c>
      <c r="N624">
        <v>0.57167792701235298</v>
      </c>
      <c r="O624">
        <v>77.943876212955601</v>
      </c>
      <c r="P624">
        <v>15.9847908745247</v>
      </c>
      <c r="Q624">
        <v>6.7938785338230003E-3</v>
      </c>
    </row>
    <row r="625" spans="1:17" hidden="1" x14ac:dyDescent="0.3">
      <c r="A625" t="s">
        <v>1380</v>
      </c>
      <c r="B625" t="s">
        <v>1381</v>
      </c>
      <c r="C625" t="s">
        <v>3142</v>
      </c>
      <c r="D625" t="s">
        <v>609</v>
      </c>
      <c r="E625">
        <v>7976.3084432850001</v>
      </c>
      <c r="F625">
        <v>4017.65</v>
      </c>
      <c r="G625">
        <v>0.51657118003580005</v>
      </c>
      <c r="H625">
        <v>2.0358394582180201</v>
      </c>
      <c r="I625">
        <v>8.5415263223423992</v>
      </c>
      <c r="J625">
        <v>-3.3411513560813599</v>
      </c>
      <c r="K625">
        <v>3883.1740739806601</v>
      </c>
      <c r="L625">
        <v>3637.6501228465499</v>
      </c>
      <c r="M625">
        <v>55.915461872161103</v>
      </c>
      <c r="N625">
        <v>0.834367166260233</v>
      </c>
      <c r="O625">
        <v>7.89765161226088</v>
      </c>
      <c r="P625">
        <v>32.746856982372599</v>
      </c>
      <c r="Q625">
        <v>-3.1847121361969002E-2</v>
      </c>
    </row>
    <row r="626" spans="1:17" x14ac:dyDescent="0.3">
      <c r="A626" t="s">
        <v>1382</v>
      </c>
      <c r="B626" t="s">
        <v>1383</v>
      </c>
      <c r="C626" t="s">
        <v>3138</v>
      </c>
      <c r="D626" t="s">
        <v>609</v>
      </c>
      <c r="E626">
        <v>7951.7836734899902</v>
      </c>
      <c r="F626">
        <v>596.9</v>
      </c>
      <c r="G626">
        <v>54.109733454783701</v>
      </c>
      <c r="H626">
        <v>7.08230853363807</v>
      </c>
      <c r="I626">
        <v>23.178629534500001</v>
      </c>
      <c r="J626">
        <v>1.7645622057694099</v>
      </c>
      <c r="K626">
        <v>556.54282934471496</v>
      </c>
      <c r="L626">
        <v>487.51315560067701</v>
      </c>
      <c r="M626">
        <v>59.349066098972798</v>
      </c>
      <c r="N626">
        <v>0.70137770896148599</v>
      </c>
      <c r="O626">
        <v>4.3558384989110301</v>
      </c>
      <c r="P626">
        <v>99.732307177513704</v>
      </c>
      <c r="Q626">
        <v>6.5069422957757E-2</v>
      </c>
    </row>
    <row r="627" spans="1:17" x14ac:dyDescent="0.3">
      <c r="A627" t="s">
        <v>1384</v>
      </c>
      <c r="B627" t="s">
        <v>1385</v>
      </c>
      <c r="C627" t="s">
        <v>3137</v>
      </c>
      <c r="D627" t="s">
        <v>458</v>
      </c>
      <c r="E627">
        <v>7948.3375462249996</v>
      </c>
      <c r="F627">
        <v>559.75</v>
      </c>
      <c r="G627">
        <v>-43.422557346707897</v>
      </c>
      <c r="H627">
        <v>9.4994501288920308</v>
      </c>
      <c r="I627">
        <v>-6.03448746442852</v>
      </c>
      <c r="J627">
        <v>4.91048739422056</v>
      </c>
      <c r="K627">
        <v>509.69895242261498</v>
      </c>
      <c r="L627">
        <v>522.10915252970096</v>
      </c>
      <c r="M627">
        <v>59.243509613554998</v>
      </c>
      <c r="N627">
        <v>1.7079808032680801</v>
      </c>
      <c r="O627">
        <v>24.591335417597101</v>
      </c>
      <c r="P627">
        <v>30.630105017502899</v>
      </c>
      <c r="Q627">
        <v>-2.8037310222561E-2</v>
      </c>
    </row>
    <row r="628" spans="1:17" x14ac:dyDescent="0.3">
      <c r="A628" t="s">
        <v>1386</v>
      </c>
      <c r="B628" t="s">
        <v>1387</v>
      </c>
      <c r="C628" t="s">
        <v>3141</v>
      </c>
      <c r="D628" t="s">
        <v>449</v>
      </c>
      <c r="E628">
        <v>7944.2155456299997</v>
      </c>
      <c r="F628">
        <v>502.45</v>
      </c>
      <c r="G628">
        <v>-22.685909872279499</v>
      </c>
      <c r="H628">
        <v>-1.8494819862680401</v>
      </c>
      <c r="I628">
        <v>-7.3031983400879001</v>
      </c>
      <c r="J628">
        <v>-2.0787865422520801</v>
      </c>
      <c r="K628">
        <v>509.25366510806998</v>
      </c>
      <c r="L628">
        <v>498.28991397393003</v>
      </c>
      <c r="M628">
        <v>48.333518371695199</v>
      </c>
      <c r="N628">
        <v>0.453770918481465</v>
      </c>
      <c r="O628">
        <v>26.161807144989499</v>
      </c>
      <c r="P628">
        <v>24.739324726911601</v>
      </c>
      <c r="Q628">
        <v>-5.9283350049302998E-2</v>
      </c>
    </row>
    <row r="629" spans="1:17" x14ac:dyDescent="0.3">
      <c r="A629" t="s">
        <v>1388</v>
      </c>
      <c r="B629" t="s">
        <v>1389</v>
      </c>
      <c r="C629" t="s">
        <v>3138</v>
      </c>
      <c r="D629" t="s">
        <v>271</v>
      </c>
      <c r="E629">
        <v>7936.9820381250001</v>
      </c>
      <c r="F629">
        <v>393.75</v>
      </c>
      <c r="G629">
        <v>-36.485455864213101</v>
      </c>
      <c r="H629">
        <v>-8.2749550907564</v>
      </c>
      <c r="I629">
        <v>-11.427445635454299</v>
      </c>
      <c r="J629">
        <v>1.48380920349742</v>
      </c>
      <c r="K629">
        <v>410.463216020603</v>
      </c>
      <c r="L629">
        <v>408.38190565232901</v>
      </c>
      <c r="M629">
        <v>47.608492331436103</v>
      </c>
      <c r="N629">
        <v>0.75364318017408105</v>
      </c>
      <c r="O629">
        <v>28.2539682539682</v>
      </c>
      <c r="P629">
        <v>13.227893601725301</v>
      </c>
      <c r="Q629">
        <v>4.9255574292592003E-2</v>
      </c>
    </row>
    <row r="630" spans="1:17" x14ac:dyDescent="0.3">
      <c r="A630" t="s">
        <v>1390</v>
      </c>
      <c r="B630" t="s">
        <v>1391</v>
      </c>
      <c r="C630" t="s">
        <v>3127</v>
      </c>
      <c r="D630" t="s">
        <v>21</v>
      </c>
      <c r="E630">
        <v>7926.8541766560002</v>
      </c>
      <c r="F630">
        <v>28.62</v>
      </c>
      <c r="G630">
        <v>8.0108651083350502</v>
      </c>
      <c r="H630">
        <v>0.80491065465818601</v>
      </c>
      <c r="I630">
        <v>-27.020084755549401</v>
      </c>
      <c r="J630">
        <v>0.54742446407191103</v>
      </c>
      <c r="K630">
        <v>28.996988496616499</v>
      </c>
      <c r="L630">
        <v>28.079172966767501</v>
      </c>
      <c r="M630">
        <v>47.697608685201203</v>
      </c>
      <c r="N630">
        <v>1.07032062771152</v>
      </c>
      <c r="O630">
        <v>41.519193906671497</v>
      </c>
      <c r="P630">
        <v>69.190208839242302</v>
      </c>
      <c r="Q630">
        <v>1.7664022645967E-2</v>
      </c>
    </row>
    <row r="631" spans="1:17" x14ac:dyDescent="0.3">
      <c r="A631" t="s">
        <v>1392</v>
      </c>
      <c r="B631" t="s">
        <v>1393</v>
      </c>
      <c r="C631" t="s">
        <v>3138</v>
      </c>
      <c r="D631" t="s">
        <v>125</v>
      </c>
      <c r="E631">
        <v>7912.0443005500001</v>
      </c>
      <c r="F631">
        <v>662.35</v>
      </c>
      <c r="G631">
        <v>-40.5713770605742</v>
      </c>
      <c r="H631">
        <v>-10.179976516896099</v>
      </c>
      <c r="I631">
        <v>-13.4600260517267</v>
      </c>
      <c r="J631">
        <v>-6.8738216107287406E-2</v>
      </c>
      <c r="K631">
        <v>673.85913214369202</v>
      </c>
      <c r="L631">
        <v>696.73128761466296</v>
      </c>
      <c r="M631">
        <v>48.7844002085657</v>
      </c>
      <c r="N631">
        <v>0.45743235375682201</v>
      </c>
      <c r="O631">
        <v>28.179965275156601</v>
      </c>
      <c r="P631">
        <v>10.6498496491814</v>
      </c>
      <c r="Q631">
        <v>-0.100577721183271</v>
      </c>
    </row>
    <row r="632" spans="1:17" x14ac:dyDescent="0.3">
      <c r="A632" t="s">
        <v>1394</v>
      </c>
      <c r="B632" t="s">
        <v>1395</v>
      </c>
      <c r="C632" t="s">
        <v>3127</v>
      </c>
      <c r="D632" t="s">
        <v>589</v>
      </c>
      <c r="E632">
        <v>7892.4954193649901</v>
      </c>
      <c r="F632">
        <v>734.85</v>
      </c>
      <c r="G632">
        <v>7.6726440983943798</v>
      </c>
      <c r="H632">
        <v>-2.04968000607002</v>
      </c>
      <c r="I632">
        <v>11.367422590232399</v>
      </c>
      <c r="J632">
        <v>-1.0862863661975699</v>
      </c>
      <c r="K632">
        <v>733.86810897381804</v>
      </c>
      <c r="L632">
        <v>650.21980472636801</v>
      </c>
      <c r="M632">
        <v>48.2013396023141</v>
      </c>
      <c r="N632">
        <v>0.38854192352394101</v>
      </c>
      <c r="O632">
        <v>8.7296727223242705</v>
      </c>
      <c r="P632">
        <v>41.548685351054601</v>
      </c>
    </row>
    <row r="633" spans="1:17" x14ac:dyDescent="0.3">
      <c r="A633" t="s">
        <v>1396</v>
      </c>
      <c r="B633" t="s">
        <v>1397</v>
      </c>
      <c r="C633" t="s">
        <v>3133</v>
      </c>
      <c r="D633" t="s">
        <v>184</v>
      </c>
      <c r="E633">
        <v>7875.8468700000003</v>
      </c>
      <c r="F633">
        <v>399.5</v>
      </c>
      <c r="G633">
        <v>1.8683106212184299</v>
      </c>
      <c r="H633">
        <v>-9.4722587834890195</v>
      </c>
      <c r="I633">
        <v>18.344296983287599</v>
      </c>
      <c r="J633">
        <v>-2.86547193040637</v>
      </c>
      <c r="K633">
        <v>425.39913664408698</v>
      </c>
      <c r="L633">
        <v>350.42354678943599</v>
      </c>
      <c r="M633">
        <v>29.186792778492102</v>
      </c>
      <c r="N633">
        <v>2.01675711084085</v>
      </c>
      <c r="O633">
        <v>21.476846057571901</v>
      </c>
      <c r="P633">
        <v>66.389004581424402</v>
      </c>
    </row>
    <row r="634" spans="1:17" x14ac:dyDescent="0.3">
      <c r="A634" t="s">
        <v>1398</v>
      </c>
      <c r="B634" t="s">
        <v>1399</v>
      </c>
      <c r="C634" t="s">
        <v>3145</v>
      </c>
      <c r="D634" t="s">
        <v>1400</v>
      </c>
      <c r="E634">
        <v>7866.9341477500002</v>
      </c>
      <c r="F634">
        <v>639.95000000000005</v>
      </c>
      <c r="G634">
        <v>-3.5020464829894</v>
      </c>
      <c r="H634">
        <v>-6.2080983357078603</v>
      </c>
      <c r="I634">
        <v>12.484734127474599</v>
      </c>
      <c r="J634">
        <v>0.33785785528744899</v>
      </c>
      <c r="K634">
        <v>651.17588596234395</v>
      </c>
      <c r="L634">
        <v>588.410042159093</v>
      </c>
      <c r="M634">
        <v>47.917896799797496</v>
      </c>
      <c r="N634">
        <v>0.54393829023787899</v>
      </c>
      <c r="O634">
        <v>20.071880615672999</v>
      </c>
      <c r="P634">
        <v>57.255191055412197</v>
      </c>
      <c r="Q634">
        <v>0.13212085916456801</v>
      </c>
    </row>
    <row r="635" spans="1:17" hidden="1" x14ac:dyDescent="0.3">
      <c r="A635" t="s">
        <v>1401</v>
      </c>
      <c r="B635" t="s">
        <v>1402</v>
      </c>
      <c r="C635" t="s">
        <v>3142</v>
      </c>
      <c r="D635" t="s">
        <v>434</v>
      </c>
      <c r="E635">
        <v>7866.3109554399998</v>
      </c>
      <c r="F635">
        <v>1027.7</v>
      </c>
      <c r="G635">
        <v>4.9983255094687902</v>
      </c>
      <c r="H635">
        <v>-4.1566030829931098</v>
      </c>
      <c r="I635">
        <v>8.6155708505959598</v>
      </c>
      <c r="J635">
        <v>-3.6285622244944902</v>
      </c>
      <c r="K635">
        <v>1052.02140201458</v>
      </c>
      <c r="L635">
        <v>943.53469316204496</v>
      </c>
      <c r="M635">
        <v>34.0111551001647</v>
      </c>
      <c r="N635">
        <v>0.37908598065145699</v>
      </c>
      <c r="O635">
        <v>20.463170185851801</v>
      </c>
      <c r="P635">
        <v>35.643106975516403</v>
      </c>
      <c r="Q635">
        <v>8.6871253202258997E-2</v>
      </c>
    </row>
    <row r="636" spans="1:17" x14ac:dyDescent="0.3">
      <c r="A636" t="s">
        <v>1403</v>
      </c>
      <c r="B636" t="s">
        <v>1404</v>
      </c>
      <c r="C636" t="s">
        <v>3141</v>
      </c>
      <c r="D636" t="s">
        <v>446</v>
      </c>
      <c r="E636">
        <v>7847.5035851250004</v>
      </c>
      <c r="F636">
        <v>283.75</v>
      </c>
      <c r="G636">
        <v>-22.333518125622099</v>
      </c>
      <c r="H636">
        <v>-12.548908952191001</v>
      </c>
      <c r="I636">
        <v>1.56250380495409</v>
      </c>
      <c r="J636">
        <v>-2.5984837217274301</v>
      </c>
      <c r="K636">
        <v>283.914637493339</v>
      </c>
      <c r="L636">
        <v>270.47474040850898</v>
      </c>
      <c r="M636">
        <v>49.267191387083798</v>
      </c>
      <c r="N636">
        <v>0.45630447082669701</v>
      </c>
      <c r="O636">
        <v>14.7136563876651</v>
      </c>
      <c r="P636">
        <v>28.977272727272702</v>
      </c>
      <c r="Q636">
        <v>-0.106796187929211</v>
      </c>
    </row>
    <row r="637" spans="1:17" x14ac:dyDescent="0.3">
      <c r="A637" t="s">
        <v>1405</v>
      </c>
      <c r="B637" t="s">
        <v>1406</v>
      </c>
      <c r="C637" t="s">
        <v>3126</v>
      </c>
      <c r="D637" t="s">
        <v>21</v>
      </c>
      <c r="E637">
        <v>7827.3625456399996</v>
      </c>
      <c r="F637">
        <v>945.2</v>
      </c>
      <c r="G637">
        <v>74.767638348140906</v>
      </c>
      <c r="H637">
        <v>17.767339553073001</v>
      </c>
      <c r="I637">
        <v>17.580614938940599</v>
      </c>
      <c r="J637">
        <v>12.056267316740101</v>
      </c>
      <c r="K637">
        <v>855.35209734070202</v>
      </c>
      <c r="L637">
        <v>738.17561302164995</v>
      </c>
      <c r="M637">
        <v>83.821623835102002</v>
      </c>
      <c r="N637">
        <v>1.4705748860275401</v>
      </c>
      <c r="O637">
        <v>2.7295810410494998</v>
      </c>
      <c r="P637">
        <v>127.759036144578</v>
      </c>
      <c r="Q637">
        <v>0.13801050339186799</v>
      </c>
    </row>
    <row r="638" spans="1:17" x14ac:dyDescent="0.3">
      <c r="A638" t="s">
        <v>1407</v>
      </c>
      <c r="B638" t="s">
        <v>1408</v>
      </c>
      <c r="C638" t="s">
        <v>3127</v>
      </c>
      <c r="D638" t="s">
        <v>24</v>
      </c>
      <c r="E638">
        <v>7821.0295142589903</v>
      </c>
      <c r="F638">
        <v>40.43</v>
      </c>
      <c r="G638">
        <v>-57.6723246107478</v>
      </c>
      <c r="H638">
        <v>-3.1996776657938701</v>
      </c>
      <c r="I638">
        <v>-35.476721164433101</v>
      </c>
      <c r="J638">
        <v>5.3169935364291101</v>
      </c>
      <c r="K638">
        <v>42.630503750681498</v>
      </c>
      <c r="L638">
        <v>46.463821416445299</v>
      </c>
      <c r="M638">
        <v>42.441603437350103</v>
      </c>
      <c r="N638">
        <v>0.99022420852575799</v>
      </c>
      <c r="O638">
        <v>55.824882512985397</v>
      </c>
      <c r="P638">
        <v>3.6666666666666599</v>
      </c>
      <c r="Q638">
        <v>6.3817061261133998E-2</v>
      </c>
    </row>
    <row r="639" spans="1:17" hidden="1" x14ac:dyDescent="0.3">
      <c r="A639" t="s">
        <v>1409</v>
      </c>
      <c r="B639" t="s">
        <v>1410</v>
      </c>
      <c r="C639" t="s">
        <v>3142</v>
      </c>
      <c r="D639" t="s">
        <v>1411</v>
      </c>
      <c r="E639">
        <v>7767.1250817299997</v>
      </c>
      <c r="F639">
        <v>1915.9</v>
      </c>
      <c r="G639">
        <v>90.015118193977401</v>
      </c>
      <c r="H639">
        <v>-7.0489442848696404</v>
      </c>
      <c r="I639">
        <v>48.467354682714301</v>
      </c>
      <c r="J639">
        <v>0.315282566058874</v>
      </c>
      <c r="K639">
        <v>1886.6933011971701</v>
      </c>
      <c r="L639">
        <v>1470.36545246524</v>
      </c>
      <c r="M639">
        <v>48.775861121603803</v>
      </c>
      <c r="N639">
        <v>0.34466897452697198</v>
      </c>
      <c r="O639">
        <v>16.1334098856934</v>
      </c>
      <c r="P639">
        <v>147.212903225806</v>
      </c>
    </row>
    <row r="640" spans="1:17" x14ac:dyDescent="0.3">
      <c r="A640" t="s">
        <v>1412</v>
      </c>
      <c r="B640" t="s">
        <v>1413</v>
      </c>
      <c r="C640" t="s">
        <v>3140</v>
      </c>
      <c r="D640" t="s">
        <v>135</v>
      </c>
      <c r="E640">
        <v>7743.0003998490001</v>
      </c>
      <c r="F640">
        <v>121.77</v>
      </c>
      <c r="G640">
        <v>21.720219434752501</v>
      </c>
      <c r="H640">
        <v>-5.9142744957867404</v>
      </c>
      <c r="I640">
        <v>-24.948627643822501</v>
      </c>
      <c r="J640">
        <v>-1.68933731223049</v>
      </c>
      <c r="K640">
        <v>128.74707507494401</v>
      </c>
      <c r="L640">
        <v>121.509560264209</v>
      </c>
      <c r="M640">
        <v>39.388900137486999</v>
      </c>
      <c r="N640">
        <v>0.89188617013790505</v>
      </c>
      <c r="O640">
        <v>34.975774000164201</v>
      </c>
      <c r="P640">
        <v>76.478260869565204</v>
      </c>
      <c r="Q640">
        <v>-1.8755263885679999E-2</v>
      </c>
    </row>
    <row r="641" spans="1:17" x14ac:dyDescent="0.3">
      <c r="A641" t="s">
        <v>1414</v>
      </c>
      <c r="B641" t="s">
        <v>1415</v>
      </c>
      <c r="C641" t="s">
        <v>3140</v>
      </c>
      <c r="D641" t="s">
        <v>135</v>
      </c>
      <c r="E641">
        <v>7676.8304296799997</v>
      </c>
      <c r="F641">
        <v>494.6</v>
      </c>
      <c r="G641">
        <v>-32.7874511125219</v>
      </c>
      <c r="H641">
        <v>-7.9940635677138596</v>
      </c>
      <c r="I641">
        <v>-29.968329853207301</v>
      </c>
      <c r="J641">
        <v>-4.3408455731482896</v>
      </c>
      <c r="K641">
        <v>552.77336583818396</v>
      </c>
      <c r="L641">
        <v>566.07978535642803</v>
      </c>
      <c r="M641">
        <v>29.3581934617523</v>
      </c>
      <c r="N641">
        <v>1.1128434537577601</v>
      </c>
      <c r="O641">
        <v>37.242215932066202</v>
      </c>
      <c r="P641">
        <v>4.1263157894736802</v>
      </c>
      <c r="Q641">
        <v>6.7975403935084999E-2</v>
      </c>
    </row>
    <row r="642" spans="1:17" x14ac:dyDescent="0.3">
      <c r="A642" t="s">
        <v>1416</v>
      </c>
      <c r="B642" t="s">
        <v>1417</v>
      </c>
      <c r="C642" t="s">
        <v>3134</v>
      </c>
      <c r="D642" t="s">
        <v>1418</v>
      </c>
      <c r="E642">
        <v>7668.340176535</v>
      </c>
      <c r="F642">
        <v>376.85</v>
      </c>
      <c r="G642">
        <v>45.905873230498003</v>
      </c>
      <c r="H642">
        <v>-2.8817446380269298</v>
      </c>
      <c r="I642">
        <v>1.9765738778266</v>
      </c>
      <c r="J642">
        <v>-4.5033702836820497</v>
      </c>
      <c r="K642">
        <v>408.65079371322003</v>
      </c>
      <c r="L642">
        <v>388.92764608659098</v>
      </c>
      <c r="M642">
        <v>41.239989339516299</v>
      </c>
      <c r="N642">
        <v>0.83957079570372395</v>
      </c>
      <c r="O642">
        <v>56.030250762903002</v>
      </c>
      <c r="P642">
        <v>79.794847328244202</v>
      </c>
      <c r="Q642">
        <v>8.4629113663217001E-2</v>
      </c>
    </row>
    <row r="643" spans="1:17" x14ac:dyDescent="0.3">
      <c r="A643" t="s">
        <v>1419</v>
      </c>
      <c r="B643" t="s">
        <v>1420</v>
      </c>
      <c r="C643" t="s">
        <v>3140</v>
      </c>
      <c r="D643" t="s">
        <v>135</v>
      </c>
      <c r="E643">
        <v>7662.1763382749996</v>
      </c>
      <c r="F643">
        <v>259.64999999999998</v>
      </c>
      <c r="G643">
        <v>153.135988132074</v>
      </c>
      <c r="H643">
        <v>10.541803781776199</v>
      </c>
      <c r="I643">
        <v>50.313956276945397</v>
      </c>
      <c r="J643">
        <v>1.78094344180814</v>
      </c>
      <c r="K643">
        <v>234.966898460377</v>
      </c>
      <c r="L643">
        <v>185.53507884038299</v>
      </c>
      <c r="M643">
        <v>58.070831610012704</v>
      </c>
      <c r="N643">
        <v>0.81567913805195202</v>
      </c>
      <c r="O643">
        <v>3.96687849027537</v>
      </c>
      <c r="P643">
        <v>208.55614973262001</v>
      </c>
      <c r="Q643">
        <v>0.17933332046914</v>
      </c>
    </row>
    <row r="644" spans="1:17" x14ac:dyDescent="0.3">
      <c r="A644" t="s">
        <v>1421</v>
      </c>
      <c r="B644" t="s">
        <v>1422</v>
      </c>
      <c r="C644" t="s">
        <v>3130</v>
      </c>
      <c r="D644" t="s">
        <v>48</v>
      </c>
      <c r="E644">
        <v>7654.3293266999999</v>
      </c>
      <c r="F644">
        <v>560.70000000000005</v>
      </c>
      <c r="G644">
        <v>74.3674465344033</v>
      </c>
      <c r="H644">
        <v>-0.68850985040711199</v>
      </c>
      <c r="I644">
        <v>67.487576901316203</v>
      </c>
      <c r="J644">
        <v>0.76256417796721598</v>
      </c>
      <c r="K644">
        <v>552.20994673890198</v>
      </c>
      <c r="L644">
        <v>446.19821607739999</v>
      </c>
      <c r="M644">
        <v>52.1357865459509</v>
      </c>
      <c r="N644">
        <v>0.91555334565372104</v>
      </c>
      <c r="O644">
        <v>10.3977171392901</v>
      </c>
      <c r="P644">
        <v>132.41450777201999</v>
      </c>
      <c r="Q644">
        <v>0.205190669395378</v>
      </c>
    </row>
    <row r="645" spans="1:17" x14ac:dyDescent="0.3">
      <c r="A645" t="s">
        <v>1423</v>
      </c>
      <c r="B645" t="s">
        <v>1424</v>
      </c>
      <c r="C645" t="s">
        <v>3125</v>
      </c>
      <c r="D645" t="s">
        <v>1418</v>
      </c>
      <c r="E645">
        <v>7653.7202964300004</v>
      </c>
      <c r="F645">
        <v>472.35</v>
      </c>
      <c r="G645">
        <v>51.514293555474197</v>
      </c>
      <c r="H645">
        <v>-2.37817360904155</v>
      </c>
      <c r="I645">
        <v>0.76861801368494798</v>
      </c>
      <c r="J645">
        <v>-3.7820778146831602</v>
      </c>
      <c r="K645">
        <v>498.90909861031702</v>
      </c>
      <c r="L645">
        <v>466.80303268430401</v>
      </c>
      <c r="M645">
        <v>42.396832130119897</v>
      </c>
      <c r="N645">
        <v>0.60614980036169297</v>
      </c>
      <c r="O645">
        <v>34.391870435058699</v>
      </c>
      <c r="P645">
        <v>97.691127232142804</v>
      </c>
    </row>
    <row r="646" spans="1:17" x14ac:dyDescent="0.3">
      <c r="A646" t="s">
        <v>1425</v>
      </c>
      <c r="B646" t="s">
        <v>1426</v>
      </c>
      <c r="C646" t="s">
        <v>3137</v>
      </c>
      <c r="D646" t="s">
        <v>89</v>
      </c>
      <c r="E646">
        <v>7585.5100679799998</v>
      </c>
      <c r="F646">
        <v>3098.6</v>
      </c>
      <c r="G646">
        <v>52.615834975398499</v>
      </c>
      <c r="H646">
        <v>-6.7222968589702301</v>
      </c>
      <c r="I646">
        <v>13.8711776773801</v>
      </c>
      <c r="J646">
        <v>-5.7882367525247798</v>
      </c>
      <c r="K646">
        <v>3201.5891343657199</v>
      </c>
      <c r="L646">
        <v>2711.7961782176098</v>
      </c>
      <c r="M646">
        <v>25.821119169305199</v>
      </c>
      <c r="N646">
        <v>0.71472097148909597</v>
      </c>
      <c r="O646">
        <v>13.759439746982499</v>
      </c>
      <c r="P646">
        <v>99.774346410496094</v>
      </c>
      <c r="Q646">
        <v>0.17805122156323799</v>
      </c>
    </row>
    <row r="647" spans="1:17" x14ac:dyDescent="0.3">
      <c r="A647" t="s">
        <v>1427</v>
      </c>
      <c r="B647" t="s">
        <v>1428</v>
      </c>
      <c r="C647" t="s">
        <v>3139</v>
      </c>
      <c r="D647" t="s">
        <v>119</v>
      </c>
      <c r="E647">
        <v>7571.5591691600002</v>
      </c>
      <c r="F647">
        <v>697.85</v>
      </c>
      <c r="G647">
        <v>5.8994433521963598</v>
      </c>
      <c r="H647">
        <v>8.1693835182002896</v>
      </c>
      <c r="I647">
        <v>12.6831270662754</v>
      </c>
      <c r="J647">
        <v>-1.40128268935241</v>
      </c>
      <c r="K647">
        <v>671.17126439886204</v>
      </c>
      <c r="L647">
        <v>613.08858797660605</v>
      </c>
      <c r="M647">
        <v>48.473826521036102</v>
      </c>
      <c r="N647">
        <v>1.2368206821147201</v>
      </c>
      <c r="O647">
        <v>20.606147452891001</v>
      </c>
      <c r="P647">
        <v>49.256763982461699</v>
      </c>
      <c r="Q647">
        <v>7.0650435237451001E-2</v>
      </c>
    </row>
    <row r="648" spans="1:17" hidden="1" x14ac:dyDescent="0.3">
      <c r="A648" t="s">
        <v>1429</v>
      </c>
      <c r="B648" t="s">
        <v>1430</v>
      </c>
      <c r="C648" t="s">
        <v>3142</v>
      </c>
      <c r="D648" t="s">
        <v>217</v>
      </c>
      <c r="E648">
        <v>7564.6695663</v>
      </c>
      <c r="F648">
        <v>1435.5</v>
      </c>
      <c r="G648">
        <v>2738.3083618312698</v>
      </c>
      <c r="H648">
        <v>-3.0608521465003702</v>
      </c>
      <c r="I648">
        <v>120.36761250408</v>
      </c>
      <c r="J648">
        <v>-3.3984751787869398</v>
      </c>
      <c r="K648">
        <v>1377.63138305038</v>
      </c>
      <c r="L648">
        <v>902.23750359952305</v>
      </c>
      <c r="M648">
        <v>60.4862839637428</v>
      </c>
      <c r="N648">
        <v>0.56752700086476304</v>
      </c>
      <c r="O648">
        <v>14.5942180424939</v>
      </c>
    </row>
    <row r="649" spans="1:17" x14ac:dyDescent="0.3">
      <c r="A649" t="s">
        <v>1431</v>
      </c>
      <c r="B649" t="s">
        <v>1432</v>
      </c>
      <c r="C649" t="s">
        <v>3130</v>
      </c>
      <c r="D649" t="s">
        <v>48</v>
      </c>
      <c r="E649">
        <v>7557.8518509899995</v>
      </c>
      <c r="F649">
        <v>516.9</v>
      </c>
      <c r="G649">
        <v>35.842050359733001</v>
      </c>
      <c r="H649">
        <v>-6.9606609778047304</v>
      </c>
      <c r="I649">
        <v>1.27244417318898</v>
      </c>
      <c r="J649">
        <v>-3.0682557798652601</v>
      </c>
      <c r="K649">
        <v>527.20947140792703</v>
      </c>
      <c r="L649">
        <v>469.904766807459</v>
      </c>
      <c r="M649">
        <v>48.296583063331603</v>
      </c>
      <c r="N649">
        <v>0.56335950420900904</v>
      </c>
      <c r="O649">
        <v>13.7550783517121</v>
      </c>
      <c r="P649">
        <v>80.576419213973693</v>
      </c>
      <c r="Q649">
        <v>-3.7670041184145998E-2</v>
      </c>
    </row>
    <row r="650" spans="1:17" x14ac:dyDescent="0.3">
      <c r="A650" t="s">
        <v>1433</v>
      </c>
      <c r="B650" t="s">
        <v>1434</v>
      </c>
      <c r="C650" t="s">
        <v>3139</v>
      </c>
      <c r="D650" t="s">
        <v>773</v>
      </c>
      <c r="E650">
        <v>7541.9426617600002</v>
      </c>
      <c r="F650">
        <v>188.8</v>
      </c>
      <c r="G650">
        <v>20.4813060638594</v>
      </c>
      <c r="H650">
        <v>-15.9028485772455</v>
      </c>
      <c r="I650">
        <v>1.85103069590664</v>
      </c>
      <c r="J650">
        <v>-8.0467149771971496</v>
      </c>
      <c r="K650">
        <v>223.30415138261699</v>
      </c>
      <c r="L650">
        <v>202.99331442530101</v>
      </c>
      <c r="M650">
        <v>23.336347401807298</v>
      </c>
      <c r="N650">
        <v>0.56544528819565698</v>
      </c>
      <c r="O650">
        <v>57.0391949152542</v>
      </c>
      <c r="P650">
        <v>70.551038843721699</v>
      </c>
      <c r="Q650">
        <v>0.16223994889505999</v>
      </c>
    </row>
    <row r="651" spans="1:17" hidden="1" x14ac:dyDescent="0.3">
      <c r="A651" t="s">
        <v>1435</v>
      </c>
      <c r="B651" t="s">
        <v>1436</v>
      </c>
      <c r="C651" t="s">
        <v>3142</v>
      </c>
      <c r="D651" t="s">
        <v>405</v>
      </c>
      <c r="E651">
        <v>7436.2114814099996</v>
      </c>
      <c r="F651">
        <v>336.95</v>
      </c>
      <c r="G651">
        <v>156.30918238437101</v>
      </c>
      <c r="H651">
        <v>-16.341716114394998</v>
      </c>
      <c r="I651">
        <v>20.332117733942901</v>
      </c>
      <c r="J651">
        <v>-2.74722688963752</v>
      </c>
      <c r="K651">
        <v>343.17864037653197</v>
      </c>
      <c r="L651">
        <v>266.19644938351001</v>
      </c>
      <c r="M651">
        <v>39.555173554667199</v>
      </c>
      <c r="N651">
        <v>0.66083414244350402</v>
      </c>
      <c r="O651">
        <v>28.5057130138002</v>
      </c>
      <c r="P651">
        <v>192.74543874891299</v>
      </c>
      <c r="Q651">
        <v>0.165208727037708</v>
      </c>
    </row>
    <row r="652" spans="1:17" x14ac:dyDescent="0.3">
      <c r="A652" t="s">
        <v>1437</v>
      </c>
      <c r="B652" t="s">
        <v>1438</v>
      </c>
      <c r="C652" t="s">
        <v>3130</v>
      </c>
      <c r="D652" t="s">
        <v>48</v>
      </c>
      <c r="E652">
        <v>7421.5517724000001</v>
      </c>
      <c r="F652">
        <v>1107.9000000000001</v>
      </c>
      <c r="G652">
        <v>31.140934288931501</v>
      </c>
      <c r="H652">
        <v>-12.995588647557</v>
      </c>
      <c r="I652">
        <v>-8.0265413703564104</v>
      </c>
      <c r="J652">
        <v>-1.3343311377745799</v>
      </c>
      <c r="K652">
        <v>1206.5804748257599</v>
      </c>
      <c r="L652">
        <v>1122.8195947890999</v>
      </c>
      <c r="M652">
        <v>41.4204233009036</v>
      </c>
      <c r="N652">
        <v>0.83098993294927503</v>
      </c>
      <c r="O652">
        <v>39.222854048199203</v>
      </c>
      <c r="P652">
        <v>70.446153846153805</v>
      </c>
      <c r="Q652">
        <v>0.13316200936116801</v>
      </c>
    </row>
    <row r="653" spans="1:17" hidden="1" x14ac:dyDescent="0.3">
      <c r="A653" t="s">
        <v>1439</v>
      </c>
      <c r="B653" t="s">
        <v>1440</v>
      </c>
      <c r="C653" t="s">
        <v>3142</v>
      </c>
      <c r="D653" t="s">
        <v>1441</v>
      </c>
      <c r="E653">
        <v>7381.71504</v>
      </c>
      <c r="F653">
        <v>3543.45</v>
      </c>
      <c r="G653">
        <v>689.69987719590495</v>
      </c>
      <c r="H653">
        <v>-4.1333660210915601</v>
      </c>
      <c r="I653">
        <v>112.093148886766</v>
      </c>
      <c r="J653">
        <v>6.4863355986708902</v>
      </c>
      <c r="K653">
        <v>3412.8323374741199</v>
      </c>
      <c r="L653">
        <v>2426.22769339657</v>
      </c>
      <c r="M653">
        <v>54.531632911356397</v>
      </c>
      <c r="N653">
        <v>1.22859063410262</v>
      </c>
      <c r="O653">
        <v>11.4732816887496</v>
      </c>
      <c r="P653">
        <v>743.67857142857099</v>
      </c>
      <c r="Q653">
        <v>0.37152790154141102</v>
      </c>
    </row>
    <row r="654" spans="1:17" x14ac:dyDescent="0.3">
      <c r="A654" t="s">
        <v>1442</v>
      </c>
      <c r="B654" t="s">
        <v>1443</v>
      </c>
      <c r="C654" t="s">
        <v>3140</v>
      </c>
      <c r="D654" t="s">
        <v>135</v>
      </c>
      <c r="E654">
        <v>7358.9106924999996</v>
      </c>
      <c r="F654">
        <v>882.5</v>
      </c>
      <c r="G654">
        <v>73.584293322460098</v>
      </c>
      <c r="H654">
        <v>4.9443879863887599</v>
      </c>
      <c r="I654">
        <v>4.3375778197381898</v>
      </c>
      <c r="J654">
        <v>6.5280232844649504</v>
      </c>
      <c r="K654">
        <v>848.63288768306995</v>
      </c>
      <c r="L654">
        <v>774.93579506227002</v>
      </c>
      <c r="M654">
        <v>66.836657475407705</v>
      </c>
      <c r="N654">
        <v>1.5206710590611101</v>
      </c>
      <c r="O654">
        <v>25.779036827195402</v>
      </c>
      <c r="P654">
        <v>143.91929242675499</v>
      </c>
      <c r="Q654">
        <v>0.126550918388186</v>
      </c>
    </row>
    <row r="655" spans="1:17" x14ac:dyDescent="0.3">
      <c r="A655" t="s">
        <v>1444</v>
      </c>
      <c r="B655" t="s">
        <v>1445</v>
      </c>
      <c r="C655" t="s">
        <v>3137</v>
      </c>
      <c r="D655" t="s">
        <v>184</v>
      </c>
      <c r="E655">
        <v>7330.4579783399904</v>
      </c>
      <c r="F655">
        <v>1809.15</v>
      </c>
      <c r="G655">
        <v>76.4856255214968</v>
      </c>
      <c r="H655">
        <v>-4.2352432738350299</v>
      </c>
      <c r="I655">
        <v>12.5734680082923</v>
      </c>
      <c r="J655">
        <v>2.54643494725839</v>
      </c>
      <c r="K655">
        <v>1846.7731554260499</v>
      </c>
      <c r="L655">
        <v>1565.766784187</v>
      </c>
      <c r="M655">
        <v>46.284011130102499</v>
      </c>
      <c r="N655">
        <v>0.358323838766817</v>
      </c>
      <c r="O655">
        <v>20.0563800679877</v>
      </c>
      <c r="P655">
        <v>112.841176470588</v>
      </c>
      <c r="Q655">
        <v>4.2367753794308002E-2</v>
      </c>
    </row>
    <row r="656" spans="1:17" x14ac:dyDescent="0.3">
      <c r="A656" t="s">
        <v>1446</v>
      </c>
      <c r="B656" t="s">
        <v>1447</v>
      </c>
      <c r="C656" t="s">
        <v>3139</v>
      </c>
      <c r="D656" t="s">
        <v>138</v>
      </c>
      <c r="E656">
        <v>7327.1604420599997</v>
      </c>
      <c r="F656">
        <v>412.6</v>
      </c>
      <c r="G656">
        <v>-61.411810184686701</v>
      </c>
      <c r="H656">
        <v>-4.3039790714905797</v>
      </c>
      <c r="I656">
        <v>-23.790052551069198</v>
      </c>
      <c r="J656">
        <v>-1.4839904387208001</v>
      </c>
      <c r="K656">
        <v>438.73124021106202</v>
      </c>
      <c r="L656">
        <v>469.26336957140398</v>
      </c>
      <c r="M656">
        <v>34.951297336878497</v>
      </c>
      <c r="N656">
        <v>0.65133331633827396</v>
      </c>
      <c r="O656">
        <v>70.916141541444503</v>
      </c>
      <c r="P656">
        <v>6.8635068635068697</v>
      </c>
      <c r="Q656">
        <v>2.0801558196185E-2</v>
      </c>
    </row>
    <row r="657" spans="1:17" hidden="1" x14ac:dyDescent="0.3">
      <c r="A657" t="s">
        <v>1448</v>
      </c>
      <c r="B657" t="s">
        <v>1449</v>
      </c>
      <c r="C657" t="s">
        <v>3142</v>
      </c>
      <c r="D657" t="s">
        <v>609</v>
      </c>
      <c r="E657">
        <v>7321.5359321249998</v>
      </c>
      <c r="F657">
        <v>521.25</v>
      </c>
      <c r="G657">
        <v>-20.180396593693001</v>
      </c>
      <c r="H657">
        <v>-4.7639212149124699</v>
      </c>
      <c r="I657">
        <v>-1.2938146210823001</v>
      </c>
      <c r="J657">
        <v>-0.243680361201428</v>
      </c>
      <c r="K657">
        <v>533.81109541532601</v>
      </c>
      <c r="L657">
        <v>512.49267097593497</v>
      </c>
      <c r="M657">
        <v>51.662119240583301</v>
      </c>
      <c r="N657">
        <v>0.483210389919975</v>
      </c>
      <c r="O657">
        <v>27.769784172661801</v>
      </c>
      <c r="P657">
        <v>32.0623258170762</v>
      </c>
      <c r="Q657">
        <v>7.5960588182905006E-2</v>
      </c>
    </row>
    <row r="658" spans="1:17" x14ac:dyDescent="0.3">
      <c r="A658" t="s">
        <v>1450</v>
      </c>
      <c r="B658" t="s">
        <v>1451</v>
      </c>
      <c r="C658" t="s">
        <v>3141</v>
      </c>
      <c r="D658" t="s">
        <v>446</v>
      </c>
      <c r="E658">
        <v>7280.5047000000004</v>
      </c>
      <c r="F658">
        <v>2247</v>
      </c>
      <c r="G658">
        <v>-25.362745076602501</v>
      </c>
      <c r="H658">
        <v>0.50172015963005701</v>
      </c>
      <c r="I658">
        <v>-12.107663870863499</v>
      </c>
      <c r="J658">
        <v>-2.7684046479432198</v>
      </c>
      <c r="K658">
        <v>2264.2342519802601</v>
      </c>
      <c r="L658">
        <v>2262.3296013118302</v>
      </c>
      <c r="M658">
        <v>46.777400383522298</v>
      </c>
      <c r="N658">
        <v>0.58868746175964504</v>
      </c>
      <c r="O658">
        <v>21.717846016911398</v>
      </c>
      <c r="P658">
        <v>14.6428571428571</v>
      </c>
      <c r="Q658">
        <v>-0.101395642331712</v>
      </c>
    </row>
    <row r="659" spans="1:17" x14ac:dyDescent="0.3">
      <c r="A659" t="s">
        <v>1452</v>
      </c>
      <c r="B659" t="s">
        <v>1453</v>
      </c>
      <c r="C659" t="s">
        <v>3137</v>
      </c>
      <c r="D659" t="s">
        <v>1454</v>
      </c>
      <c r="E659">
        <v>7269.0819521599997</v>
      </c>
      <c r="F659">
        <v>272.64999999999998</v>
      </c>
      <c r="G659">
        <v>-41.316368604191403</v>
      </c>
      <c r="H659">
        <v>-0.39817441281859101</v>
      </c>
      <c r="I659">
        <v>-17.409876120364402</v>
      </c>
      <c r="J659">
        <v>0.88609176495466202</v>
      </c>
      <c r="K659">
        <v>277.77738388002001</v>
      </c>
      <c r="L659">
        <v>282.74072754654202</v>
      </c>
      <c r="M659">
        <v>50.9165407794709</v>
      </c>
      <c r="N659">
        <v>0.79698250761769396</v>
      </c>
      <c r="O659">
        <v>31.9457179534201</v>
      </c>
      <c r="P659">
        <v>9.0381923615276705</v>
      </c>
      <c r="Q659">
        <v>7.7847622808257994E-2</v>
      </c>
    </row>
    <row r="660" spans="1:17" x14ac:dyDescent="0.3">
      <c r="A660" t="s">
        <v>1455</v>
      </c>
      <c r="B660" t="s">
        <v>1456</v>
      </c>
      <c r="C660" t="s">
        <v>3141</v>
      </c>
      <c r="D660" t="s">
        <v>395</v>
      </c>
      <c r="E660">
        <v>7264.337138723</v>
      </c>
      <c r="F660">
        <v>89.11</v>
      </c>
      <c r="G660">
        <v>6.3373300728055897</v>
      </c>
      <c r="H660">
        <v>0.94497602352876997</v>
      </c>
      <c r="I660">
        <v>13.045399192131899</v>
      </c>
      <c r="J660">
        <v>-1.0157367817146601</v>
      </c>
      <c r="K660">
        <v>84.976701973104596</v>
      </c>
      <c r="L660">
        <v>78.381478584184293</v>
      </c>
      <c r="M660">
        <v>62.692802823595102</v>
      </c>
      <c r="N660">
        <v>0.70682971039387199</v>
      </c>
      <c r="O660">
        <v>10.369206598586</v>
      </c>
      <c r="P660">
        <v>51.935208866155101</v>
      </c>
      <c r="Q660">
        <v>7.2464299271587998E-2</v>
      </c>
    </row>
    <row r="661" spans="1:17" hidden="1" x14ac:dyDescent="0.3">
      <c r="A661" t="s">
        <v>1457</v>
      </c>
      <c r="B661" t="s">
        <v>1458</v>
      </c>
      <c r="C661" t="s">
        <v>3142</v>
      </c>
      <c r="D661" t="s">
        <v>89</v>
      </c>
      <c r="E661">
        <v>7225.3954854000003</v>
      </c>
      <c r="F661">
        <v>155.25</v>
      </c>
      <c r="G661">
        <v>442.76367139563501</v>
      </c>
      <c r="H661">
        <v>21.302102939666302</v>
      </c>
      <c r="I661">
        <v>165.88993891161499</v>
      </c>
      <c r="J661">
        <v>-3.6589319408911498</v>
      </c>
      <c r="K661">
        <v>128.292998506553</v>
      </c>
      <c r="L661">
        <v>81.900157982102698</v>
      </c>
      <c r="M661">
        <v>49.9424026065562</v>
      </c>
      <c r="N661">
        <v>1.1940832792674101</v>
      </c>
      <c r="O661">
        <v>20.495974235104601</v>
      </c>
      <c r="P661">
        <v>488.06818181818102</v>
      </c>
      <c r="Q661">
        <v>0.130216213147653</v>
      </c>
    </row>
    <row r="662" spans="1:17" x14ac:dyDescent="0.3">
      <c r="A662" t="s">
        <v>1459</v>
      </c>
      <c r="B662" t="s">
        <v>1460</v>
      </c>
      <c r="C662" t="s">
        <v>3129</v>
      </c>
      <c r="D662" t="s">
        <v>122</v>
      </c>
      <c r="E662">
        <v>7198.0709022250003</v>
      </c>
      <c r="F662">
        <v>628.25</v>
      </c>
      <c r="G662">
        <v>-10.0556284613037</v>
      </c>
      <c r="H662">
        <v>11.251187497661601</v>
      </c>
      <c r="I662">
        <v>12.362680823689599</v>
      </c>
      <c r="J662">
        <v>-1.3876295429413099</v>
      </c>
      <c r="K662">
        <v>602.85101820753698</v>
      </c>
      <c r="L662">
        <v>557.36226829459395</v>
      </c>
      <c r="M662">
        <v>47.386175198383697</v>
      </c>
      <c r="N662">
        <v>0.73032659522835397</v>
      </c>
      <c r="O662">
        <v>9.2558694787107108</v>
      </c>
      <c r="P662">
        <v>34.528907922912197</v>
      </c>
      <c r="Q662">
        <v>4.582775762941E-2</v>
      </c>
    </row>
    <row r="663" spans="1:17" x14ac:dyDescent="0.3">
      <c r="A663" t="s">
        <v>1461</v>
      </c>
      <c r="B663" t="s">
        <v>1462</v>
      </c>
      <c r="C663" t="s">
        <v>3144</v>
      </c>
      <c r="D663" t="s">
        <v>1463</v>
      </c>
      <c r="E663">
        <v>7182.2847893999997</v>
      </c>
      <c r="F663">
        <v>938.35</v>
      </c>
      <c r="G663">
        <v>-18.874939020798699</v>
      </c>
      <c r="H663">
        <v>3.3393155119895401</v>
      </c>
      <c r="I663">
        <v>34.518805710906598</v>
      </c>
      <c r="J663">
        <v>0.61984763892486605</v>
      </c>
      <c r="K663">
        <v>956.85216787481102</v>
      </c>
      <c r="L663">
        <v>851.00040780866004</v>
      </c>
      <c r="M663">
        <v>40.1720830123665</v>
      </c>
      <c r="N663">
        <v>0.54004861166520601</v>
      </c>
      <c r="O663">
        <v>19.038738210688901</v>
      </c>
      <c r="P663">
        <v>58.639053254437798</v>
      </c>
      <c r="Q663">
        <v>-5.1349415541442997E-2</v>
      </c>
    </row>
    <row r="664" spans="1:17" hidden="1" x14ac:dyDescent="0.3">
      <c r="A664" t="s">
        <v>1464</v>
      </c>
      <c r="B664" t="s">
        <v>1465</v>
      </c>
      <c r="C664" t="s">
        <v>3142</v>
      </c>
      <c r="D664" t="s">
        <v>24</v>
      </c>
      <c r="E664">
        <v>7168.5703225799998</v>
      </c>
      <c r="F664">
        <v>452.7</v>
      </c>
      <c r="G664">
        <v>-45.0244476628557</v>
      </c>
      <c r="H664">
        <v>-6.7494849650906596</v>
      </c>
      <c r="I664">
        <v>-18.5855827964584</v>
      </c>
      <c r="J664">
        <v>-3.73898294029703</v>
      </c>
      <c r="K664">
        <v>467.34607759527</v>
      </c>
      <c r="L664">
        <v>476.62973908539402</v>
      </c>
      <c r="M664">
        <v>39.0066385068491</v>
      </c>
      <c r="N664">
        <v>0.91554899507935295</v>
      </c>
      <c r="O664">
        <v>32.538104705102697</v>
      </c>
      <c r="P664">
        <v>3.3443670813833899</v>
      </c>
      <c r="Q664">
        <v>-0.123855228316397</v>
      </c>
    </row>
    <row r="665" spans="1:17" x14ac:dyDescent="0.3">
      <c r="A665" t="s">
        <v>1466</v>
      </c>
      <c r="B665" t="s">
        <v>1467</v>
      </c>
      <c r="C665" t="s">
        <v>3129</v>
      </c>
      <c r="D665" t="s">
        <v>122</v>
      </c>
      <c r="E665">
        <v>7135.2716094750003</v>
      </c>
      <c r="F665">
        <v>1182.75</v>
      </c>
      <c r="G665">
        <v>45.930290901073</v>
      </c>
      <c r="H665">
        <v>-2.8917002827190599</v>
      </c>
      <c r="I665">
        <v>27.313203285909601</v>
      </c>
      <c r="J665">
        <v>2.52708842402612</v>
      </c>
      <c r="K665">
        <v>1182.5356094584199</v>
      </c>
      <c r="L665">
        <v>1031.57511498649</v>
      </c>
      <c r="M665">
        <v>51.066319445109201</v>
      </c>
      <c r="N665">
        <v>0.38046037866494398</v>
      </c>
      <c r="O665">
        <v>13.811033608116601</v>
      </c>
      <c r="P665">
        <v>81.612284069097797</v>
      </c>
      <c r="Q665">
        <v>8.2344263598644996E-2</v>
      </c>
    </row>
    <row r="666" spans="1:17" hidden="1" x14ac:dyDescent="0.3">
      <c r="A666" t="s">
        <v>1468</v>
      </c>
      <c r="B666" t="s">
        <v>1469</v>
      </c>
      <c r="C666" t="s">
        <v>3142</v>
      </c>
      <c r="D666" t="s">
        <v>256</v>
      </c>
      <c r="E666">
        <v>7120.0706303999996</v>
      </c>
      <c r="F666">
        <v>3239.6</v>
      </c>
      <c r="G666">
        <v>-1.08050629130979</v>
      </c>
      <c r="H666">
        <v>-6.4379459539586197</v>
      </c>
      <c r="I666">
        <v>22.881064321725699</v>
      </c>
      <c r="J666">
        <v>6.6568472475753397</v>
      </c>
      <c r="K666">
        <v>3167.4723072376701</v>
      </c>
      <c r="L666">
        <v>2959.1233967462299</v>
      </c>
      <c r="M666">
        <v>63.3831963728761</v>
      </c>
      <c r="N666">
        <v>0.64201325030001299</v>
      </c>
      <c r="O666">
        <v>20.076552660822301</v>
      </c>
      <c r="P666">
        <v>54.340161981896102</v>
      </c>
      <c r="Q666">
        <v>9.6109492445921998E-2</v>
      </c>
    </row>
    <row r="667" spans="1:17" x14ac:dyDescent="0.3">
      <c r="A667" t="s">
        <v>1470</v>
      </c>
      <c r="B667" t="s">
        <v>1471</v>
      </c>
      <c r="C667" t="s">
        <v>3144</v>
      </c>
      <c r="D667" t="s">
        <v>620</v>
      </c>
      <c r="E667">
        <v>7111.1659436800001</v>
      </c>
      <c r="F667">
        <v>41.48</v>
      </c>
      <c r="G667">
        <v>-34.268361816398503</v>
      </c>
      <c r="H667">
        <v>-13.197448601111301</v>
      </c>
      <c r="I667">
        <v>-22.813529056230799</v>
      </c>
      <c r="J667">
        <v>-4.7786511825584501</v>
      </c>
      <c r="K667">
        <v>45.522658324605302</v>
      </c>
      <c r="L667">
        <v>46.3663701923019</v>
      </c>
      <c r="M667">
        <v>30.776707002872001</v>
      </c>
      <c r="N667">
        <v>0.603175861335564</v>
      </c>
      <c r="O667">
        <v>65.621986499517803</v>
      </c>
      <c r="P667">
        <v>7.3221216041397197</v>
      </c>
      <c r="Q667">
        <v>-7.4514106741680004E-3</v>
      </c>
    </row>
    <row r="668" spans="1:17" x14ac:dyDescent="0.3">
      <c r="A668" t="s">
        <v>1472</v>
      </c>
      <c r="B668" t="s">
        <v>1473</v>
      </c>
      <c r="C668" t="s">
        <v>3145</v>
      </c>
      <c r="D668" t="s">
        <v>156</v>
      </c>
      <c r="E668">
        <v>7096.26961531499</v>
      </c>
      <c r="F668">
        <v>193.35</v>
      </c>
      <c r="G668">
        <v>165.99344620797899</v>
      </c>
      <c r="H668">
        <v>-3.9725371489271701</v>
      </c>
      <c r="I668">
        <v>16.219175655709702</v>
      </c>
      <c r="J668">
        <v>-3.0469621767734201</v>
      </c>
      <c r="K668">
        <v>195.17175226240499</v>
      </c>
      <c r="L668">
        <v>154.41855979482</v>
      </c>
      <c r="M668">
        <v>39.157265978087501</v>
      </c>
      <c r="N668">
        <v>0.43524336193864999</v>
      </c>
      <c r="O668">
        <v>16.188259632790199</v>
      </c>
      <c r="P668">
        <v>220.115894039735</v>
      </c>
    </row>
    <row r="669" spans="1:17" x14ac:dyDescent="0.3">
      <c r="A669" t="s">
        <v>1474</v>
      </c>
      <c r="B669" t="s">
        <v>1475</v>
      </c>
      <c r="C669" t="s">
        <v>609</v>
      </c>
      <c r="D669" t="s">
        <v>609</v>
      </c>
      <c r="E669">
        <v>7070.5399379999999</v>
      </c>
      <c r="F669">
        <v>357</v>
      </c>
      <c r="G669">
        <v>27.684774697553401</v>
      </c>
      <c r="H669">
        <v>-12.9954490066684</v>
      </c>
      <c r="I669">
        <v>-17.149713847374802</v>
      </c>
      <c r="J669">
        <v>-3.0377618180735801</v>
      </c>
      <c r="K669">
        <v>388.73397404226802</v>
      </c>
      <c r="L669">
        <v>354.96535731501598</v>
      </c>
      <c r="M669">
        <v>31.9328633569076</v>
      </c>
      <c r="N669">
        <v>0.91165351663150296</v>
      </c>
      <c r="O669">
        <v>26.232492997198801</v>
      </c>
      <c r="P669">
        <v>65.892193308550105</v>
      </c>
      <c r="Q669">
        <v>1.9519837755623E-2</v>
      </c>
    </row>
    <row r="670" spans="1:17" x14ac:dyDescent="0.3">
      <c r="A670" t="s">
        <v>1476</v>
      </c>
      <c r="B670" t="s">
        <v>1477</v>
      </c>
      <c r="C670" t="s">
        <v>3139</v>
      </c>
      <c r="D670" t="s">
        <v>146</v>
      </c>
      <c r="E670">
        <v>7059.9079000000002</v>
      </c>
      <c r="F670">
        <v>376.85</v>
      </c>
      <c r="G670">
        <v>-34.561932886384596</v>
      </c>
      <c r="H670">
        <v>-3.5906018751342299</v>
      </c>
      <c r="I670">
        <v>-22.031359806296798</v>
      </c>
      <c r="J670">
        <v>-1.7544899253966999</v>
      </c>
      <c r="K670">
        <v>408.97107405155703</v>
      </c>
      <c r="L670">
        <v>416.63486160380899</v>
      </c>
      <c r="M670">
        <v>40.015741284667897</v>
      </c>
      <c r="N670">
        <v>0.699917286872765</v>
      </c>
      <c r="O670">
        <v>45.283269205254001</v>
      </c>
      <c r="P670">
        <v>9.2318840579710102</v>
      </c>
      <c r="Q670">
        <v>6.7399401643482001E-2</v>
      </c>
    </row>
    <row r="671" spans="1:17" x14ac:dyDescent="0.3">
      <c r="A671" t="s">
        <v>1478</v>
      </c>
      <c r="B671" t="s">
        <v>1479</v>
      </c>
      <c r="C671" t="s">
        <v>3131</v>
      </c>
      <c r="D671" t="s">
        <v>51</v>
      </c>
      <c r="E671">
        <v>7030.9359306249999</v>
      </c>
      <c r="F671">
        <v>1386.25</v>
      </c>
      <c r="G671">
        <v>144.719449504046</v>
      </c>
      <c r="H671">
        <v>-8.2255571200498192</v>
      </c>
      <c r="I671">
        <v>9.6393647093732806</v>
      </c>
      <c r="J671">
        <v>4.7050889308194499</v>
      </c>
      <c r="K671">
        <v>1366.95421158923</v>
      </c>
      <c r="L671">
        <v>1132.23883407535</v>
      </c>
      <c r="M671">
        <v>55.964444736148401</v>
      </c>
      <c r="N671">
        <v>0.82086454999046798</v>
      </c>
      <c r="O671">
        <v>14.697926059513</v>
      </c>
      <c r="P671">
        <v>220.85406781622399</v>
      </c>
      <c r="Q671">
        <v>0.116884043199531</v>
      </c>
    </row>
    <row r="672" spans="1:17" x14ac:dyDescent="0.3">
      <c r="A672" t="s">
        <v>1480</v>
      </c>
      <c r="B672" t="s">
        <v>1481</v>
      </c>
      <c r="C672" t="s">
        <v>3141</v>
      </c>
      <c r="D672" t="s">
        <v>167</v>
      </c>
      <c r="E672">
        <v>7023.7967850000005</v>
      </c>
      <c r="F672">
        <v>1014.6</v>
      </c>
      <c r="G672">
        <v>85.587345290984899</v>
      </c>
      <c r="H672">
        <v>5.2345067926765703</v>
      </c>
      <c r="I672">
        <v>43.757584457664002</v>
      </c>
      <c r="J672">
        <v>-5.1565913572227302</v>
      </c>
      <c r="K672">
        <v>1002.75363968436</v>
      </c>
      <c r="L672">
        <v>813.055499757147</v>
      </c>
      <c r="M672">
        <v>42.517614082902</v>
      </c>
      <c r="N672">
        <v>0.87844731999147896</v>
      </c>
      <c r="O672">
        <v>13.2465996451803</v>
      </c>
      <c r="P672">
        <v>132.120796156485</v>
      </c>
      <c r="Q672">
        <v>4.2012508627104997E-2</v>
      </c>
    </row>
    <row r="673" spans="1:17" x14ac:dyDescent="0.3">
      <c r="A673" t="s">
        <v>1482</v>
      </c>
      <c r="B673" t="s">
        <v>1483</v>
      </c>
      <c r="C673" t="s">
        <v>3130</v>
      </c>
      <c r="D673" t="s">
        <v>48</v>
      </c>
      <c r="E673">
        <v>7021.7019208899901</v>
      </c>
      <c r="F673">
        <v>188.66</v>
      </c>
      <c r="G673">
        <v>-8.9748578456905896</v>
      </c>
      <c r="H673">
        <v>-2.4007737162468901E-2</v>
      </c>
      <c r="I673">
        <v>-20.410227759683799</v>
      </c>
      <c r="J673">
        <v>1.5416032612914901</v>
      </c>
      <c r="K673">
        <v>192.5418283706</v>
      </c>
      <c r="L673">
        <v>190.41297928757999</v>
      </c>
      <c r="M673">
        <v>45.352466555714997</v>
      </c>
      <c r="N673">
        <v>1.1557682587029401</v>
      </c>
      <c r="O673">
        <v>32.142478532810301</v>
      </c>
      <c r="P673">
        <v>37.507288629737602</v>
      </c>
      <c r="Q673">
        <v>0.106655383625563</v>
      </c>
    </row>
    <row r="674" spans="1:17" x14ac:dyDescent="0.3">
      <c r="A674" t="s">
        <v>1484</v>
      </c>
      <c r="B674" t="s">
        <v>1485</v>
      </c>
      <c r="C674" t="s">
        <v>3137</v>
      </c>
      <c r="D674" t="s">
        <v>103</v>
      </c>
      <c r="E674">
        <v>6995.3948964849997</v>
      </c>
      <c r="F674">
        <v>1468.55</v>
      </c>
      <c r="G674">
        <v>-26.797405217987802</v>
      </c>
      <c r="H674">
        <v>-1.3225686110261501</v>
      </c>
      <c r="I674">
        <v>-0.169334057489788</v>
      </c>
      <c r="J674">
        <v>-0.15058491404275101</v>
      </c>
      <c r="K674">
        <v>1466.0550885873799</v>
      </c>
      <c r="L674">
        <v>1435.29935805901</v>
      </c>
      <c r="M674">
        <v>49.130811919398703</v>
      </c>
      <c r="N674">
        <v>0.38108963184403299</v>
      </c>
      <c r="O674">
        <v>8.1338735487385492</v>
      </c>
      <c r="P674">
        <v>17.483999999999899</v>
      </c>
      <c r="Q674">
        <v>-0.121143110860941</v>
      </c>
    </row>
    <row r="675" spans="1:17" x14ac:dyDescent="0.3">
      <c r="A675" t="s">
        <v>1486</v>
      </c>
      <c r="B675" t="s">
        <v>1487</v>
      </c>
      <c r="C675" t="s">
        <v>3139</v>
      </c>
      <c r="D675" t="s">
        <v>256</v>
      </c>
      <c r="E675">
        <v>6985.2623358199999</v>
      </c>
      <c r="F675">
        <v>3080.9</v>
      </c>
      <c r="G675">
        <v>26.047269058169199</v>
      </c>
      <c r="H675">
        <v>-9.8368352754148098</v>
      </c>
      <c r="I675">
        <v>33.506081401634397</v>
      </c>
      <c r="J675">
        <v>-5.20123938566074</v>
      </c>
      <c r="K675">
        <v>3230.8189286557399</v>
      </c>
      <c r="L675">
        <v>2740.9945171719601</v>
      </c>
      <c r="M675">
        <v>39.231671969032099</v>
      </c>
      <c r="N675">
        <v>0.416638842225524</v>
      </c>
      <c r="O675">
        <v>27.657502677788901</v>
      </c>
      <c r="P675">
        <v>101.03752039151701</v>
      </c>
      <c r="Q675">
        <v>0.12835265008055199</v>
      </c>
    </row>
    <row r="676" spans="1:17" x14ac:dyDescent="0.3">
      <c r="A676" t="s">
        <v>1488</v>
      </c>
      <c r="B676" t="s">
        <v>1489</v>
      </c>
      <c r="C676" t="s">
        <v>3131</v>
      </c>
      <c r="D676" t="s">
        <v>51</v>
      </c>
      <c r="E676">
        <v>6964.0206342049996</v>
      </c>
      <c r="F676">
        <v>1701.55</v>
      </c>
      <c r="G676">
        <v>14.164388022240299</v>
      </c>
      <c r="H676">
        <v>18.189161388755601</v>
      </c>
      <c r="I676">
        <v>23.595190056141401</v>
      </c>
      <c r="J676">
        <v>0.310361006621448</v>
      </c>
      <c r="K676">
        <v>1507.7989056414301</v>
      </c>
      <c r="L676">
        <v>1314.66958233165</v>
      </c>
      <c r="M676">
        <v>59.351916067967899</v>
      </c>
      <c r="N676">
        <v>1.0435339300018101</v>
      </c>
      <c r="O676">
        <v>7.1376098263348204</v>
      </c>
      <c r="P676">
        <v>69.401164816566194</v>
      </c>
      <c r="Q676">
        <v>1.7536410664148998E-2</v>
      </c>
    </row>
    <row r="677" spans="1:17" x14ac:dyDescent="0.3">
      <c r="A677" t="s">
        <v>1490</v>
      </c>
      <c r="B677" t="s">
        <v>1491</v>
      </c>
      <c r="C677" t="s">
        <v>3133</v>
      </c>
      <c r="D677" t="s">
        <v>184</v>
      </c>
      <c r="E677">
        <v>6937.7669217749999</v>
      </c>
      <c r="F677">
        <v>506.15</v>
      </c>
      <c r="G677">
        <v>2.3897824298969201</v>
      </c>
      <c r="H677">
        <v>-2.8440340730556701</v>
      </c>
      <c r="I677">
        <v>8.3115661553465205</v>
      </c>
      <c r="J677">
        <v>-0.20243442873956499</v>
      </c>
      <c r="K677">
        <v>521.08332294765398</v>
      </c>
      <c r="L677">
        <v>473.339447526833</v>
      </c>
      <c r="M677">
        <v>34.711840325656702</v>
      </c>
      <c r="N677">
        <v>0.24766043338524599</v>
      </c>
      <c r="O677">
        <v>26.365701867035401</v>
      </c>
      <c r="P677">
        <v>43.081272084805597</v>
      </c>
      <c r="Q677">
        <v>2.2192426231567999E-2</v>
      </c>
    </row>
    <row r="678" spans="1:17" hidden="1" x14ac:dyDescent="0.3">
      <c r="A678" t="s">
        <v>1492</v>
      </c>
      <c r="B678" t="s">
        <v>1493</v>
      </c>
      <c r="C678" t="s">
        <v>3142</v>
      </c>
      <c r="D678" t="s">
        <v>89</v>
      </c>
      <c r="E678">
        <v>6922.2150981000004</v>
      </c>
      <c r="F678">
        <v>2522.75</v>
      </c>
      <c r="G678">
        <v>54.970173965852197</v>
      </c>
      <c r="H678">
        <v>19.956194148848098</v>
      </c>
      <c r="I678">
        <v>84.506731689455094</v>
      </c>
      <c r="J678">
        <v>7.5437112367185701</v>
      </c>
      <c r="K678">
        <v>2137.3621051594801</v>
      </c>
      <c r="L678">
        <v>1662.8878577148</v>
      </c>
      <c r="M678">
        <v>62.017865011032001</v>
      </c>
      <c r="N678">
        <v>0.98242903768030498</v>
      </c>
      <c r="O678">
        <v>5.0440987018134997</v>
      </c>
      <c r="P678">
        <v>121.293859649122</v>
      </c>
      <c r="Q678">
        <v>0.12677451651948399</v>
      </c>
    </row>
    <row r="679" spans="1:17" x14ac:dyDescent="0.3">
      <c r="A679" t="s">
        <v>1494</v>
      </c>
      <c r="B679" t="s">
        <v>1495</v>
      </c>
      <c r="C679" t="s">
        <v>3137</v>
      </c>
      <c r="D679" t="s">
        <v>310</v>
      </c>
      <c r="E679">
        <v>6893.5688661000004</v>
      </c>
      <c r="F679">
        <v>2535.25</v>
      </c>
      <c r="G679">
        <v>85.736581025257294</v>
      </c>
      <c r="H679">
        <v>10.476528912236001</v>
      </c>
      <c r="I679">
        <v>103.620802333052</v>
      </c>
      <c r="J679">
        <v>0.59132770428296899</v>
      </c>
      <c r="K679">
        <v>2128.36585719184</v>
      </c>
      <c r="L679">
        <v>1704.1548554931701</v>
      </c>
      <c r="M679">
        <v>68.610005967787799</v>
      </c>
      <c r="N679">
        <v>1.5129599455968299</v>
      </c>
      <c r="O679">
        <v>2.5539887585050698</v>
      </c>
      <c r="P679">
        <v>166.48972512744999</v>
      </c>
      <c r="Q679">
        <v>8.2241388894319992E-3</v>
      </c>
    </row>
    <row r="680" spans="1:17" x14ac:dyDescent="0.3">
      <c r="A680" t="s">
        <v>1496</v>
      </c>
      <c r="B680" t="s">
        <v>1497</v>
      </c>
      <c r="C680" t="s">
        <v>3138</v>
      </c>
      <c r="D680" t="s">
        <v>1498</v>
      </c>
      <c r="E680">
        <v>6872.8857839499997</v>
      </c>
      <c r="F680">
        <v>504.5</v>
      </c>
      <c r="G680">
        <v>-5.6287279141948101</v>
      </c>
      <c r="H680">
        <v>-1.3601908389064501</v>
      </c>
      <c r="I680">
        <v>-9.6065990535783001</v>
      </c>
      <c r="J680">
        <v>-0.55344977493801695</v>
      </c>
      <c r="K680">
        <v>494.756318430965</v>
      </c>
      <c r="L680">
        <v>465.05442576779501</v>
      </c>
      <c r="M680">
        <v>52.085022198005099</v>
      </c>
      <c r="N680">
        <v>0.76685337941089904</v>
      </c>
      <c r="O680">
        <v>14.3508424182358</v>
      </c>
      <c r="P680">
        <v>47.385334501898903</v>
      </c>
    </row>
    <row r="681" spans="1:17" hidden="1" x14ac:dyDescent="0.3">
      <c r="A681" t="s">
        <v>1499</v>
      </c>
      <c r="B681" t="s">
        <v>1500</v>
      </c>
      <c r="C681" t="s">
        <v>3142</v>
      </c>
      <c r="D681" t="s">
        <v>109</v>
      </c>
      <c r="E681">
        <v>6857.6885570149998</v>
      </c>
      <c r="F681">
        <v>643.15</v>
      </c>
      <c r="G681">
        <v>32686.814410957501</v>
      </c>
      <c r="H681">
        <v>40.854106851922701</v>
      </c>
      <c r="I681">
        <v>2856.6940949549498</v>
      </c>
      <c r="J681">
        <v>16.743952671415499</v>
      </c>
      <c r="K681">
        <v>285.332767079321</v>
      </c>
      <c r="L681">
        <v>100.23516926763</v>
      </c>
      <c r="M681">
        <v>99.999963623555999</v>
      </c>
      <c r="N681">
        <v>0.48516270749799101</v>
      </c>
      <c r="O681">
        <v>0</v>
      </c>
      <c r="P681">
        <v>39116.463414634098</v>
      </c>
      <c r="Q681">
        <v>0.14061356714602499</v>
      </c>
    </row>
    <row r="682" spans="1:17" x14ac:dyDescent="0.3">
      <c r="A682" t="s">
        <v>1501</v>
      </c>
      <c r="B682" t="s">
        <v>1502</v>
      </c>
      <c r="C682" t="s">
        <v>3130</v>
      </c>
      <c r="D682" t="s">
        <v>48</v>
      </c>
      <c r="E682">
        <v>6850.4886644509997</v>
      </c>
      <c r="F682">
        <v>244.03</v>
      </c>
      <c r="G682">
        <v>57.004223030101699</v>
      </c>
      <c r="H682">
        <v>-7.4627089429944604</v>
      </c>
      <c r="I682">
        <v>31.274441293406301</v>
      </c>
      <c r="J682">
        <v>-0.45050068986525099</v>
      </c>
      <c r="K682">
        <v>238.43648111906899</v>
      </c>
      <c r="L682">
        <v>202.189877481172</v>
      </c>
      <c r="M682">
        <v>55.714034724031102</v>
      </c>
      <c r="N682">
        <v>1.0016936776305101</v>
      </c>
      <c r="O682">
        <v>16.682375117813301</v>
      </c>
      <c r="P682">
        <v>102.095238095238</v>
      </c>
      <c r="Q682">
        <v>8.0336368891500004E-2</v>
      </c>
    </row>
    <row r="683" spans="1:17" x14ac:dyDescent="0.3">
      <c r="A683" t="s">
        <v>1503</v>
      </c>
      <c r="B683" t="s">
        <v>1504</v>
      </c>
      <c r="C683" t="s">
        <v>3133</v>
      </c>
      <c r="D683" t="s">
        <v>184</v>
      </c>
      <c r="E683">
        <v>6810.1591953999996</v>
      </c>
      <c r="F683">
        <v>474.1</v>
      </c>
      <c r="G683">
        <v>8.8258118231746696</v>
      </c>
      <c r="H683">
        <v>-6.6734882225618302</v>
      </c>
      <c r="I683">
        <v>22.417420435974201</v>
      </c>
      <c r="J683">
        <v>-5.8289072063063498</v>
      </c>
      <c r="K683">
        <v>502.28699294121998</v>
      </c>
      <c r="L683">
        <v>430.61225102827899</v>
      </c>
      <c r="M683">
        <v>29.050205792059</v>
      </c>
      <c r="N683">
        <v>0.69663977731191695</v>
      </c>
      <c r="O683">
        <v>18.0236237080784</v>
      </c>
      <c r="P683">
        <v>74.590314859141898</v>
      </c>
      <c r="Q683">
        <v>0.13379797770455501</v>
      </c>
    </row>
    <row r="684" spans="1:17" hidden="1" x14ac:dyDescent="0.3">
      <c r="A684" t="s">
        <v>1505</v>
      </c>
      <c r="B684" t="s">
        <v>1506</v>
      </c>
      <c r="C684" t="s">
        <v>3142</v>
      </c>
      <c r="D684" t="s">
        <v>48</v>
      </c>
      <c r="E684">
        <v>6795.73162761</v>
      </c>
      <c r="F684">
        <v>390.1</v>
      </c>
      <c r="G684">
        <v>-26.0949066156676</v>
      </c>
      <c r="H684">
        <v>3.3739813211611001</v>
      </c>
      <c r="I684">
        <v>-8.9987530045557804</v>
      </c>
      <c r="J684">
        <v>2.1443869722546198</v>
      </c>
      <c r="M684">
        <v>58.7672424895703</v>
      </c>
      <c r="O684">
        <v>8.8951550884388499</v>
      </c>
      <c r="P684">
        <v>6.0342484370752896</v>
      </c>
    </row>
    <row r="685" spans="1:17" x14ac:dyDescent="0.3">
      <c r="A685" t="s">
        <v>1507</v>
      </c>
      <c r="B685" t="s">
        <v>1508</v>
      </c>
      <c r="C685" t="s">
        <v>3138</v>
      </c>
      <c r="D685" t="s">
        <v>458</v>
      </c>
      <c r="E685">
        <v>6782.9883005599904</v>
      </c>
      <c r="F685">
        <v>1255.9000000000001</v>
      </c>
      <c r="G685">
        <v>-29.984148549681802</v>
      </c>
      <c r="H685">
        <v>12.139618239543999</v>
      </c>
      <c r="I685">
        <v>-2.0901237011884302</v>
      </c>
      <c r="J685">
        <v>-5.1329481627819096</v>
      </c>
      <c r="K685">
        <v>1226.12335012885</v>
      </c>
      <c r="L685">
        <v>1155.72505671112</v>
      </c>
      <c r="M685">
        <v>34.563153214220797</v>
      </c>
      <c r="N685">
        <v>1.20555945207048</v>
      </c>
      <c r="O685">
        <v>12.0949120152878</v>
      </c>
      <c r="P685">
        <v>34.565520197149901</v>
      </c>
      <c r="Q685">
        <v>-3.6315592816637002E-2</v>
      </c>
    </row>
    <row r="686" spans="1:17" hidden="1" x14ac:dyDescent="0.3">
      <c r="A686" t="s">
        <v>1509</v>
      </c>
      <c r="B686" t="s">
        <v>1510</v>
      </c>
      <c r="C686" t="s">
        <v>3142</v>
      </c>
      <c r="D686" t="s">
        <v>1063</v>
      </c>
      <c r="E686">
        <v>6746.8437323999997</v>
      </c>
      <c r="F686">
        <v>131.5</v>
      </c>
      <c r="G686">
        <v>-16.456897565893801</v>
      </c>
      <c r="H686">
        <v>0.17031999392996999</v>
      </c>
      <c r="I686">
        <v>-5.9123764654938302</v>
      </c>
      <c r="K686">
        <v>123.40259093004499</v>
      </c>
      <c r="M686">
        <v>1.05563603616817</v>
      </c>
      <c r="N686">
        <v>0.25</v>
      </c>
      <c r="O686">
        <v>0.65399239543726395</v>
      </c>
      <c r="P686">
        <v>10.970464135021</v>
      </c>
    </row>
    <row r="687" spans="1:17" x14ac:dyDescent="0.3">
      <c r="A687" t="s">
        <v>1511</v>
      </c>
      <c r="B687" t="s">
        <v>1512</v>
      </c>
      <c r="C687" t="s">
        <v>3141</v>
      </c>
      <c r="D687" t="s">
        <v>395</v>
      </c>
      <c r="E687">
        <v>6741.2379625800004</v>
      </c>
      <c r="F687">
        <v>1495.45</v>
      </c>
      <c r="G687">
        <v>50.046653608970303</v>
      </c>
      <c r="H687">
        <v>-6.6884412423709803</v>
      </c>
      <c r="I687">
        <v>16.991736724472698</v>
      </c>
      <c r="J687">
        <v>-2.7080170055152801</v>
      </c>
      <c r="K687">
        <v>1604.1683914878899</v>
      </c>
      <c r="L687">
        <v>1409.4147728362</v>
      </c>
      <c r="M687">
        <v>41.6526672094096</v>
      </c>
      <c r="N687">
        <v>0.35511680146747499</v>
      </c>
      <c r="O687">
        <v>28.777291116386301</v>
      </c>
      <c r="P687">
        <v>95.585927282238998</v>
      </c>
      <c r="Q687">
        <v>6.5196827778888994E-2</v>
      </c>
    </row>
    <row r="688" spans="1:17" x14ac:dyDescent="0.3">
      <c r="A688" t="s">
        <v>1513</v>
      </c>
      <c r="B688" t="s">
        <v>1514</v>
      </c>
      <c r="C688" t="s">
        <v>3135</v>
      </c>
      <c r="D688" t="s">
        <v>400</v>
      </c>
      <c r="E688">
        <v>6732.0815772099904</v>
      </c>
      <c r="F688">
        <v>216.7</v>
      </c>
      <c r="G688">
        <v>110.25838624878099</v>
      </c>
      <c r="H688">
        <v>0.286599063697412</v>
      </c>
      <c r="I688">
        <v>14.4252751847349</v>
      </c>
      <c r="J688">
        <v>-1.4595265350981801</v>
      </c>
      <c r="K688">
        <v>214.69632826874101</v>
      </c>
      <c r="L688">
        <v>184.935680512734</v>
      </c>
      <c r="M688">
        <v>42.928236582072302</v>
      </c>
      <c r="N688">
        <v>0.70830481953642299</v>
      </c>
      <c r="O688">
        <v>5.98061836640517</v>
      </c>
      <c r="P688">
        <v>203.92706872370201</v>
      </c>
      <c r="Q688">
        <v>0.129718712439228</v>
      </c>
    </row>
    <row r="689" spans="1:17" hidden="1" x14ac:dyDescent="0.3">
      <c r="A689" t="s">
        <v>1515</v>
      </c>
      <c r="B689" t="s">
        <v>1516</v>
      </c>
      <c r="C689" t="s">
        <v>3142</v>
      </c>
      <c r="D689" t="s">
        <v>119</v>
      </c>
      <c r="E689">
        <v>6728.77481696</v>
      </c>
      <c r="F689">
        <v>429.8</v>
      </c>
      <c r="G689">
        <v>-4.28377656924346</v>
      </c>
      <c r="H689">
        <v>-0.56177792416658501</v>
      </c>
      <c r="I689">
        <v>12.812377041868301</v>
      </c>
      <c r="J689">
        <v>2.16240262375557</v>
      </c>
      <c r="K689">
        <v>401.10254452868702</v>
      </c>
      <c r="M689">
        <v>50.777554906720802</v>
      </c>
      <c r="N689">
        <v>0.27936791288331297</v>
      </c>
      <c r="O689">
        <v>9.0390879478827202</v>
      </c>
      <c r="P689">
        <v>32.205475238388097</v>
      </c>
    </row>
    <row r="690" spans="1:17" hidden="1" x14ac:dyDescent="0.3">
      <c r="A690" t="s">
        <v>1517</v>
      </c>
      <c r="B690" t="s">
        <v>1518</v>
      </c>
      <c r="C690" t="s">
        <v>3142</v>
      </c>
      <c r="D690" t="s">
        <v>996</v>
      </c>
      <c r="E690">
        <v>6703.2775404000004</v>
      </c>
      <c r="F690">
        <v>710.55</v>
      </c>
      <c r="G690">
        <v>191.457005167505</v>
      </c>
      <c r="H690">
        <v>-5.16168531815502</v>
      </c>
      <c r="I690">
        <v>81.271570840672098</v>
      </c>
      <c r="J690">
        <v>-0.13374476357109299</v>
      </c>
      <c r="K690">
        <v>752.91999961347199</v>
      </c>
      <c r="L690">
        <v>602.21941259809398</v>
      </c>
      <c r="M690">
        <v>34.174945947682801</v>
      </c>
      <c r="N690">
        <v>0.427767785530417</v>
      </c>
      <c r="O690">
        <v>28.1683203152487</v>
      </c>
      <c r="P690">
        <v>238.35714285714201</v>
      </c>
      <c r="Q690">
        <v>0.22344805153464201</v>
      </c>
    </row>
    <row r="691" spans="1:17" x14ac:dyDescent="0.3">
      <c r="A691" t="s">
        <v>1519</v>
      </c>
      <c r="B691" t="s">
        <v>1520</v>
      </c>
      <c r="C691" t="s">
        <v>3136</v>
      </c>
      <c r="D691" t="s">
        <v>135</v>
      </c>
      <c r="E691">
        <v>6694.4007996</v>
      </c>
      <c r="F691">
        <v>950.1</v>
      </c>
      <c r="G691">
        <v>13.6382348266858</v>
      </c>
      <c r="H691">
        <v>-6.60847454622645</v>
      </c>
      <c r="I691">
        <v>3.7426114612813199</v>
      </c>
      <c r="J691">
        <v>-1.9105637238609501</v>
      </c>
      <c r="K691">
        <v>937.46206199919595</v>
      </c>
      <c r="L691">
        <v>877.31892986296396</v>
      </c>
      <c r="M691">
        <v>56.904080110161203</v>
      </c>
      <c r="N691">
        <v>0.68746635429368796</v>
      </c>
      <c r="O691">
        <v>8.3991158825386698</v>
      </c>
      <c r="P691">
        <v>54.224494765035303</v>
      </c>
      <c r="Q691">
        <v>2.7413254193634998E-2</v>
      </c>
    </row>
    <row r="692" spans="1:17" x14ac:dyDescent="0.3">
      <c r="A692" t="s">
        <v>1521</v>
      </c>
      <c r="B692" t="s">
        <v>1522</v>
      </c>
      <c r="C692" t="s">
        <v>3131</v>
      </c>
      <c r="D692" t="s">
        <v>51</v>
      </c>
      <c r="E692">
        <v>6689.6880150320003</v>
      </c>
      <c r="F692">
        <v>206.14</v>
      </c>
      <c r="G692">
        <v>-36.687396597124497</v>
      </c>
      <c r="H692">
        <v>-11.7536725243492</v>
      </c>
      <c r="I692">
        <v>-61.891941213764703</v>
      </c>
      <c r="J692">
        <v>-1.4562893043976799</v>
      </c>
      <c r="K692">
        <v>220.29062387074501</v>
      </c>
      <c r="L692">
        <v>249.920064622045</v>
      </c>
      <c r="M692">
        <v>34.851392872007601</v>
      </c>
      <c r="N692">
        <v>0.66285715510676302</v>
      </c>
      <c r="O692">
        <v>129.358688270107</v>
      </c>
      <c r="P692">
        <v>5.1198368179500298</v>
      </c>
      <c r="Q692">
        <v>-3.1166857400747001E-2</v>
      </c>
    </row>
    <row r="693" spans="1:17" hidden="1" x14ac:dyDescent="0.3">
      <c r="A693" t="s">
        <v>1523</v>
      </c>
      <c r="B693" t="s">
        <v>1524</v>
      </c>
      <c r="C693" t="s">
        <v>3142</v>
      </c>
      <c r="D693" t="s">
        <v>410</v>
      </c>
      <c r="E693">
        <v>6685.1117165699998</v>
      </c>
      <c r="F693">
        <v>6949.7</v>
      </c>
      <c r="G693">
        <v>1.0543001050401</v>
      </c>
      <c r="H693">
        <v>13.047778000468499</v>
      </c>
      <c r="I693">
        <v>18.292095007755801</v>
      </c>
      <c r="J693">
        <v>-1.6575369503487201</v>
      </c>
      <c r="K693">
        <v>6554.2067791530999</v>
      </c>
      <c r="L693">
        <v>5896.02943069908</v>
      </c>
      <c r="M693">
        <v>44.362980302868898</v>
      </c>
      <c r="N693">
        <v>1.0836289770177301</v>
      </c>
      <c r="O693">
        <v>6.9830352389311701</v>
      </c>
      <c r="P693">
        <v>39.456997230806202</v>
      </c>
      <c r="Q693">
        <v>9.3232707232850001E-2</v>
      </c>
    </row>
    <row r="694" spans="1:17" hidden="1" x14ac:dyDescent="0.3">
      <c r="A694" t="s">
        <v>1525</v>
      </c>
      <c r="B694" t="s">
        <v>1526</v>
      </c>
      <c r="C694" t="s">
        <v>3142</v>
      </c>
      <c r="D694" t="s">
        <v>1351</v>
      </c>
      <c r="E694">
        <v>6636.6662775300001</v>
      </c>
      <c r="F694">
        <v>1421.83</v>
      </c>
      <c r="G694">
        <v>-16.925964278760301</v>
      </c>
      <c r="H694">
        <v>2.4198408039569701</v>
      </c>
      <c r="I694">
        <v>-5.0225966500838499</v>
      </c>
      <c r="J694">
        <v>1.7747742489396101</v>
      </c>
      <c r="K694">
        <v>1406.79709723468</v>
      </c>
      <c r="L694">
        <v>1369.75119325175</v>
      </c>
      <c r="M694">
        <v>77.088001342421407</v>
      </c>
      <c r="N694">
        <v>1.1497969214125501</v>
      </c>
      <c r="O694">
        <v>2.9975454168220002</v>
      </c>
      <c r="P694">
        <v>12.991616005086</v>
      </c>
      <c r="Q694">
        <v>-5.5078309021881003E-2</v>
      </c>
    </row>
    <row r="695" spans="1:17" x14ac:dyDescent="0.3">
      <c r="A695" t="s">
        <v>1527</v>
      </c>
      <c r="B695" t="s">
        <v>1528</v>
      </c>
      <c r="C695" t="s">
        <v>3130</v>
      </c>
      <c r="D695" t="s">
        <v>48</v>
      </c>
      <c r="E695">
        <v>6613.690646608</v>
      </c>
      <c r="F695">
        <v>39.369999999999997</v>
      </c>
      <c r="G695">
        <v>20.829260670120899</v>
      </c>
      <c r="H695">
        <v>-12.763158741075401</v>
      </c>
      <c r="I695">
        <v>-7.8701269826045701</v>
      </c>
      <c r="J695">
        <v>-5.0518522794457601</v>
      </c>
      <c r="K695">
        <v>44.4505055396138</v>
      </c>
      <c r="L695">
        <v>40.521988611287703</v>
      </c>
      <c r="M695">
        <v>36.207600385601701</v>
      </c>
      <c r="N695">
        <v>0.449476735635853</v>
      </c>
      <c r="O695">
        <v>46.050292100584201</v>
      </c>
      <c r="P695">
        <v>73.778918969833299</v>
      </c>
      <c r="Q695">
        <v>0.121804965356424</v>
      </c>
    </row>
    <row r="696" spans="1:17" x14ac:dyDescent="0.3">
      <c r="A696" t="s">
        <v>1529</v>
      </c>
      <c r="B696" t="s">
        <v>1530</v>
      </c>
      <c r="C696" t="s">
        <v>609</v>
      </c>
      <c r="D696" t="s">
        <v>458</v>
      </c>
      <c r="E696">
        <v>6600.6103116800004</v>
      </c>
      <c r="F696">
        <v>924.35</v>
      </c>
      <c r="G696">
        <v>-11.2437732575826</v>
      </c>
      <c r="H696">
        <v>-0.108520902734868</v>
      </c>
      <c r="I696">
        <v>5.5994226113760099</v>
      </c>
      <c r="J696">
        <v>-1.5676098263926601</v>
      </c>
      <c r="K696">
        <v>934.83699912334498</v>
      </c>
      <c r="L696">
        <v>866.29162360717999</v>
      </c>
      <c r="M696">
        <v>45.014660270019903</v>
      </c>
      <c r="N696">
        <v>0.36585541910987501</v>
      </c>
      <c r="O696">
        <v>22.031697949910701</v>
      </c>
      <c r="P696">
        <v>34.607543323139602</v>
      </c>
      <c r="Q696">
        <v>0.14712934292798899</v>
      </c>
    </row>
    <row r="697" spans="1:17" x14ac:dyDescent="0.3">
      <c r="A697" t="s">
        <v>1531</v>
      </c>
      <c r="B697" t="s">
        <v>1532</v>
      </c>
      <c r="C697" t="s">
        <v>3127</v>
      </c>
      <c r="D697" t="s">
        <v>556</v>
      </c>
      <c r="E697">
        <v>6569.5015095750005</v>
      </c>
      <c r="F697">
        <v>301.05</v>
      </c>
      <c r="G697">
        <v>-18.7981272349252</v>
      </c>
      <c r="H697">
        <v>5.4644376409887903</v>
      </c>
      <c r="I697">
        <v>-22.444438622648299</v>
      </c>
      <c r="J697">
        <v>-2.5838519059887699</v>
      </c>
      <c r="K697">
        <v>306.33171142503102</v>
      </c>
      <c r="L697">
        <v>311.869615219737</v>
      </c>
      <c r="M697">
        <v>39.290451956536899</v>
      </c>
      <c r="N697">
        <v>0.807931099862229</v>
      </c>
      <c r="O697">
        <v>34.622155788074998</v>
      </c>
      <c r="P697">
        <v>11.686143572621001</v>
      </c>
      <c r="Q697">
        <v>7.0313401373266998E-2</v>
      </c>
    </row>
    <row r="698" spans="1:17" hidden="1" x14ac:dyDescent="0.3">
      <c r="A698" t="s">
        <v>1533</v>
      </c>
      <c r="B698" t="s">
        <v>1534</v>
      </c>
      <c r="C698" t="s">
        <v>3142</v>
      </c>
      <c r="D698" t="s">
        <v>1535</v>
      </c>
      <c r="E698">
        <v>6563.0367646949999</v>
      </c>
      <c r="F698">
        <v>514.45000000000005</v>
      </c>
      <c r="G698">
        <v>0.59902968970959503</v>
      </c>
      <c r="H698">
        <v>-6.5077467867378198</v>
      </c>
      <c r="I698">
        <v>-18.496505887652098</v>
      </c>
      <c r="J698">
        <v>2.2563953413179498</v>
      </c>
      <c r="K698">
        <v>541.85758741327197</v>
      </c>
      <c r="L698">
        <v>542.18480651280697</v>
      </c>
      <c r="M698">
        <v>48.591259849944599</v>
      </c>
      <c r="N698">
        <v>0.96051314057474402</v>
      </c>
      <c r="O698">
        <v>28.681115754689401</v>
      </c>
      <c r="P698">
        <v>28.484015984015901</v>
      </c>
      <c r="Q698">
        <v>6.0432278910517001E-2</v>
      </c>
    </row>
    <row r="699" spans="1:17" x14ac:dyDescent="0.3">
      <c r="A699" t="s">
        <v>1536</v>
      </c>
      <c r="B699" t="s">
        <v>1537</v>
      </c>
      <c r="C699" t="s">
        <v>3129</v>
      </c>
      <c r="D699" t="s">
        <v>384</v>
      </c>
      <c r="E699">
        <v>6533.6619671400003</v>
      </c>
      <c r="F699">
        <v>285.45</v>
      </c>
      <c r="G699">
        <v>-52.837494987931997</v>
      </c>
      <c r="H699">
        <v>-5.6463083333785997</v>
      </c>
      <c r="I699">
        <v>-16.808710916627899</v>
      </c>
      <c r="J699">
        <v>-3.5654748457866101</v>
      </c>
      <c r="K699">
        <v>299.07816907362297</v>
      </c>
      <c r="L699">
        <v>312.52977322728202</v>
      </c>
      <c r="M699">
        <v>32.741378338376002</v>
      </c>
      <c r="N699">
        <v>0.71004095255070299</v>
      </c>
      <c r="O699">
        <v>38.3779996496759</v>
      </c>
      <c r="P699">
        <v>10.575246949447999</v>
      </c>
      <c r="Q699">
        <v>-3.0910616952013002E-2</v>
      </c>
    </row>
    <row r="700" spans="1:17" hidden="1" x14ac:dyDescent="0.3">
      <c r="A700" t="s">
        <v>1538</v>
      </c>
      <c r="B700" t="s">
        <v>1539</v>
      </c>
      <c r="C700" t="s">
        <v>3142</v>
      </c>
      <c r="D700" t="s">
        <v>48</v>
      </c>
      <c r="E700">
        <v>6522.7417150499996</v>
      </c>
      <c r="F700">
        <v>603.9</v>
      </c>
      <c r="G700">
        <v>1312.60981851267</v>
      </c>
      <c r="H700">
        <v>-5.5427947601683902</v>
      </c>
      <c r="I700">
        <v>154.44702915446101</v>
      </c>
      <c r="J700">
        <v>8.5918032267472793</v>
      </c>
      <c r="K700">
        <v>590.60047649013097</v>
      </c>
      <c r="L700">
        <v>396.75533060124002</v>
      </c>
      <c r="M700">
        <v>59.135151805137497</v>
      </c>
      <c r="N700">
        <v>1.0738022057494101</v>
      </c>
      <c r="O700">
        <v>24.851796655075301</v>
      </c>
      <c r="P700">
        <v>1625.42857142857</v>
      </c>
    </row>
    <row r="701" spans="1:17" hidden="1" x14ac:dyDescent="0.3">
      <c r="A701" t="s">
        <v>1540</v>
      </c>
      <c r="B701" t="s">
        <v>1541</v>
      </c>
      <c r="C701" t="s">
        <v>3142</v>
      </c>
      <c r="D701" t="s">
        <v>1351</v>
      </c>
      <c r="E701">
        <v>6496.9056107910001</v>
      </c>
      <c r="F701">
        <v>1199.23</v>
      </c>
      <c r="G701">
        <v>-16.138824452643</v>
      </c>
      <c r="H701">
        <v>1.32243657494161</v>
      </c>
      <c r="I701">
        <v>-4.4742663958089999</v>
      </c>
      <c r="J701">
        <v>1.1439211441242201</v>
      </c>
      <c r="K701">
        <v>1181.33788681788</v>
      </c>
      <c r="L701">
        <v>1148.39613348803</v>
      </c>
      <c r="M701">
        <v>63.340787818078198</v>
      </c>
      <c r="N701">
        <v>1.79986021820897</v>
      </c>
      <c r="O701">
        <v>10.519249851988301</v>
      </c>
      <c r="P701">
        <v>38.509603723680698</v>
      </c>
    </row>
    <row r="702" spans="1:17" hidden="1" x14ac:dyDescent="0.3">
      <c r="A702" t="s">
        <v>1542</v>
      </c>
      <c r="B702" t="s">
        <v>1543</v>
      </c>
      <c r="C702" t="s">
        <v>3142</v>
      </c>
      <c r="D702" t="s">
        <v>1544</v>
      </c>
      <c r="E702">
        <v>6466.2196145429998</v>
      </c>
      <c r="F702">
        <v>50.83</v>
      </c>
      <c r="G702">
        <v>7.6166079284404598</v>
      </c>
      <c r="H702">
        <v>23.853210109333801</v>
      </c>
      <c r="I702">
        <v>39.591096705033699</v>
      </c>
      <c r="J702">
        <v>1.81462562633839</v>
      </c>
      <c r="K702">
        <v>42.939132085913499</v>
      </c>
      <c r="L702">
        <v>36.819026339909499</v>
      </c>
      <c r="M702">
        <v>71.896920302064203</v>
      </c>
      <c r="N702">
        <v>1.2291432900874399</v>
      </c>
      <c r="O702">
        <v>1.8296281723391501</v>
      </c>
      <c r="P702">
        <v>86.190476190476105</v>
      </c>
      <c r="Q702">
        <v>0.208394887405977</v>
      </c>
    </row>
    <row r="703" spans="1:17" x14ac:dyDescent="0.3">
      <c r="A703" t="s">
        <v>1545</v>
      </c>
      <c r="B703" t="s">
        <v>1546</v>
      </c>
      <c r="C703" t="s">
        <v>609</v>
      </c>
      <c r="D703" t="s">
        <v>609</v>
      </c>
      <c r="E703">
        <v>6440.7152480000004</v>
      </c>
      <c r="F703">
        <v>321.2</v>
      </c>
      <c r="G703">
        <v>-39.749586892506898</v>
      </c>
      <c r="H703">
        <v>-10.4216230041516</v>
      </c>
      <c r="I703">
        <v>-15.643766404008099</v>
      </c>
      <c r="J703">
        <v>-2.5652975671582601</v>
      </c>
      <c r="K703">
        <v>350.42385302912402</v>
      </c>
      <c r="L703">
        <v>348.27122252676702</v>
      </c>
      <c r="M703">
        <v>30.853740341268299</v>
      </c>
      <c r="N703">
        <v>0.62417586007272996</v>
      </c>
      <c r="O703">
        <v>36.036737235367298</v>
      </c>
      <c r="P703">
        <v>19.962651727357599</v>
      </c>
      <c r="Q703">
        <v>9.9752063732991003E-2</v>
      </c>
    </row>
    <row r="704" spans="1:17" x14ac:dyDescent="0.3">
      <c r="A704" t="s">
        <v>1547</v>
      </c>
      <c r="B704" t="s">
        <v>1548</v>
      </c>
      <c r="C704" t="s">
        <v>3129</v>
      </c>
      <c r="D704" t="s">
        <v>985</v>
      </c>
      <c r="E704">
        <v>6424.5999346199997</v>
      </c>
      <c r="F704">
        <v>140.07</v>
      </c>
      <c r="G704">
        <v>-50.566226053219999</v>
      </c>
      <c r="H704">
        <v>0.57839710643261699</v>
      </c>
      <c r="I704">
        <v>-28.4052189707261</v>
      </c>
      <c r="J704">
        <v>14.7188386572694</v>
      </c>
      <c r="K704">
        <v>134.79038075753499</v>
      </c>
      <c r="L704">
        <v>147.62478300161999</v>
      </c>
      <c r="M704">
        <v>65.879354112434598</v>
      </c>
      <c r="N704">
        <v>1.7135896299860001</v>
      </c>
      <c r="O704">
        <v>50.353394731205803</v>
      </c>
      <c r="P704">
        <v>16.695826043489099</v>
      </c>
      <c r="Q704">
        <v>4.6753490008330997E-2</v>
      </c>
    </row>
    <row r="705" spans="1:17" x14ac:dyDescent="0.3">
      <c r="A705" t="s">
        <v>1549</v>
      </c>
      <c r="B705" t="s">
        <v>1550</v>
      </c>
      <c r="C705" t="s">
        <v>3133</v>
      </c>
      <c r="D705" t="s">
        <v>256</v>
      </c>
      <c r="E705">
        <v>6406.9089811200001</v>
      </c>
      <c r="F705">
        <v>2352.6</v>
      </c>
      <c r="G705">
        <v>-20.7992346676983</v>
      </c>
      <c r="H705">
        <v>-4.2147858362221298</v>
      </c>
      <c r="I705">
        <v>12.0693344516193</v>
      </c>
      <c r="J705">
        <v>-3.4934677122078499</v>
      </c>
      <c r="K705">
        <v>2427.7350303724102</v>
      </c>
      <c r="L705">
        <v>2306.6156917522999</v>
      </c>
      <c r="M705">
        <v>41.143249209028298</v>
      </c>
      <c r="N705">
        <v>0.85837894475617904</v>
      </c>
      <c r="O705">
        <v>18.7622205219756</v>
      </c>
      <c r="P705">
        <v>36.779069767441797</v>
      </c>
      <c r="Q705">
        <v>0.10137382807449601</v>
      </c>
    </row>
    <row r="706" spans="1:17" x14ac:dyDescent="0.3">
      <c r="A706" t="s">
        <v>1551</v>
      </c>
      <c r="B706" t="s">
        <v>1552</v>
      </c>
      <c r="C706" t="s">
        <v>3125</v>
      </c>
      <c r="D706" t="s">
        <v>266</v>
      </c>
      <c r="E706">
        <v>6395.8876418899999</v>
      </c>
      <c r="F706">
        <v>1298.9000000000001</v>
      </c>
      <c r="G706">
        <v>120.283594766948</v>
      </c>
      <c r="H706">
        <v>-4.1458545746373296</v>
      </c>
      <c r="I706">
        <v>9.0547156142595906</v>
      </c>
      <c r="J706">
        <v>-4.2925176555683597</v>
      </c>
      <c r="K706">
        <v>1326.67446969504</v>
      </c>
      <c r="L706">
        <v>1086.01775467333</v>
      </c>
      <c r="M706">
        <v>36.596383664083397</v>
      </c>
      <c r="N706">
        <v>0.71995482978275804</v>
      </c>
      <c r="O706">
        <v>16.525521595195901</v>
      </c>
      <c r="P706">
        <v>148.80758548031801</v>
      </c>
      <c r="Q706">
        <v>9.0209261010098005E-2</v>
      </c>
    </row>
    <row r="707" spans="1:17" x14ac:dyDescent="0.3">
      <c r="A707" t="s">
        <v>1553</v>
      </c>
      <c r="B707" t="s">
        <v>1554</v>
      </c>
      <c r="C707" t="s">
        <v>3128</v>
      </c>
      <c r="D707" t="s">
        <v>1003</v>
      </c>
      <c r="E707">
        <v>6376.1842896150001</v>
      </c>
      <c r="F707">
        <v>742.65</v>
      </c>
      <c r="G707">
        <v>115.854006197278</v>
      </c>
      <c r="H707">
        <v>22.276491767775401</v>
      </c>
      <c r="I707">
        <v>149.84829094436699</v>
      </c>
      <c r="J707">
        <v>-5.93758080999784</v>
      </c>
      <c r="K707">
        <v>616.83339542858903</v>
      </c>
      <c r="L707">
        <v>429.44458659234499</v>
      </c>
      <c r="M707">
        <v>55.381188710595502</v>
      </c>
      <c r="N707">
        <v>0.56444641564880804</v>
      </c>
      <c r="O707">
        <v>17.659732040665101</v>
      </c>
      <c r="P707">
        <v>244.13809082483701</v>
      </c>
      <c r="Q707">
        <v>7.2949466641442001E-2</v>
      </c>
    </row>
    <row r="708" spans="1:17" hidden="1" x14ac:dyDescent="0.3">
      <c r="A708" t="s">
        <v>1555</v>
      </c>
      <c r="B708" t="s">
        <v>1556</v>
      </c>
      <c r="C708" t="s">
        <v>3142</v>
      </c>
      <c r="D708" t="s">
        <v>48</v>
      </c>
      <c r="E708">
        <v>6347.84</v>
      </c>
      <c r="F708">
        <v>90</v>
      </c>
      <c r="G708">
        <v>-30.186905698179</v>
      </c>
      <c r="H708">
        <v>-2.0519022282922501</v>
      </c>
      <c r="I708">
        <v>-11.7723025836831</v>
      </c>
      <c r="J708">
        <v>0.99662971631794595</v>
      </c>
      <c r="K708">
        <v>89.684394137971793</v>
      </c>
      <c r="L708">
        <v>91.567331728553</v>
      </c>
      <c r="M708">
        <v>53.081674366169402</v>
      </c>
      <c r="N708">
        <v>1.0166666666666599</v>
      </c>
      <c r="O708">
        <v>9.44444444444445</v>
      </c>
      <c r="P708">
        <v>5.8823529411764701</v>
      </c>
    </row>
    <row r="709" spans="1:17" hidden="1" x14ac:dyDescent="0.3">
      <c r="A709" t="s">
        <v>1557</v>
      </c>
      <c r="B709" t="s">
        <v>1558</v>
      </c>
      <c r="C709" t="s">
        <v>3142</v>
      </c>
      <c r="D709" t="s">
        <v>1559</v>
      </c>
      <c r="E709">
        <v>6309.635972</v>
      </c>
      <c r="F709">
        <v>490.4</v>
      </c>
      <c r="G709">
        <v>55.588037144142497</v>
      </c>
      <c r="H709">
        <v>-4.9648942987577103</v>
      </c>
      <c r="I709">
        <v>37.808089882560601</v>
      </c>
      <c r="J709">
        <v>-0.523589195205312</v>
      </c>
      <c r="K709">
        <v>483.23973731777397</v>
      </c>
      <c r="L709">
        <v>402.79820803443999</v>
      </c>
      <c r="M709">
        <v>47.022258949223698</v>
      </c>
      <c r="N709">
        <v>0.64303652329815197</v>
      </c>
      <c r="O709">
        <v>17.241027732463301</v>
      </c>
      <c r="P709">
        <v>115.94011448701001</v>
      </c>
      <c r="Q709">
        <v>0.17218428011772899</v>
      </c>
    </row>
    <row r="710" spans="1:17" x14ac:dyDescent="0.3">
      <c r="A710" t="s">
        <v>1560</v>
      </c>
      <c r="B710" t="s">
        <v>1561</v>
      </c>
      <c r="C710" t="s">
        <v>609</v>
      </c>
      <c r="D710" t="s">
        <v>458</v>
      </c>
      <c r="E710">
        <v>6305.1293552699999</v>
      </c>
      <c r="F710">
        <v>2096.6999999999998</v>
      </c>
      <c r="G710">
        <v>24.748317923579599</v>
      </c>
      <c r="H710">
        <v>-9.7375240765065794</v>
      </c>
      <c r="I710">
        <v>66.550704343510702</v>
      </c>
      <c r="J710">
        <v>-2.1792281838029299</v>
      </c>
      <c r="K710">
        <v>2127.6720521040502</v>
      </c>
      <c r="L710">
        <v>1758.8820492463601</v>
      </c>
      <c r="M710">
        <v>45.123605136187102</v>
      </c>
      <c r="N710">
        <v>0.61105115226727502</v>
      </c>
      <c r="O710">
        <v>18.9011303476892</v>
      </c>
      <c r="P710">
        <v>95.633310006997803</v>
      </c>
      <c r="Q710">
        <v>-7.8058749845059006E-2</v>
      </c>
    </row>
    <row r="711" spans="1:17" x14ac:dyDescent="0.3">
      <c r="A711" t="s">
        <v>1562</v>
      </c>
      <c r="B711" t="s">
        <v>1563</v>
      </c>
      <c r="C711" t="s">
        <v>3139</v>
      </c>
      <c r="D711" t="s">
        <v>256</v>
      </c>
      <c r="E711">
        <v>6298.7318685199998</v>
      </c>
      <c r="F711">
        <v>1401.05</v>
      </c>
      <c r="G711">
        <v>-50.698954076057397</v>
      </c>
      <c r="H711">
        <v>-2.05442139759618</v>
      </c>
      <c r="I711">
        <v>-11.3901608876068</v>
      </c>
      <c r="J711">
        <v>-0.64621979011446495</v>
      </c>
      <c r="K711">
        <v>1401.8601247460199</v>
      </c>
      <c r="L711">
        <v>1416.3648957995199</v>
      </c>
      <c r="M711">
        <v>44.909803988407802</v>
      </c>
      <c r="N711">
        <v>0.46896623123236603</v>
      </c>
      <c r="O711">
        <v>33.467756325612903</v>
      </c>
      <c r="P711">
        <v>22.565829761175699</v>
      </c>
      <c r="Q711">
        <v>-4.6692554017540001E-2</v>
      </c>
    </row>
    <row r="712" spans="1:17" x14ac:dyDescent="0.3">
      <c r="A712" t="s">
        <v>1564</v>
      </c>
      <c r="B712" t="s">
        <v>1565</v>
      </c>
      <c r="C712" t="s">
        <v>3129</v>
      </c>
      <c r="D712" t="s">
        <v>40</v>
      </c>
      <c r="E712">
        <v>6290.069786</v>
      </c>
      <c r="F712">
        <v>371</v>
      </c>
      <c r="G712">
        <v>-5.4792649631482</v>
      </c>
      <c r="H712">
        <v>-16.1130076179249</v>
      </c>
      <c r="I712">
        <v>3.46625863008672</v>
      </c>
      <c r="J712">
        <v>-0.29856726155577401</v>
      </c>
      <c r="K712">
        <v>394.70094490349197</v>
      </c>
      <c r="L712">
        <v>367.597806525316</v>
      </c>
      <c r="M712">
        <v>43.309962465489399</v>
      </c>
      <c r="N712">
        <v>0.39770299523415598</v>
      </c>
      <c r="O712">
        <v>31.037735849056599</v>
      </c>
      <c r="P712">
        <v>29.186451408673602</v>
      </c>
      <c r="Q712">
        <v>-1.9185215317848999E-2</v>
      </c>
    </row>
    <row r="713" spans="1:17" hidden="1" x14ac:dyDescent="0.3">
      <c r="A713" t="s">
        <v>1566</v>
      </c>
      <c r="B713" t="s">
        <v>1567</v>
      </c>
      <c r="C713" t="s">
        <v>3142</v>
      </c>
      <c r="D713" t="s">
        <v>1063</v>
      </c>
      <c r="E713">
        <v>6266.1528877000001</v>
      </c>
      <c r="F713">
        <v>113</v>
      </c>
      <c r="G713">
        <v>-28.700229681348699</v>
      </c>
      <c r="I713">
        <v>-11.6040760702369</v>
      </c>
      <c r="M713">
        <v>50</v>
      </c>
      <c r="N713">
        <v>0.2</v>
      </c>
      <c r="O713">
        <v>1.76991150442478</v>
      </c>
      <c r="P713">
        <v>0</v>
      </c>
    </row>
    <row r="714" spans="1:17" x14ac:dyDescent="0.3">
      <c r="A714" t="s">
        <v>1568</v>
      </c>
      <c r="B714" t="s">
        <v>1569</v>
      </c>
      <c r="C714" t="s">
        <v>3131</v>
      </c>
      <c r="D714" t="s">
        <v>278</v>
      </c>
      <c r="E714">
        <v>6265.4336483500001</v>
      </c>
      <c r="F714">
        <v>449.5</v>
      </c>
      <c r="G714">
        <v>-2.3077437279859998</v>
      </c>
      <c r="H714">
        <v>9.6616351304063901</v>
      </c>
      <c r="I714">
        <v>9.1290980442280194</v>
      </c>
      <c r="J714">
        <v>6.5588306732557404</v>
      </c>
      <c r="K714">
        <v>403.77876911240099</v>
      </c>
      <c r="L714">
        <v>373.43398306426502</v>
      </c>
      <c r="M714">
        <v>72.775822199646598</v>
      </c>
      <c r="N714">
        <v>1.46770732138955</v>
      </c>
      <c r="O714">
        <v>1.00111234705229</v>
      </c>
      <c r="P714">
        <v>43.152866242038201</v>
      </c>
      <c r="Q714">
        <v>6.1842351605666999E-2</v>
      </c>
    </row>
    <row r="715" spans="1:17" hidden="1" x14ac:dyDescent="0.3">
      <c r="A715" t="s">
        <v>1570</v>
      </c>
      <c r="B715" t="s">
        <v>1571</v>
      </c>
      <c r="C715" t="s">
        <v>3142</v>
      </c>
      <c r="D715" t="s">
        <v>1572</v>
      </c>
      <c r="E715">
        <v>6264.90820618</v>
      </c>
      <c r="F715">
        <v>351.65</v>
      </c>
      <c r="G715">
        <v>4.4968446786675003</v>
      </c>
      <c r="H715">
        <v>8.3770069240211509</v>
      </c>
      <c r="I715">
        <v>12.045264106268601</v>
      </c>
      <c r="J715">
        <v>8.8754175951058194</v>
      </c>
      <c r="K715">
        <v>339.00795582831</v>
      </c>
      <c r="L715">
        <v>306.53985163432901</v>
      </c>
      <c r="M715">
        <v>55.040296168851299</v>
      </c>
      <c r="N715">
        <v>2.6801771877245</v>
      </c>
      <c r="O715">
        <v>14.8585241006682</v>
      </c>
      <c r="P715">
        <v>49.130619168787</v>
      </c>
      <c r="Q715">
        <v>0.13805819589260501</v>
      </c>
    </row>
    <row r="716" spans="1:17" x14ac:dyDescent="0.3">
      <c r="A716" t="s">
        <v>1573</v>
      </c>
      <c r="B716" t="s">
        <v>1574</v>
      </c>
      <c r="C716" t="s">
        <v>3141</v>
      </c>
      <c r="D716" t="s">
        <v>266</v>
      </c>
      <c r="E716">
        <v>6241.40451072</v>
      </c>
      <c r="F716">
        <v>849.9</v>
      </c>
      <c r="G716">
        <v>-9.2464178061229205</v>
      </c>
      <c r="H716">
        <v>-2.4352288601110401</v>
      </c>
      <c r="I716">
        <v>-5.7870617265637803</v>
      </c>
      <c r="J716">
        <v>-0.69580910019246101</v>
      </c>
      <c r="K716">
        <v>800.40601471435502</v>
      </c>
      <c r="L716">
        <v>774.57020028184695</v>
      </c>
      <c r="M716">
        <v>69.505703739305503</v>
      </c>
      <c r="N716">
        <v>1.1538448190066799</v>
      </c>
      <c r="O716">
        <v>2.5650076479585899</v>
      </c>
      <c r="P716">
        <v>31.767441860465102</v>
      </c>
      <c r="Q716">
        <v>-4.7773870147780001E-3</v>
      </c>
    </row>
    <row r="717" spans="1:17" hidden="1" x14ac:dyDescent="0.3">
      <c r="A717" t="s">
        <v>1575</v>
      </c>
      <c r="B717" t="s">
        <v>1576</v>
      </c>
      <c r="C717" t="s">
        <v>3142</v>
      </c>
      <c r="D717" t="s">
        <v>21</v>
      </c>
      <c r="E717">
        <v>6232.8169998249996</v>
      </c>
      <c r="F717">
        <v>526.85</v>
      </c>
      <c r="G717">
        <v>-23.158518220066199</v>
      </c>
      <c r="H717">
        <v>2.14728932033373</v>
      </c>
      <c r="I717">
        <v>6.2324541001120197</v>
      </c>
      <c r="J717">
        <v>8.5987802539523592</v>
      </c>
      <c r="K717">
        <v>492.56533001215098</v>
      </c>
      <c r="L717">
        <v>476.16266123786698</v>
      </c>
      <c r="M717">
        <v>73.235405392414805</v>
      </c>
      <c r="N717">
        <v>2.60580445668927</v>
      </c>
      <c r="O717">
        <v>13.6945999810192</v>
      </c>
      <c r="P717">
        <v>35.055114073314499</v>
      </c>
      <c r="Q717">
        <v>9.1537348811667002E-2</v>
      </c>
    </row>
    <row r="718" spans="1:17" hidden="1" x14ac:dyDescent="0.3">
      <c r="A718" t="s">
        <v>1577</v>
      </c>
      <c r="B718" t="s">
        <v>1578</v>
      </c>
      <c r="C718" t="s">
        <v>3142</v>
      </c>
      <c r="D718" t="s">
        <v>446</v>
      </c>
      <c r="E718">
        <v>6202.7670857399999</v>
      </c>
      <c r="F718">
        <v>1587.9</v>
      </c>
      <c r="G718">
        <v>3.40835888151268</v>
      </c>
      <c r="H718">
        <v>4.32414553325731</v>
      </c>
      <c r="I718">
        <v>31.275448124823001</v>
      </c>
      <c r="J718">
        <v>4.9415347711454398</v>
      </c>
      <c r="K718">
        <v>1482.62950361855</v>
      </c>
      <c r="L718">
        <v>1348.6248869942101</v>
      </c>
      <c r="M718">
        <v>78.972166666567205</v>
      </c>
      <c r="N718">
        <v>0.98894464014238503</v>
      </c>
      <c r="O718">
        <v>8.3191636752944103</v>
      </c>
      <c r="P718">
        <v>62.861538461538402</v>
      </c>
      <c r="Q718">
        <v>-3.4191607169214003E-2</v>
      </c>
    </row>
    <row r="719" spans="1:17" x14ac:dyDescent="0.3">
      <c r="A719" t="s">
        <v>1579</v>
      </c>
      <c r="B719" t="s">
        <v>1580</v>
      </c>
      <c r="C719" t="s">
        <v>3141</v>
      </c>
      <c r="D719" t="s">
        <v>266</v>
      </c>
      <c r="E719">
        <v>6184.8016277400002</v>
      </c>
      <c r="F719">
        <v>645.9</v>
      </c>
      <c r="G719">
        <v>-20.2272316104428</v>
      </c>
      <c r="H719">
        <v>-3.3595307523386801</v>
      </c>
      <c r="I719">
        <v>18.251686319320999</v>
      </c>
      <c r="J719">
        <v>-1.75669910336157</v>
      </c>
      <c r="K719">
        <v>642.19775091194003</v>
      </c>
      <c r="L719">
        <v>580.18798396083503</v>
      </c>
      <c r="M719">
        <v>42.696151209429303</v>
      </c>
      <c r="N719">
        <v>0.42134578513607102</v>
      </c>
      <c r="O719">
        <v>12.525158693296101</v>
      </c>
      <c r="P719">
        <v>48.499827566386898</v>
      </c>
      <c r="Q719">
        <v>4.0572551925491002E-2</v>
      </c>
    </row>
    <row r="720" spans="1:17" x14ac:dyDescent="0.3">
      <c r="A720" t="s">
        <v>1581</v>
      </c>
      <c r="B720" t="s">
        <v>1582</v>
      </c>
      <c r="C720" t="s">
        <v>3127</v>
      </c>
      <c r="D720" t="s">
        <v>24</v>
      </c>
      <c r="E720">
        <v>6166.5669183769996</v>
      </c>
      <c r="F720">
        <v>23.57</v>
      </c>
      <c r="G720">
        <v>-29.399669196047501</v>
      </c>
      <c r="H720">
        <v>-3.3363305502054401</v>
      </c>
      <c r="I720">
        <v>-28.024667857676501</v>
      </c>
      <c r="J720">
        <v>-2.0410373553709902</v>
      </c>
      <c r="K720">
        <v>25.116009273731098</v>
      </c>
      <c r="L720">
        <v>25.761204245856199</v>
      </c>
      <c r="M720">
        <v>32.991580433987998</v>
      </c>
      <c r="N720">
        <v>0.68344933806907604</v>
      </c>
      <c r="O720">
        <v>56.477408007575001</v>
      </c>
      <c r="P720">
        <v>11.3173800576415</v>
      </c>
      <c r="Q720">
        <v>9.6974333452167993E-2</v>
      </c>
    </row>
    <row r="721" spans="1:17" hidden="1" x14ac:dyDescent="0.3">
      <c r="A721" t="s">
        <v>1583</v>
      </c>
      <c r="B721" t="s">
        <v>1584</v>
      </c>
      <c r="C721" t="s">
        <v>3142</v>
      </c>
      <c r="D721" t="s">
        <v>21</v>
      </c>
      <c r="E721">
        <v>6118.6169063999996</v>
      </c>
      <c r="F721">
        <v>104.7</v>
      </c>
      <c r="G721">
        <v>-12.1584676676187</v>
      </c>
      <c r="H721">
        <v>-19.2677969384922</v>
      </c>
      <c r="I721">
        <v>7.39342596270897</v>
      </c>
      <c r="J721">
        <v>8.16834688803511</v>
      </c>
      <c r="K721">
        <v>117.243213073124</v>
      </c>
      <c r="L721">
        <v>111.092681274223</v>
      </c>
      <c r="M721">
        <v>42.384852512659599</v>
      </c>
      <c r="N721">
        <v>0.77961714008852301</v>
      </c>
      <c r="O721">
        <v>36.771728748806098</v>
      </c>
      <c r="P721">
        <v>30.434782608695599</v>
      </c>
      <c r="Q721">
        <v>0.273977011659988</v>
      </c>
    </row>
    <row r="722" spans="1:17" x14ac:dyDescent="0.3">
      <c r="A722" t="s">
        <v>1585</v>
      </c>
      <c r="B722" t="s">
        <v>1586</v>
      </c>
      <c r="C722" t="s">
        <v>3139</v>
      </c>
      <c r="D722" t="s">
        <v>1587</v>
      </c>
      <c r="E722">
        <v>6107.5850190749998</v>
      </c>
      <c r="F722">
        <v>467.85</v>
      </c>
      <c r="G722">
        <v>-15.6609921929203</v>
      </c>
      <c r="H722">
        <v>-6.2611944267312696</v>
      </c>
      <c r="I722">
        <v>-22.170475157478599</v>
      </c>
      <c r="J722">
        <v>-3.0235743863518798</v>
      </c>
      <c r="K722">
        <v>496.81483598463598</v>
      </c>
      <c r="L722">
        <v>501.74670199636398</v>
      </c>
      <c r="M722">
        <v>37.090799266580397</v>
      </c>
      <c r="N722">
        <v>0.217486023974025</v>
      </c>
      <c r="O722">
        <v>43.0693598375547</v>
      </c>
      <c r="P722">
        <v>19.6394322976601</v>
      </c>
      <c r="Q722">
        <v>-2.5576555167579999E-3</v>
      </c>
    </row>
    <row r="723" spans="1:17" x14ac:dyDescent="0.3">
      <c r="A723" t="s">
        <v>1588</v>
      </c>
      <c r="B723" t="s">
        <v>1589</v>
      </c>
      <c r="C723" t="s">
        <v>3139</v>
      </c>
      <c r="D723" t="s">
        <v>156</v>
      </c>
      <c r="E723">
        <v>6095.3190420299998</v>
      </c>
      <c r="F723">
        <v>390.3</v>
      </c>
      <c r="G723">
        <v>23.879480463578702</v>
      </c>
      <c r="H723">
        <v>-5.9770230012391004</v>
      </c>
      <c r="I723">
        <v>23.1389732604393</v>
      </c>
      <c r="J723">
        <v>-2.6726401485636702</v>
      </c>
      <c r="K723">
        <v>402.88791003456902</v>
      </c>
      <c r="L723">
        <v>349.76237895119601</v>
      </c>
      <c r="M723">
        <v>37.694649239250502</v>
      </c>
      <c r="N723">
        <v>0.59410660154558403</v>
      </c>
      <c r="O723">
        <v>15.5521393799641</v>
      </c>
      <c r="P723">
        <v>72.660915726609105</v>
      </c>
      <c r="Q723">
        <v>0.178264840776167</v>
      </c>
    </row>
    <row r="724" spans="1:17" x14ac:dyDescent="0.3">
      <c r="A724" t="s">
        <v>1590</v>
      </c>
      <c r="B724" t="s">
        <v>1591</v>
      </c>
      <c r="C724" t="s">
        <v>3138</v>
      </c>
      <c r="D724" t="s">
        <v>861</v>
      </c>
      <c r="E724">
        <v>6088.7315634480001</v>
      </c>
      <c r="F724">
        <v>34.36</v>
      </c>
      <c r="G724">
        <v>-45.054067065398002</v>
      </c>
      <c r="H724">
        <v>-19.333812237474898</v>
      </c>
      <c r="I724">
        <v>-34.015056010730198</v>
      </c>
      <c r="J724">
        <v>2.06392885654921</v>
      </c>
      <c r="K724">
        <v>38.469406828552401</v>
      </c>
      <c r="L724">
        <v>41.6397582568503</v>
      </c>
      <c r="M724">
        <v>42.624094521521698</v>
      </c>
      <c r="N724">
        <v>1.6619586434195199</v>
      </c>
      <c r="O724">
        <v>57.159487776484298</v>
      </c>
      <c r="P724">
        <v>8.7341772151898702</v>
      </c>
      <c r="Q724">
        <v>8.0813018546999996E-5</v>
      </c>
    </row>
    <row r="725" spans="1:17" x14ac:dyDescent="0.3">
      <c r="A725" t="s">
        <v>1592</v>
      </c>
      <c r="B725" t="s">
        <v>1593</v>
      </c>
      <c r="C725" t="s">
        <v>3139</v>
      </c>
      <c r="D725" t="s">
        <v>1323</v>
      </c>
      <c r="E725">
        <v>6085.7591437649999</v>
      </c>
      <c r="F725">
        <v>940.65</v>
      </c>
      <c r="G725">
        <v>-24.8940419548994</v>
      </c>
      <c r="H725">
        <v>-2.1100147341034901</v>
      </c>
      <c r="I725">
        <v>2.7810037088963302</v>
      </c>
      <c r="J725">
        <v>-0.74926847467909896</v>
      </c>
      <c r="K725">
        <v>893.00155342985204</v>
      </c>
      <c r="L725">
        <v>813.239283465894</v>
      </c>
      <c r="M725">
        <v>54.823941839876802</v>
      </c>
      <c r="N725">
        <v>1.0417691219194001</v>
      </c>
      <c r="O725">
        <v>15.771009408387799</v>
      </c>
      <c r="P725">
        <v>54.103866317169</v>
      </c>
      <c r="Q725">
        <v>0.13063608450132</v>
      </c>
    </row>
    <row r="726" spans="1:17" hidden="1" x14ac:dyDescent="0.3">
      <c r="A726" t="s">
        <v>1594</v>
      </c>
      <c r="B726" t="s">
        <v>1595</v>
      </c>
      <c r="C726" t="s">
        <v>3142</v>
      </c>
      <c r="D726" t="s">
        <v>278</v>
      </c>
      <c r="E726">
        <v>6083.9523833100002</v>
      </c>
      <c r="F726">
        <v>5560.05</v>
      </c>
      <c r="G726">
        <v>88.923776643743807</v>
      </c>
      <c r="H726">
        <v>2.6028495482426401</v>
      </c>
      <c r="I726">
        <v>28.5583869509972</v>
      </c>
      <c r="J726">
        <v>6.8960733986834297</v>
      </c>
      <c r="K726">
        <v>5254.3501954591102</v>
      </c>
      <c r="L726">
        <v>4343.0072309942398</v>
      </c>
      <c r="M726">
        <v>60.689830750304502</v>
      </c>
      <c r="N726">
        <v>0.90373553968267695</v>
      </c>
      <c r="O726">
        <v>3.7760451794498202</v>
      </c>
      <c r="P726">
        <v>133.89071176173599</v>
      </c>
      <c r="Q726">
        <v>0.160080072124927</v>
      </c>
    </row>
    <row r="727" spans="1:17" x14ac:dyDescent="0.3">
      <c r="A727" t="s">
        <v>1596</v>
      </c>
      <c r="B727" t="s">
        <v>1597</v>
      </c>
      <c r="C727" t="s">
        <v>3139</v>
      </c>
      <c r="D727" t="s">
        <v>449</v>
      </c>
      <c r="E727">
        <v>6065.3807939400003</v>
      </c>
      <c r="F727">
        <v>548.6</v>
      </c>
      <c r="G727">
        <v>-43.726385242621298</v>
      </c>
      <c r="H727">
        <v>-1.4753634593074301</v>
      </c>
      <c r="I727">
        <v>-21.195154137151398</v>
      </c>
      <c r="J727">
        <v>-1.2293670653734401</v>
      </c>
      <c r="K727">
        <v>584.48630947483196</v>
      </c>
      <c r="L727">
        <v>622.28412903899198</v>
      </c>
      <c r="M727">
        <v>31.016068798745899</v>
      </c>
      <c r="N727">
        <v>0.78531113059342705</v>
      </c>
      <c r="O727">
        <v>41.450966095515803</v>
      </c>
      <c r="P727">
        <v>5.2268149995204602</v>
      </c>
      <c r="Q727">
        <v>-8.3966583123452995E-2</v>
      </c>
    </row>
    <row r="728" spans="1:17" x14ac:dyDescent="0.3">
      <c r="A728" t="s">
        <v>1598</v>
      </c>
      <c r="B728" t="s">
        <v>1599</v>
      </c>
      <c r="C728" t="s">
        <v>3141</v>
      </c>
      <c r="D728" t="s">
        <v>395</v>
      </c>
      <c r="E728">
        <v>6055.6997695999999</v>
      </c>
      <c r="F728">
        <v>123.44</v>
      </c>
      <c r="G728">
        <v>49.130198898940201</v>
      </c>
      <c r="H728">
        <v>-6.7819271970812602</v>
      </c>
      <c r="I728">
        <v>10.2713074059082</v>
      </c>
      <c r="J728">
        <v>-4.2477087818942003</v>
      </c>
      <c r="K728">
        <v>129.31082844043499</v>
      </c>
      <c r="L728">
        <v>115.708115747899</v>
      </c>
      <c r="M728">
        <v>49.248602956207399</v>
      </c>
      <c r="N728">
        <v>0.34544010036288503</v>
      </c>
      <c r="O728">
        <v>37.678224238496398</v>
      </c>
      <c r="P728">
        <v>89.761721752498005</v>
      </c>
      <c r="Q728">
        <v>7.6912942770559004E-2</v>
      </c>
    </row>
    <row r="729" spans="1:17" x14ac:dyDescent="0.3">
      <c r="A729" t="s">
        <v>1600</v>
      </c>
      <c r="B729" t="s">
        <v>1601</v>
      </c>
      <c r="C729" t="s">
        <v>3141</v>
      </c>
      <c r="D729" t="s">
        <v>395</v>
      </c>
      <c r="E729">
        <v>6050.8995123499999</v>
      </c>
      <c r="F729">
        <v>311.14999999999998</v>
      </c>
      <c r="G729">
        <v>20.0157547921679</v>
      </c>
      <c r="H729">
        <v>-7.6667627880138696</v>
      </c>
      <c r="I729">
        <v>0.80551497276195105</v>
      </c>
      <c r="J729">
        <v>-2.57260105291282</v>
      </c>
      <c r="K729">
        <v>327.26010942558599</v>
      </c>
      <c r="L729">
        <v>296.94245223058601</v>
      </c>
      <c r="M729">
        <v>30.298454941145899</v>
      </c>
      <c r="N729">
        <v>0.37974107046813999</v>
      </c>
      <c r="O729">
        <v>19.942150088381801</v>
      </c>
      <c r="P729">
        <v>51.706484641638198</v>
      </c>
      <c r="Q729">
        <v>-2.5167110405163E-2</v>
      </c>
    </row>
    <row r="730" spans="1:17" x14ac:dyDescent="0.3">
      <c r="A730" t="s">
        <v>1602</v>
      </c>
      <c r="B730" t="s">
        <v>1603</v>
      </c>
      <c r="C730" t="s">
        <v>3135</v>
      </c>
      <c r="D730" t="s">
        <v>80</v>
      </c>
      <c r="E730">
        <v>6037.4823571999996</v>
      </c>
      <c r="F730">
        <v>294.7</v>
      </c>
      <c r="G730">
        <v>39.442062808769798</v>
      </c>
      <c r="H730">
        <v>-1.94686365944274</v>
      </c>
      <c r="I730">
        <v>26.5702395497308</v>
      </c>
      <c r="J730">
        <v>-1.39289565193082</v>
      </c>
      <c r="K730">
        <v>298.73485928290398</v>
      </c>
      <c r="L730">
        <v>263.95212527944602</v>
      </c>
      <c r="M730">
        <v>49.216864520716797</v>
      </c>
      <c r="N730">
        <v>0.61231036291616803</v>
      </c>
      <c r="O730">
        <v>25.415676959619901</v>
      </c>
      <c r="P730">
        <v>71.936989498249602</v>
      </c>
      <c r="Q730">
        <v>6.4619614131958006E-2</v>
      </c>
    </row>
    <row r="731" spans="1:17" x14ac:dyDescent="0.3">
      <c r="A731" t="s">
        <v>1604</v>
      </c>
      <c r="B731" t="s">
        <v>1605</v>
      </c>
      <c r="C731" t="s">
        <v>3133</v>
      </c>
      <c r="D731" t="s">
        <v>184</v>
      </c>
      <c r="E731">
        <v>6036.8508436949996</v>
      </c>
      <c r="F731">
        <v>2103.15</v>
      </c>
      <c r="G731">
        <v>93.471769425480801</v>
      </c>
      <c r="H731">
        <v>-19.8562454709656</v>
      </c>
      <c r="I731">
        <v>25.993069286544301</v>
      </c>
      <c r="J731">
        <v>-10.4613534769593</v>
      </c>
      <c r="K731">
        <v>2410.98518767424</v>
      </c>
      <c r="L731">
        <v>1943.64241730559</v>
      </c>
      <c r="M731">
        <v>8.6126190787164791</v>
      </c>
      <c r="N731">
        <v>0.97782809472582999</v>
      </c>
      <c r="O731">
        <v>40.365642013170699</v>
      </c>
      <c r="P731">
        <v>143.25121443442001</v>
      </c>
      <c r="Q731">
        <v>0.121792723363338</v>
      </c>
    </row>
    <row r="732" spans="1:17" x14ac:dyDescent="0.3">
      <c r="A732" t="s">
        <v>1606</v>
      </c>
      <c r="B732" t="s">
        <v>1607</v>
      </c>
      <c r="C732" t="s">
        <v>3136</v>
      </c>
      <c r="D732" t="s">
        <v>434</v>
      </c>
      <c r="E732">
        <v>6025.4370305760003</v>
      </c>
      <c r="F732">
        <v>61.31</v>
      </c>
      <c r="G732">
        <v>-34.696238448973901</v>
      </c>
      <c r="H732">
        <v>-6.6557735432275704</v>
      </c>
      <c r="I732">
        <v>-25.7634367191305</v>
      </c>
      <c r="J732">
        <v>-4.0180285154364102</v>
      </c>
      <c r="K732">
        <v>65.513243629468704</v>
      </c>
      <c r="L732">
        <v>68.192171785431796</v>
      </c>
      <c r="M732">
        <v>33.168234778809598</v>
      </c>
      <c r="N732">
        <v>0.53667186755943797</v>
      </c>
      <c r="O732">
        <v>59.843418691893604</v>
      </c>
      <c r="P732">
        <v>4.5710387173801799</v>
      </c>
      <c r="Q732">
        <v>9.5877496866820008E-3</v>
      </c>
    </row>
    <row r="733" spans="1:17" x14ac:dyDescent="0.3">
      <c r="A733" t="s">
        <v>1608</v>
      </c>
      <c r="B733" t="s">
        <v>1609</v>
      </c>
      <c r="C733" t="s">
        <v>3139</v>
      </c>
      <c r="D733" t="s">
        <v>609</v>
      </c>
      <c r="E733">
        <v>6023.3314283999998</v>
      </c>
      <c r="F733">
        <v>343.2</v>
      </c>
      <c r="G733">
        <v>18.3394934714694</v>
      </c>
      <c r="H733">
        <v>-4.0139572672703503</v>
      </c>
      <c r="I733">
        <v>4.0036675032318296</v>
      </c>
      <c r="J733">
        <v>-4.2819218157154699</v>
      </c>
      <c r="K733">
        <v>359.95402551942902</v>
      </c>
      <c r="L733">
        <v>334.458429039083</v>
      </c>
      <c r="M733">
        <v>40.8604947885201</v>
      </c>
      <c r="N733">
        <v>0.64001984126502098</v>
      </c>
      <c r="O733">
        <v>27.709790209790199</v>
      </c>
      <c r="P733">
        <v>52.839011356045397</v>
      </c>
      <c r="Q733">
        <v>9.7285465275302005E-2</v>
      </c>
    </row>
    <row r="734" spans="1:17" hidden="1" x14ac:dyDescent="0.3">
      <c r="A734" t="s">
        <v>1610</v>
      </c>
      <c r="B734" t="s">
        <v>1611</v>
      </c>
      <c r="C734" t="s">
        <v>3142</v>
      </c>
      <c r="D734" t="s">
        <v>156</v>
      </c>
      <c r="E734">
        <v>6013.174</v>
      </c>
      <c r="F734">
        <v>349.4</v>
      </c>
      <c r="G734">
        <v>5876.4753268702698</v>
      </c>
      <c r="H734">
        <v>82.319035138817796</v>
      </c>
      <c r="I734">
        <v>770.45755373466397</v>
      </c>
      <c r="J734">
        <v>7.5534824270168102</v>
      </c>
      <c r="K734">
        <v>199.02446429923</v>
      </c>
      <c r="L734">
        <v>95.274715792918698</v>
      </c>
      <c r="M734">
        <v>80.858031518242598</v>
      </c>
      <c r="N734">
        <v>1.29376373433162</v>
      </c>
      <c r="O734">
        <v>1.6027475672581499</v>
      </c>
      <c r="P734">
        <v>6322.7941176470504</v>
      </c>
      <c r="Q734">
        <v>0.26749810496235898</v>
      </c>
    </row>
    <row r="735" spans="1:17" hidden="1" x14ac:dyDescent="0.3">
      <c r="A735" t="s">
        <v>1612</v>
      </c>
      <c r="B735" t="s">
        <v>1613</v>
      </c>
      <c r="C735" t="s">
        <v>3142</v>
      </c>
      <c r="D735" t="s">
        <v>266</v>
      </c>
      <c r="E735">
        <v>6004.7525278749999</v>
      </c>
      <c r="F735">
        <v>497.45</v>
      </c>
      <c r="G735">
        <v>271.60472079990399</v>
      </c>
      <c r="H735">
        <v>26.134010618152701</v>
      </c>
      <c r="I735">
        <v>244.82311140554299</v>
      </c>
      <c r="J735">
        <v>-3.6621938130938099</v>
      </c>
      <c r="K735">
        <v>406.075159338638</v>
      </c>
      <c r="L735">
        <v>248.49529199476501</v>
      </c>
      <c r="M735">
        <v>46.194056127710603</v>
      </c>
      <c r="N735">
        <v>0.98522422711478697</v>
      </c>
      <c r="O735">
        <v>20.6151371997185</v>
      </c>
      <c r="P735">
        <v>385.696153095098</v>
      </c>
      <c r="Q735">
        <v>0.228002086212508</v>
      </c>
    </row>
    <row r="736" spans="1:17" x14ac:dyDescent="0.3">
      <c r="A736" t="s">
        <v>1614</v>
      </c>
      <c r="B736" t="s">
        <v>1615</v>
      </c>
      <c r="C736" t="s">
        <v>3141</v>
      </c>
      <c r="D736" t="s">
        <v>266</v>
      </c>
      <c r="E736">
        <v>5908.2481973140002</v>
      </c>
      <c r="F736">
        <v>175.66</v>
      </c>
      <c r="G736">
        <v>-20.790050591383299</v>
      </c>
      <c r="H736">
        <v>-4.7320910278840298</v>
      </c>
      <c r="I736">
        <v>-12.5194205592559</v>
      </c>
      <c r="J736">
        <v>-6.7804676504915999</v>
      </c>
      <c r="K736">
        <v>171.33677336123799</v>
      </c>
      <c r="L736">
        <v>167.692938059368</v>
      </c>
      <c r="M736">
        <v>54.527317606366303</v>
      </c>
      <c r="N736">
        <v>0.93811198905058901</v>
      </c>
      <c r="O736">
        <v>25.014232039166501</v>
      </c>
      <c r="P736">
        <v>35.071126489811498</v>
      </c>
      <c r="Q736">
        <v>-5.2237817158434001E-2</v>
      </c>
    </row>
    <row r="737" spans="1:17" hidden="1" x14ac:dyDescent="0.3">
      <c r="A737" t="s">
        <v>1616</v>
      </c>
      <c r="B737" t="s">
        <v>1617</v>
      </c>
      <c r="C737" t="s">
        <v>3142</v>
      </c>
      <c r="D737" t="s">
        <v>225</v>
      </c>
      <c r="E737">
        <v>5862.212422435</v>
      </c>
      <c r="F737">
        <v>534.79999999999995</v>
      </c>
      <c r="G737">
        <v>105.88072542888899</v>
      </c>
      <c r="H737">
        <v>26.6729860142886</v>
      </c>
      <c r="I737">
        <v>57.416881077088597</v>
      </c>
      <c r="J737">
        <v>14.909768083843</v>
      </c>
      <c r="K737">
        <v>436.56779570889603</v>
      </c>
      <c r="L737">
        <v>350.74478781599697</v>
      </c>
      <c r="M737">
        <v>72.012158424712894</v>
      </c>
      <c r="N737">
        <v>1.51288612466177</v>
      </c>
      <c r="O737">
        <v>0.77599102468213199</v>
      </c>
      <c r="P737">
        <v>172.140755561519</v>
      </c>
      <c r="Q737">
        <v>0.183257326895892</v>
      </c>
    </row>
    <row r="738" spans="1:17" x14ac:dyDescent="0.3">
      <c r="A738" t="s">
        <v>1618</v>
      </c>
      <c r="B738" t="s">
        <v>1619</v>
      </c>
      <c r="C738" t="s">
        <v>3129</v>
      </c>
      <c r="D738" t="s">
        <v>239</v>
      </c>
      <c r="E738">
        <v>5840.7894409800001</v>
      </c>
      <c r="F738">
        <v>302.7</v>
      </c>
      <c r="G738">
        <v>18.742871872567399</v>
      </c>
      <c r="H738">
        <v>-1.7394593936235401</v>
      </c>
      <c r="I738">
        <v>21.458264776693198</v>
      </c>
      <c r="J738">
        <v>3.3150222974616801</v>
      </c>
      <c r="K738">
        <v>283.34659261642003</v>
      </c>
      <c r="L738">
        <v>247.861818871938</v>
      </c>
      <c r="M738">
        <v>55.697129275901801</v>
      </c>
      <c r="N738">
        <v>0.61929288635169699</v>
      </c>
      <c r="O738">
        <v>8.9857945160224606</v>
      </c>
      <c r="P738">
        <v>71.016949152542296</v>
      </c>
      <c r="Q738">
        <v>0.187844363235627</v>
      </c>
    </row>
    <row r="739" spans="1:17" hidden="1" x14ac:dyDescent="0.3">
      <c r="A739" t="s">
        <v>1620</v>
      </c>
      <c r="B739" t="s">
        <v>1621</v>
      </c>
      <c r="C739" t="s">
        <v>3142</v>
      </c>
      <c r="D739" t="s">
        <v>475</v>
      </c>
      <c r="E739">
        <v>5836.2542814600001</v>
      </c>
      <c r="F739">
        <v>404.85</v>
      </c>
      <c r="G739">
        <v>-37.392515175769603</v>
      </c>
      <c r="H739">
        <v>-1.0551702021484599</v>
      </c>
      <c r="I739">
        <v>-20.226951613534599</v>
      </c>
      <c r="J739">
        <v>-1.6603751145999199</v>
      </c>
      <c r="K739">
        <v>416.209663824166</v>
      </c>
      <c r="L739">
        <v>430.88516526327697</v>
      </c>
      <c r="M739">
        <v>42.4858652742898</v>
      </c>
      <c r="N739">
        <v>0.42005000030691098</v>
      </c>
      <c r="O739">
        <v>39.446708657527402</v>
      </c>
      <c r="P739">
        <v>3.0283751113373301</v>
      </c>
      <c r="Q739">
        <v>-6.2907324020216995E-2</v>
      </c>
    </row>
    <row r="740" spans="1:17" hidden="1" x14ac:dyDescent="0.3">
      <c r="A740" t="s">
        <v>1622</v>
      </c>
      <c r="B740" t="s">
        <v>1623</v>
      </c>
      <c r="C740" t="s">
        <v>3127</v>
      </c>
      <c r="D740" t="s">
        <v>24</v>
      </c>
      <c r="E740">
        <v>5819.9258523750004</v>
      </c>
      <c r="F740">
        <v>556.45000000000005</v>
      </c>
      <c r="G740">
        <v>24.1865307955362</v>
      </c>
      <c r="H740">
        <v>-1.0935030708409601</v>
      </c>
      <c r="I740">
        <v>11.365991183717799</v>
      </c>
      <c r="J740">
        <v>-0.145725292469399</v>
      </c>
      <c r="K740">
        <v>586.87465145139197</v>
      </c>
      <c r="M740">
        <v>38.076039543304702</v>
      </c>
      <c r="N740">
        <v>0.96207259914309395</v>
      </c>
      <c r="O740">
        <v>36.741845628538002</v>
      </c>
      <c r="P740">
        <v>52.4520547945205</v>
      </c>
    </row>
    <row r="741" spans="1:17" x14ac:dyDescent="0.3">
      <c r="A741" t="s">
        <v>1624</v>
      </c>
      <c r="B741" t="s">
        <v>1625</v>
      </c>
      <c r="C741" t="s">
        <v>3132</v>
      </c>
      <c r="D741" t="s">
        <v>880</v>
      </c>
      <c r="E741">
        <v>5816.8595159710003</v>
      </c>
      <c r="F741">
        <v>196.51</v>
      </c>
      <c r="G741">
        <v>18.817832504175598</v>
      </c>
      <c r="H741">
        <v>-8.5297776033187098</v>
      </c>
      <c r="I741">
        <v>-11.6099456354543</v>
      </c>
      <c r="J741">
        <v>-4.8279148666158997</v>
      </c>
      <c r="K741">
        <v>211.30757127832101</v>
      </c>
      <c r="L741">
        <v>200.20607789090499</v>
      </c>
      <c r="M741">
        <v>36.2872760897882</v>
      </c>
      <c r="N741">
        <v>0.69226938746337696</v>
      </c>
      <c r="O741">
        <v>29.560836598646301</v>
      </c>
      <c r="P741">
        <v>56.457006369426701</v>
      </c>
      <c r="Q741">
        <v>3.8622997650431999E-2</v>
      </c>
    </row>
    <row r="742" spans="1:17" x14ac:dyDescent="0.3">
      <c r="A742" t="s">
        <v>1626</v>
      </c>
      <c r="B742" t="s">
        <v>1627</v>
      </c>
      <c r="C742" t="s">
        <v>3129</v>
      </c>
      <c r="D742" t="s">
        <v>122</v>
      </c>
      <c r="E742">
        <v>5811.8134799999998</v>
      </c>
      <c r="F742">
        <v>626.29999999999995</v>
      </c>
      <c r="G742">
        <v>145.04758696407399</v>
      </c>
      <c r="H742">
        <v>12.875164222275</v>
      </c>
      <c r="I742">
        <v>92.952411877499003</v>
      </c>
      <c r="J742">
        <v>1.13262971631795</v>
      </c>
      <c r="K742">
        <v>578.47619751218303</v>
      </c>
      <c r="L742">
        <v>460.23282358356101</v>
      </c>
      <c r="M742">
        <v>60.248208975142397</v>
      </c>
      <c r="N742">
        <v>0.98418523811728698</v>
      </c>
      <c r="O742">
        <v>16.134440364042799</v>
      </c>
      <c r="P742">
        <v>199.23554706163401</v>
      </c>
      <c r="Q742">
        <v>9.1988404131916002E-2</v>
      </c>
    </row>
    <row r="743" spans="1:17" x14ac:dyDescent="0.3">
      <c r="A743" t="s">
        <v>1628</v>
      </c>
      <c r="B743" t="s">
        <v>1629</v>
      </c>
      <c r="C743" t="s">
        <v>3128</v>
      </c>
      <c r="D743" t="s">
        <v>726</v>
      </c>
      <c r="E743">
        <v>5795.4344497399998</v>
      </c>
      <c r="F743">
        <v>118.82</v>
      </c>
      <c r="G743">
        <v>-50.770012359743397</v>
      </c>
      <c r="H743">
        <v>-3.9168734665604799</v>
      </c>
      <c r="I743">
        <v>-25.205166511834701</v>
      </c>
      <c r="J743">
        <v>2.6635714558789201</v>
      </c>
      <c r="K743">
        <v>129.771642301984</v>
      </c>
      <c r="L743">
        <v>136.192213491681</v>
      </c>
      <c r="M743">
        <v>33.587523561064998</v>
      </c>
      <c r="N743">
        <v>1.14188345641589</v>
      </c>
      <c r="O743">
        <v>43.0314761824608</v>
      </c>
      <c r="P743">
        <v>8.5114155251141401</v>
      </c>
      <c r="Q743">
        <v>-0.10606527334742399</v>
      </c>
    </row>
    <row r="744" spans="1:17" hidden="1" x14ac:dyDescent="0.3">
      <c r="A744" t="s">
        <v>1630</v>
      </c>
      <c r="B744" t="s">
        <v>1631</v>
      </c>
      <c r="C744" t="s">
        <v>3138</v>
      </c>
      <c r="D744" t="s">
        <v>51</v>
      </c>
      <c r="E744">
        <v>5735.9579919600001</v>
      </c>
      <c r="F744">
        <v>1318.8</v>
      </c>
      <c r="G744">
        <v>-12.2379467086165</v>
      </c>
      <c r="H744">
        <v>-2.6593901509975599</v>
      </c>
      <c r="I744">
        <v>21.758388862275101</v>
      </c>
      <c r="J744">
        <v>-5.4875596551002402E-2</v>
      </c>
      <c r="K744">
        <v>1316.1372672815</v>
      </c>
      <c r="M744">
        <v>42.501640926834298</v>
      </c>
      <c r="N744">
        <v>1.08283997148204</v>
      </c>
      <c r="O744">
        <v>14.566272368820099</v>
      </c>
      <c r="P744">
        <v>35.958762886597903</v>
      </c>
    </row>
    <row r="745" spans="1:17" hidden="1" x14ac:dyDescent="0.3">
      <c r="A745" t="s">
        <v>1632</v>
      </c>
      <c r="B745" t="s">
        <v>1633</v>
      </c>
      <c r="C745" t="s">
        <v>3142</v>
      </c>
      <c r="D745" t="s">
        <v>220</v>
      </c>
      <c r="E745">
        <v>5712.5059424999999</v>
      </c>
      <c r="F745">
        <v>5159.3</v>
      </c>
      <c r="G745">
        <v>92.850161218252893</v>
      </c>
      <c r="H745">
        <v>-2.6533437495537</v>
      </c>
      <c r="I745">
        <v>33.554515912629697</v>
      </c>
      <c r="J745">
        <v>-6.9473369473933699</v>
      </c>
      <c r="K745">
        <v>5241.2046505906401</v>
      </c>
      <c r="L745">
        <v>4270.0490282279197</v>
      </c>
      <c r="M745">
        <v>35.6004027152077</v>
      </c>
      <c r="N745">
        <v>0.68463522916907105</v>
      </c>
      <c r="O745">
        <v>11.4492276083964</v>
      </c>
      <c r="P745">
        <v>132.40090090090001</v>
      </c>
      <c r="Q745">
        <v>0.12126200277127901</v>
      </c>
    </row>
    <row r="746" spans="1:17" hidden="1" x14ac:dyDescent="0.3">
      <c r="A746" t="s">
        <v>1634</v>
      </c>
      <c r="B746" t="s">
        <v>1635</v>
      </c>
      <c r="C746" t="s">
        <v>3138</v>
      </c>
      <c r="D746" t="s">
        <v>125</v>
      </c>
      <c r="E746">
        <v>5632.9613580240002</v>
      </c>
      <c r="F746">
        <v>145.08000000000001</v>
      </c>
      <c r="G746">
        <v>-39.415842186464701</v>
      </c>
      <c r="H746">
        <v>-6.3900998729414997</v>
      </c>
      <c r="I746">
        <v>-22.319688575352899</v>
      </c>
      <c r="J746">
        <v>-1.1876248900472</v>
      </c>
      <c r="K746">
        <v>155.333436335632</v>
      </c>
      <c r="M746">
        <v>40.4329439995469</v>
      </c>
      <c r="N746">
        <v>0.41424436723424402</v>
      </c>
      <c r="O746">
        <v>36.1317893575958</v>
      </c>
      <c r="P746">
        <v>7.4666666666666597</v>
      </c>
    </row>
    <row r="747" spans="1:17" x14ac:dyDescent="0.3">
      <c r="A747" t="s">
        <v>1636</v>
      </c>
      <c r="B747" t="s">
        <v>1637</v>
      </c>
      <c r="C747" t="s">
        <v>3133</v>
      </c>
      <c r="D747" t="s">
        <v>184</v>
      </c>
      <c r="E747">
        <v>5615.0806128599997</v>
      </c>
      <c r="F747">
        <v>460.7</v>
      </c>
      <c r="G747">
        <v>13.048017908881301</v>
      </c>
      <c r="H747">
        <v>-5.6006912189082101</v>
      </c>
      <c r="I747">
        <v>5.3100543645456897</v>
      </c>
      <c r="J747">
        <v>-0.104644306571283</v>
      </c>
      <c r="K747">
        <v>483.20116134519202</v>
      </c>
      <c r="L747">
        <v>439.16651397928598</v>
      </c>
      <c r="M747">
        <v>35.657926267971199</v>
      </c>
      <c r="N747">
        <v>1.0570660166019099</v>
      </c>
      <c r="O747">
        <v>17.755589320599</v>
      </c>
      <c r="P747">
        <v>48.182695400450299</v>
      </c>
      <c r="Q747">
        <v>0.17358041771145299</v>
      </c>
    </row>
    <row r="748" spans="1:17" x14ac:dyDescent="0.3">
      <c r="A748" t="s">
        <v>1638</v>
      </c>
      <c r="B748" t="s">
        <v>1639</v>
      </c>
      <c r="C748" t="s">
        <v>3130</v>
      </c>
      <c r="D748" t="s">
        <v>48</v>
      </c>
      <c r="E748">
        <v>5603.7873743600003</v>
      </c>
      <c r="F748">
        <v>740.6</v>
      </c>
      <c r="G748">
        <v>46.116722674443402</v>
      </c>
      <c r="H748">
        <v>-5.5512636586881499</v>
      </c>
      <c r="I748">
        <v>5.7724967878418099</v>
      </c>
      <c r="J748">
        <v>-3.8438472414648301</v>
      </c>
      <c r="K748">
        <v>785.00695918083795</v>
      </c>
      <c r="L748">
        <v>703.19794349841197</v>
      </c>
      <c r="M748">
        <v>40.204956123761498</v>
      </c>
      <c r="N748">
        <v>1.11115588790424</v>
      </c>
      <c r="O748">
        <v>26.492033486362399</v>
      </c>
      <c r="P748">
        <v>88.184474653792293</v>
      </c>
      <c r="Q748">
        <v>0.16990357459831501</v>
      </c>
    </row>
    <row r="749" spans="1:17" x14ac:dyDescent="0.3">
      <c r="A749" t="s">
        <v>1640</v>
      </c>
      <c r="B749" t="s">
        <v>1641</v>
      </c>
      <c r="C749" t="s">
        <v>3139</v>
      </c>
      <c r="D749" t="s">
        <v>156</v>
      </c>
      <c r="E749">
        <v>5586.0584196</v>
      </c>
      <c r="F749">
        <v>4942.05</v>
      </c>
      <c r="G749">
        <v>133.35573400117201</v>
      </c>
      <c r="H749">
        <v>-1.38241158781317</v>
      </c>
      <c r="I749">
        <v>35.702251119802597</v>
      </c>
      <c r="J749">
        <v>5.8639296869378699</v>
      </c>
      <c r="K749">
        <v>4783.7509168305096</v>
      </c>
      <c r="L749">
        <v>3954.98814739409</v>
      </c>
      <c r="M749">
        <v>62.491501432732598</v>
      </c>
      <c r="N749">
        <v>0.64467824784526995</v>
      </c>
      <c r="O749">
        <v>15.127325704920001</v>
      </c>
      <c r="P749">
        <v>188.58686131386801</v>
      </c>
      <c r="Q749">
        <v>0.21463696805282101</v>
      </c>
    </row>
    <row r="750" spans="1:17" x14ac:dyDescent="0.3">
      <c r="A750" t="s">
        <v>1642</v>
      </c>
      <c r="B750" t="s">
        <v>1643</v>
      </c>
      <c r="C750" t="s">
        <v>3134</v>
      </c>
      <c r="D750" t="s">
        <v>132</v>
      </c>
      <c r="E750">
        <v>5584.92</v>
      </c>
      <c r="F750">
        <v>9308.2000000000007</v>
      </c>
      <c r="G750">
        <v>16.3235397017582</v>
      </c>
      <c r="H750">
        <v>16.129674832639601</v>
      </c>
      <c r="I750">
        <v>21.221692489827301</v>
      </c>
      <c r="J750">
        <v>-1.320218109769</v>
      </c>
      <c r="K750">
        <v>8323.6581662272492</v>
      </c>
      <c r="L750">
        <v>7112.9572120334396</v>
      </c>
      <c r="M750">
        <v>62.288925843384</v>
      </c>
      <c r="N750">
        <v>0.91898552205871198</v>
      </c>
      <c r="O750">
        <v>4.4353365849465902</v>
      </c>
      <c r="P750">
        <v>96.622342391820894</v>
      </c>
      <c r="Q750">
        <v>0.12757623020439501</v>
      </c>
    </row>
    <row r="751" spans="1:17" x14ac:dyDescent="0.3">
      <c r="A751" t="s">
        <v>1644</v>
      </c>
      <c r="B751" t="s">
        <v>1645</v>
      </c>
      <c r="C751" t="s">
        <v>3139</v>
      </c>
      <c r="D751" t="s">
        <v>256</v>
      </c>
      <c r="E751">
        <v>5563.3245986000002</v>
      </c>
      <c r="F751">
        <v>701.5</v>
      </c>
      <c r="G751">
        <v>-21.5516326800747</v>
      </c>
      <c r="H751">
        <v>-1.338315889045</v>
      </c>
      <c r="I751">
        <v>-10.7200088818679</v>
      </c>
      <c r="J751">
        <v>0.85368067765023103</v>
      </c>
      <c r="K751">
        <v>715.99760896130601</v>
      </c>
      <c r="L751">
        <v>702.24994289343203</v>
      </c>
      <c r="M751">
        <v>57.858284348337399</v>
      </c>
      <c r="N751">
        <v>1.0742053831480201</v>
      </c>
      <c r="O751">
        <v>25.987170349251599</v>
      </c>
      <c r="P751">
        <v>20.823286255597601</v>
      </c>
    </row>
    <row r="752" spans="1:17" hidden="1" x14ac:dyDescent="0.3">
      <c r="A752" t="s">
        <v>1646</v>
      </c>
      <c r="B752" t="s">
        <v>1647</v>
      </c>
      <c r="C752" t="s">
        <v>3142</v>
      </c>
      <c r="D752" t="s">
        <v>861</v>
      </c>
      <c r="E752">
        <v>5554.8551909999996</v>
      </c>
      <c r="F752">
        <v>647.65</v>
      </c>
      <c r="G752">
        <v>41.807630395127603</v>
      </c>
      <c r="H752">
        <v>-5.9868228632128897</v>
      </c>
      <c r="I752">
        <v>-12.947624273688501</v>
      </c>
      <c r="J752">
        <v>4.1773412532691703</v>
      </c>
      <c r="K752">
        <v>704.72939060340195</v>
      </c>
      <c r="L752">
        <v>667.34183075029102</v>
      </c>
      <c r="M752">
        <v>39.662674778791697</v>
      </c>
      <c r="N752">
        <v>0.30139440160092301</v>
      </c>
      <c r="O752">
        <v>43.719601636686399</v>
      </c>
      <c r="P752">
        <v>69.875409836065501</v>
      </c>
      <c r="Q752">
        <v>4.3702402662620002E-2</v>
      </c>
    </row>
    <row r="753" spans="1:17" x14ac:dyDescent="0.3">
      <c r="A753" t="s">
        <v>1648</v>
      </c>
      <c r="B753" t="s">
        <v>1649</v>
      </c>
      <c r="C753" t="s">
        <v>3139</v>
      </c>
      <c r="D753" t="s">
        <v>256</v>
      </c>
      <c r="E753">
        <v>5542.1093084249997</v>
      </c>
      <c r="F753">
        <v>1801.75</v>
      </c>
      <c r="G753">
        <v>-56.544481432832598</v>
      </c>
      <c r="H753">
        <v>-0.417718576941215</v>
      </c>
      <c r="I753">
        <v>-14.1976506557638</v>
      </c>
      <c r="J753">
        <v>4.9664335578755496</v>
      </c>
      <c r="K753">
        <v>1777.7649098734601</v>
      </c>
      <c r="L753">
        <v>1888.35796595941</v>
      </c>
      <c r="M753">
        <v>64.677186740111097</v>
      </c>
      <c r="N753">
        <v>0.83892808219792003</v>
      </c>
      <c r="O753">
        <v>54.508117108366797</v>
      </c>
      <c r="P753">
        <v>12.609374999999901</v>
      </c>
      <c r="Q753">
        <v>-3.1368434016070001E-3</v>
      </c>
    </row>
    <row r="754" spans="1:17" x14ac:dyDescent="0.3">
      <c r="A754" t="s">
        <v>1650</v>
      </c>
      <c r="B754" t="s">
        <v>1651</v>
      </c>
      <c r="C754" t="s">
        <v>3141</v>
      </c>
      <c r="D754" t="s">
        <v>446</v>
      </c>
      <c r="E754">
        <v>5533.6880298699998</v>
      </c>
      <c r="F754">
        <v>2097.5500000000002</v>
      </c>
      <c r="G754">
        <v>-4.4871553584395398</v>
      </c>
      <c r="H754">
        <v>36.332584020114297</v>
      </c>
      <c r="I754">
        <v>41.955407578211002</v>
      </c>
      <c r="J754">
        <v>-2.63488396035565</v>
      </c>
      <c r="K754">
        <v>1833.01678062882</v>
      </c>
      <c r="L754">
        <v>1612.0558496055201</v>
      </c>
      <c r="M754">
        <v>55.965981950802004</v>
      </c>
      <c r="N754">
        <v>0.73814793124757005</v>
      </c>
      <c r="O754">
        <v>13.9424566756453</v>
      </c>
      <c r="P754">
        <v>78.363095238095198</v>
      </c>
      <c r="Q754">
        <v>4.9659434857102003E-2</v>
      </c>
    </row>
    <row r="755" spans="1:17" hidden="1" x14ac:dyDescent="0.3">
      <c r="A755" t="s">
        <v>1652</v>
      </c>
      <c r="B755" t="s">
        <v>1653</v>
      </c>
      <c r="C755" t="s">
        <v>3142</v>
      </c>
      <c r="D755" t="s">
        <v>556</v>
      </c>
      <c r="E755">
        <v>5533.639403825</v>
      </c>
      <c r="F755">
        <v>5315.05</v>
      </c>
      <c r="G755">
        <v>40.178837860352097</v>
      </c>
      <c r="H755">
        <v>-1.1606209137735699</v>
      </c>
      <c r="I755">
        <v>9.7746757531625903</v>
      </c>
      <c r="J755">
        <v>-1.4557760553394901</v>
      </c>
      <c r="K755">
        <v>5528.0236793376898</v>
      </c>
      <c r="L755">
        <v>5055.2834439862399</v>
      </c>
      <c r="M755">
        <v>45.5684386824447</v>
      </c>
      <c r="N755">
        <v>0.44819730591968598</v>
      </c>
      <c r="O755">
        <v>26.036443683502402</v>
      </c>
      <c r="P755">
        <v>85.9969904815229</v>
      </c>
      <c r="Q755">
        <v>0.14371270525764901</v>
      </c>
    </row>
    <row r="756" spans="1:17" x14ac:dyDescent="0.3">
      <c r="A756" t="s">
        <v>1654</v>
      </c>
      <c r="B756" t="s">
        <v>1655</v>
      </c>
      <c r="C756" t="s">
        <v>3131</v>
      </c>
      <c r="D756" t="s">
        <v>172</v>
      </c>
      <c r="E756">
        <v>5529.0927480800001</v>
      </c>
      <c r="F756">
        <v>610.1</v>
      </c>
      <c r="G756">
        <v>20.050948946204901</v>
      </c>
      <c r="H756">
        <v>-8.1426746070610694</v>
      </c>
      <c r="I756">
        <v>26.683845770096202</v>
      </c>
      <c r="J756">
        <v>1.5644888872435501</v>
      </c>
      <c r="K756">
        <v>631.179833812786</v>
      </c>
      <c r="L756">
        <v>563.55203166991203</v>
      </c>
      <c r="M756">
        <v>42.491807372870198</v>
      </c>
      <c r="N756">
        <v>0.44877484531617701</v>
      </c>
      <c r="O756">
        <v>18.292083265038499</v>
      </c>
      <c r="P756">
        <v>64.403125842091001</v>
      </c>
    </row>
    <row r="757" spans="1:17" hidden="1" x14ac:dyDescent="0.3">
      <c r="A757" t="s">
        <v>1656</v>
      </c>
      <c r="B757" t="s">
        <v>1657</v>
      </c>
      <c r="C757" t="s">
        <v>3142</v>
      </c>
      <c r="E757">
        <v>5518.6780647699998</v>
      </c>
      <c r="F757">
        <v>2993.3</v>
      </c>
      <c r="G757">
        <v>7643.8073327368102</v>
      </c>
      <c r="H757">
        <v>116.794476032939</v>
      </c>
      <c r="I757">
        <v>551.78403756525302</v>
      </c>
      <c r="J757">
        <v>0.372006125162475</v>
      </c>
      <c r="K757">
        <v>1741.85508669551</v>
      </c>
      <c r="L757">
        <v>895.41402349211899</v>
      </c>
      <c r="M757">
        <v>76.809963994997204</v>
      </c>
      <c r="N757">
        <v>0.96633740362638698</v>
      </c>
      <c r="O757">
        <v>5.8697758326930103</v>
      </c>
      <c r="P757">
        <v>7670.7684319833797</v>
      </c>
    </row>
    <row r="758" spans="1:17" hidden="1" x14ac:dyDescent="0.3">
      <c r="A758" t="s">
        <v>1658</v>
      </c>
      <c r="B758" t="s">
        <v>1659</v>
      </c>
      <c r="C758" t="s">
        <v>3142</v>
      </c>
      <c r="D758" t="s">
        <v>609</v>
      </c>
      <c r="E758">
        <v>5476.8752154599997</v>
      </c>
      <c r="F758">
        <v>2738.1</v>
      </c>
      <c r="G758">
        <v>140.092446057247</v>
      </c>
      <c r="H758">
        <v>21.204666271250801</v>
      </c>
      <c r="I758">
        <v>52.464978775394897</v>
      </c>
      <c r="J758">
        <v>17.6152737841145</v>
      </c>
      <c r="K758">
        <v>2232.1254183368101</v>
      </c>
      <c r="L758">
        <v>1795.88432596965</v>
      </c>
      <c r="M758">
        <v>76.718753164498395</v>
      </c>
      <c r="N758">
        <v>2.4284064360337898</v>
      </c>
      <c r="O758">
        <v>5.6572075526825296</v>
      </c>
      <c r="P758">
        <v>183.00775193798401</v>
      </c>
      <c r="Q758">
        <v>0.208575300376587</v>
      </c>
    </row>
    <row r="759" spans="1:17" x14ac:dyDescent="0.3">
      <c r="A759" t="s">
        <v>1660</v>
      </c>
      <c r="B759" t="s">
        <v>1661</v>
      </c>
      <c r="C759" t="s">
        <v>3131</v>
      </c>
      <c r="D759" t="s">
        <v>446</v>
      </c>
      <c r="E759">
        <v>5453.0628809999998</v>
      </c>
      <c r="F759">
        <v>487.4</v>
      </c>
      <c r="G759">
        <v>21.749808457476501</v>
      </c>
      <c r="H759">
        <v>8.7290783087858497</v>
      </c>
      <c r="I759">
        <v>25.0928281427542</v>
      </c>
      <c r="J759">
        <v>-3.8615125300870199</v>
      </c>
      <c r="K759">
        <v>472.92587390077802</v>
      </c>
      <c r="L759">
        <v>407.57452887120502</v>
      </c>
      <c r="M759">
        <v>43.440732096939499</v>
      </c>
      <c r="N759">
        <v>0.46714358179464999</v>
      </c>
      <c r="O759">
        <v>17.152236356175599</v>
      </c>
      <c r="P759">
        <v>67.433871521813799</v>
      </c>
      <c r="Q759">
        <v>6.984832413657E-3</v>
      </c>
    </row>
    <row r="760" spans="1:17" hidden="1" x14ac:dyDescent="0.3">
      <c r="A760" t="s">
        <v>1662</v>
      </c>
      <c r="B760" t="s">
        <v>1663</v>
      </c>
      <c r="C760" t="s">
        <v>3142</v>
      </c>
      <c r="D760" t="s">
        <v>609</v>
      </c>
      <c r="E760">
        <v>5396.5066006500001</v>
      </c>
      <c r="F760">
        <v>2132.35</v>
      </c>
      <c r="G760">
        <v>96.018091383989102</v>
      </c>
      <c r="H760">
        <v>0.77995114147095801</v>
      </c>
      <c r="I760">
        <v>102.340856225519</v>
      </c>
      <c r="J760">
        <v>4.0181898065450898</v>
      </c>
      <c r="K760">
        <v>1808.3793782943901</v>
      </c>
      <c r="L760">
        <v>1416.6846378328</v>
      </c>
      <c r="M760">
        <v>75.415016414648605</v>
      </c>
      <c r="N760">
        <v>1.79757314643998</v>
      </c>
      <c r="O760">
        <v>2.9099350481862798</v>
      </c>
      <c r="P760">
        <v>162.87986192442801</v>
      </c>
      <c r="Q760">
        <v>0.180210747604336</v>
      </c>
    </row>
    <row r="761" spans="1:17" x14ac:dyDescent="0.3">
      <c r="A761" t="s">
        <v>1664</v>
      </c>
      <c r="B761" t="s">
        <v>1665</v>
      </c>
      <c r="C761" t="s">
        <v>3139</v>
      </c>
      <c r="D761" t="s">
        <v>184</v>
      </c>
      <c r="E761">
        <v>5384.6295397650001</v>
      </c>
      <c r="F761">
        <v>7928.55</v>
      </c>
      <c r="G761">
        <v>44.263005806740601</v>
      </c>
      <c r="H761">
        <v>0.66250168146454402</v>
      </c>
      <c r="I761">
        <v>-17.9109426432132</v>
      </c>
      <c r="J761">
        <v>0.38470312235293203</v>
      </c>
      <c r="K761">
        <v>7630.6602531229601</v>
      </c>
      <c r="L761">
        <v>6934.3631259124404</v>
      </c>
      <c r="M761">
        <v>56.542196058413801</v>
      </c>
      <c r="N761">
        <v>1.67048381548186</v>
      </c>
      <c r="O761">
        <v>14.559408719122599</v>
      </c>
      <c r="P761">
        <v>110.02503278102201</v>
      </c>
      <c r="Q761">
        <v>0.114798688038641</v>
      </c>
    </row>
    <row r="762" spans="1:17" hidden="1" x14ac:dyDescent="0.3">
      <c r="A762" t="s">
        <v>1666</v>
      </c>
      <c r="B762" t="s">
        <v>1667</v>
      </c>
      <c r="C762" t="s">
        <v>3142</v>
      </c>
      <c r="D762" t="s">
        <v>384</v>
      </c>
      <c r="E762">
        <v>5332.9229939999996</v>
      </c>
      <c r="F762">
        <v>894.8</v>
      </c>
      <c r="G762">
        <v>60.451131061106501</v>
      </c>
      <c r="H762">
        <v>7.7161075397175098</v>
      </c>
      <c r="I762">
        <v>89.045802391665802</v>
      </c>
      <c r="J762">
        <v>8.5489833398602695</v>
      </c>
      <c r="K762">
        <v>794.69707918157303</v>
      </c>
      <c r="L762">
        <v>626.22807012973794</v>
      </c>
      <c r="M762">
        <v>70.719971156821501</v>
      </c>
      <c r="N762">
        <v>1.27156488512432</v>
      </c>
      <c r="O762">
        <v>2.2351363433169298</v>
      </c>
      <c r="P762">
        <v>196.73354335931</v>
      </c>
      <c r="Q762">
        <v>0.16671434263502299</v>
      </c>
    </row>
    <row r="763" spans="1:17" hidden="1" x14ac:dyDescent="0.3">
      <c r="A763" t="s">
        <v>1668</v>
      </c>
      <c r="B763" t="s">
        <v>1669</v>
      </c>
      <c r="C763" t="s">
        <v>3129</v>
      </c>
      <c r="D763" t="s">
        <v>122</v>
      </c>
      <c r="E763">
        <v>5328.70588305</v>
      </c>
      <c r="F763">
        <v>427.65</v>
      </c>
      <c r="G763">
        <v>-9.0537377908175891</v>
      </c>
      <c r="H763">
        <v>19.123154264808299</v>
      </c>
      <c r="I763">
        <v>16.714897490193099</v>
      </c>
      <c r="J763">
        <v>3.54574685135898</v>
      </c>
      <c r="K763">
        <v>365.83558920390902</v>
      </c>
      <c r="M763">
        <v>70.876028255454401</v>
      </c>
      <c r="N763">
        <v>2.0873990855421898</v>
      </c>
      <c r="O763">
        <v>3.0632526598854199</v>
      </c>
      <c r="P763">
        <v>42.052815146985502</v>
      </c>
    </row>
    <row r="764" spans="1:17" x14ac:dyDescent="0.3">
      <c r="A764" t="s">
        <v>1670</v>
      </c>
      <c r="B764" t="s">
        <v>1671</v>
      </c>
      <c r="C764" t="s">
        <v>3138</v>
      </c>
      <c r="D764" t="s">
        <v>529</v>
      </c>
      <c r="E764">
        <v>5313.8044637960002</v>
      </c>
      <c r="F764">
        <v>106.66</v>
      </c>
      <c r="G764">
        <v>-41.152571491135703</v>
      </c>
      <c r="H764">
        <v>-1.13321818111658</v>
      </c>
      <c r="I764">
        <v>-3.3114990820077401</v>
      </c>
      <c r="J764">
        <v>-1.6216523231859501</v>
      </c>
      <c r="K764">
        <v>108.41042072228301</v>
      </c>
      <c r="L764">
        <v>108.676906278852</v>
      </c>
      <c r="M764">
        <v>38.995927393347102</v>
      </c>
      <c r="N764">
        <v>0.96952646696678302</v>
      </c>
      <c r="O764">
        <v>25.3515844740296</v>
      </c>
      <c r="P764">
        <v>16.5683060109289</v>
      </c>
      <c r="Q764">
        <v>-8.9275333568199999E-2</v>
      </c>
    </row>
    <row r="765" spans="1:17" hidden="1" x14ac:dyDescent="0.3">
      <c r="A765" t="s">
        <v>1672</v>
      </c>
      <c r="B765" t="s">
        <v>1673</v>
      </c>
      <c r="C765" t="s">
        <v>3142</v>
      </c>
      <c r="D765" t="s">
        <v>184</v>
      </c>
      <c r="E765">
        <v>5286.0082627399997</v>
      </c>
      <c r="F765">
        <v>2397.6999999999998</v>
      </c>
      <c r="G765">
        <v>31.6431673319025</v>
      </c>
      <c r="H765">
        <v>32.088128213108</v>
      </c>
      <c r="I765">
        <v>38.214352783518002</v>
      </c>
      <c r="J765">
        <v>4.5071742484244899</v>
      </c>
      <c r="K765">
        <v>2063.00076318123</v>
      </c>
      <c r="M765">
        <v>64.043057359375098</v>
      </c>
      <c r="N765">
        <v>0.75738132465405095</v>
      </c>
      <c r="O765">
        <v>8.4372523668515704</v>
      </c>
      <c r="P765">
        <v>99.161059888694993</v>
      </c>
    </row>
    <row r="766" spans="1:17" x14ac:dyDescent="0.3">
      <c r="A766" t="s">
        <v>1674</v>
      </c>
      <c r="B766" t="s">
        <v>1675</v>
      </c>
      <c r="C766" t="s">
        <v>3136</v>
      </c>
      <c r="D766" t="s">
        <v>135</v>
      </c>
      <c r="E766">
        <v>5263.38</v>
      </c>
      <c r="F766">
        <v>184.68</v>
      </c>
      <c r="G766">
        <v>28.4934462079793</v>
      </c>
      <c r="H766">
        <v>-5.5322441086341296</v>
      </c>
      <c r="I766">
        <v>-23.0588351771699</v>
      </c>
      <c r="J766">
        <v>-3.87662429299401</v>
      </c>
      <c r="K766">
        <v>196.48665437076099</v>
      </c>
      <c r="L766">
        <v>189.057758119803</v>
      </c>
      <c r="M766">
        <v>38.875964676587301</v>
      </c>
      <c r="N766">
        <v>0.79547818928853298</v>
      </c>
      <c r="O766">
        <v>43.464370803552001</v>
      </c>
      <c r="P766">
        <v>67.131221719457002</v>
      </c>
      <c r="Q766">
        <v>2.3808062218991E-2</v>
      </c>
    </row>
    <row r="767" spans="1:17" x14ac:dyDescent="0.3">
      <c r="A767" t="s">
        <v>1676</v>
      </c>
      <c r="B767" t="s">
        <v>1677</v>
      </c>
      <c r="C767" t="s">
        <v>3127</v>
      </c>
      <c r="D767" t="s">
        <v>24</v>
      </c>
      <c r="E767">
        <v>5260.2233059500004</v>
      </c>
      <c r="F767">
        <v>311.10000000000002</v>
      </c>
      <c r="G767">
        <v>-39.314951901869598</v>
      </c>
      <c r="H767">
        <v>0.72800004491785997</v>
      </c>
      <c r="I767">
        <v>-30.835350817722802</v>
      </c>
      <c r="J767">
        <v>1.4902602895663499</v>
      </c>
      <c r="K767">
        <v>324.81693870633097</v>
      </c>
      <c r="L767">
        <v>340.750214999371</v>
      </c>
      <c r="M767">
        <v>41.861031814573302</v>
      </c>
      <c r="N767">
        <v>0.91133749203315695</v>
      </c>
      <c r="O767">
        <v>35.728061716489798</v>
      </c>
      <c r="P767">
        <v>1.74979558462797</v>
      </c>
      <c r="Q767">
        <v>-3.1862367867492997E-2</v>
      </c>
    </row>
    <row r="768" spans="1:17" hidden="1" x14ac:dyDescent="0.3">
      <c r="A768" t="s">
        <v>1678</v>
      </c>
      <c r="B768" t="s">
        <v>1679</v>
      </c>
      <c r="C768" t="s">
        <v>3142</v>
      </c>
      <c r="D768" t="s">
        <v>405</v>
      </c>
      <c r="E768">
        <v>5256.7043316899999</v>
      </c>
      <c r="F768">
        <v>289.7</v>
      </c>
      <c r="G768">
        <v>-34.234423100880903</v>
      </c>
      <c r="H768">
        <v>-2.0103653643254602</v>
      </c>
      <c r="I768">
        <v>-12.108913916203401</v>
      </c>
      <c r="J768">
        <v>-0.77605015855169701</v>
      </c>
      <c r="K768">
        <v>287.95658034577298</v>
      </c>
      <c r="L768">
        <v>291.13154442773998</v>
      </c>
      <c r="M768">
        <v>55.208463955397697</v>
      </c>
      <c r="N768">
        <v>0.95365430184655597</v>
      </c>
      <c r="O768">
        <v>33.914394200897398</v>
      </c>
      <c r="P768">
        <v>7.5153089627018002</v>
      </c>
      <c r="Q768">
        <v>-1.10708871009E-3</v>
      </c>
    </row>
    <row r="769" spans="1:17" hidden="1" x14ac:dyDescent="0.3">
      <c r="A769" t="s">
        <v>1680</v>
      </c>
      <c r="B769" t="s">
        <v>1681</v>
      </c>
      <c r="C769" t="s">
        <v>3142</v>
      </c>
      <c r="D769" t="s">
        <v>284</v>
      </c>
      <c r="E769">
        <v>5237.76245328</v>
      </c>
      <c r="F769">
        <v>427.2</v>
      </c>
      <c r="G769">
        <v>66.1672913501789</v>
      </c>
      <c r="H769">
        <v>18.6382865677461</v>
      </c>
      <c r="I769">
        <v>39.8197074829759</v>
      </c>
      <c r="J769">
        <v>-9.6393539496004099E-2</v>
      </c>
      <c r="K769">
        <v>395.24311339081697</v>
      </c>
      <c r="L769">
        <v>316.94435495560799</v>
      </c>
      <c r="M769">
        <v>45.776532448764499</v>
      </c>
      <c r="N769">
        <v>0.64153882120216499</v>
      </c>
      <c r="O769">
        <v>15.461142322097301</v>
      </c>
      <c r="P769">
        <v>127.90077353961</v>
      </c>
    </row>
    <row r="770" spans="1:17" hidden="1" x14ac:dyDescent="0.3">
      <c r="A770" t="s">
        <v>1682</v>
      </c>
      <c r="B770" t="s">
        <v>1683</v>
      </c>
      <c r="C770" t="s">
        <v>3142</v>
      </c>
      <c r="D770" t="s">
        <v>395</v>
      </c>
      <c r="E770">
        <v>5217.0001233749999</v>
      </c>
      <c r="F770">
        <v>578.25</v>
      </c>
      <c r="G770">
        <v>11.3431341904106</v>
      </c>
      <c r="H770">
        <v>1.0153653595232801</v>
      </c>
      <c r="I770">
        <v>44.273399026680799</v>
      </c>
      <c r="J770">
        <v>-0.10255897774119201</v>
      </c>
      <c r="K770">
        <v>551.37209929488301</v>
      </c>
      <c r="L770">
        <v>481.66414899673202</v>
      </c>
      <c r="M770">
        <v>60.654480098926598</v>
      </c>
      <c r="N770">
        <v>0.91752995298150497</v>
      </c>
      <c r="O770">
        <v>10.1340250756593</v>
      </c>
      <c r="P770">
        <v>81.811036000628803</v>
      </c>
      <c r="Q770">
        <v>5.8523955505314001E-2</v>
      </c>
    </row>
    <row r="771" spans="1:17" hidden="1" x14ac:dyDescent="0.3">
      <c r="A771" t="s">
        <v>1684</v>
      </c>
      <c r="B771" t="s">
        <v>1685</v>
      </c>
      <c r="C771" t="s">
        <v>3142</v>
      </c>
      <c r="D771" t="s">
        <v>1686</v>
      </c>
      <c r="E771">
        <v>5168.879891351</v>
      </c>
      <c r="F771">
        <v>63.01</v>
      </c>
      <c r="G771">
        <v>1.8147029197939599</v>
      </c>
      <c r="H771">
        <v>4.5650131945933303</v>
      </c>
      <c r="I771">
        <v>-5.9223524318911203</v>
      </c>
      <c r="J771">
        <v>-0.76679100777692699</v>
      </c>
      <c r="K771">
        <v>61.7613726029536</v>
      </c>
      <c r="L771">
        <v>58.697428299853499</v>
      </c>
      <c r="M771">
        <v>56.425916595309197</v>
      </c>
      <c r="N771">
        <v>1.0137693295671599</v>
      </c>
      <c r="O771">
        <v>3.8724012061577402</v>
      </c>
      <c r="P771">
        <v>29.118852459016399</v>
      </c>
      <c r="Q771">
        <v>-3.0196124243903E-2</v>
      </c>
    </row>
    <row r="772" spans="1:17" x14ac:dyDescent="0.3">
      <c r="A772" t="s">
        <v>1687</v>
      </c>
      <c r="B772" t="s">
        <v>1688</v>
      </c>
      <c r="C772" t="s">
        <v>3136</v>
      </c>
      <c r="D772" t="s">
        <v>1161</v>
      </c>
      <c r="E772">
        <v>5130.6054995000004</v>
      </c>
      <c r="F772">
        <v>3060.7</v>
      </c>
      <c r="G772">
        <v>-7.5936798791467703</v>
      </c>
      <c r="H772">
        <v>-3.3047672799513301</v>
      </c>
      <c r="I772">
        <v>-18.526668430482498</v>
      </c>
      <c r="J772">
        <v>-0.89046705787560099</v>
      </c>
      <c r="K772">
        <v>3096.3513468862202</v>
      </c>
      <c r="L772">
        <v>3007.7310408368598</v>
      </c>
      <c r="M772">
        <v>49.750011185739197</v>
      </c>
      <c r="N772">
        <v>0.61625440411433596</v>
      </c>
      <c r="O772">
        <v>20.887378704217902</v>
      </c>
      <c r="P772">
        <v>33.0739130434782</v>
      </c>
      <c r="Q772">
        <v>-7.7190463939935006E-2</v>
      </c>
    </row>
    <row r="773" spans="1:17" x14ac:dyDescent="0.3">
      <c r="A773" t="s">
        <v>1689</v>
      </c>
      <c r="B773" t="s">
        <v>1690</v>
      </c>
      <c r="C773" t="s">
        <v>3133</v>
      </c>
      <c r="D773" t="s">
        <v>184</v>
      </c>
      <c r="E773">
        <v>5123.5960859999996</v>
      </c>
      <c r="F773">
        <v>716.4</v>
      </c>
      <c r="G773">
        <v>18.353302376151898</v>
      </c>
      <c r="H773">
        <v>7.68760752460138</v>
      </c>
      <c r="I773">
        <v>5.6927606311800796</v>
      </c>
      <c r="J773">
        <v>0.67264819015815802</v>
      </c>
      <c r="K773">
        <v>687.17130899705899</v>
      </c>
      <c r="L773">
        <v>630.50783795873895</v>
      </c>
      <c r="M773">
        <v>55.0457296709438</v>
      </c>
      <c r="N773">
        <v>1.3201451862389499</v>
      </c>
      <c r="O773">
        <v>11.5508096035734</v>
      </c>
      <c r="P773">
        <v>74.412659768715699</v>
      </c>
      <c r="Q773">
        <v>0.14209394557839999</v>
      </c>
    </row>
    <row r="774" spans="1:17" hidden="1" x14ac:dyDescent="0.3">
      <c r="A774" t="s">
        <v>1691</v>
      </c>
      <c r="B774" t="s">
        <v>1692</v>
      </c>
      <c r="C774" t="s">
        <v>3142</v>
      </c>
      <c r="D774" t="s">
        <v>284</v>
      </c>
      <c r="E774">
        <v>5121.930456045</v>
      </c>
      <c r="F774">
        <v>3033.55</v>
      </c>
      <c r="G774">
        <v>514.65269093955897</v>
      </c>
      <c r="H774">
        <v>1.61343797145805</v>
      </c>
      <c r="I774">
        <v>208.634713139284</v>
      </c>
      <c r="J774">
        <v>-1.3986405539523199</v>
      </c>
      <c r="K774">
        <v>2600.4072992492502</v>
      </c>
      <c r="L774">
        <v>1670.9132957576301</v>
      </c>
      <c r="M774">
        <v>53.122102529606799</v>
      </c>
      <c r="N774">
        <v>1.0666640422466001</v>
      </c>
      <c r="O774">
        <v>14.881904039821301</v>
      </c>
      <c r="P774">
        <v>566.34816035145502</v>
      </c>
      <c r="Q774">
        <v>0.28848106597165402</v>
      </c>
    </row>
    <row r="775" spans="1:17" x14ac:dyDescent="0.3">
      <c r="A775" t="s">
        <v>1693</v>
      </c>
      <c r="B775" t="s">
        <v>1694</v>
      </c>
      <c r="C775" t="s">
        <v>3135</v>
      </c>
      <c r="D775" t="s">
        <v>80</v>
      </c>
      <c r="E775">
        <v>5092.9031689839903</v>
      </c>
      <c r="F775">
        <v>224.74</v>
      </c>
      <c r="G775">
        <v>-9.0801655985199794</v>
      </c>
      <c r="H775">
        <v>-2.0049224276651998</v>
      </c>
      <c r="I775">
        <v>-1.9465782885155201</v>
      </c>
      <c r="J775">
        <v>2.6487720547347999</v>
      </c>
      <c r="K775">
        <v>225.56738937243301</v>
      </c>
      <c r="L775">
        <v>215.478667505722</v>
      </c>
      <c r="M775">
        <v>49.764698751493597</v>
      </c>
      <c r="N775">
        <v>3.0614940548557601</v>
      </c>
      <c r="O775">
        <v>14.799323662899299</v>
      </c>
      <c r="P775">
        <v>22.474114441416798</v>
      </c>
      <c r="Q775">
        <v>-7.0641172847466002E-2</v>
      </c>
    </row>
    <row r="776" spans="1:17" x14ac:dyDescent="0.3">
      <c r="A776" t="s">
        <v>1695</v>
      </c>
      <c r="B776" t="s">
        <v>1696</v>
      </c>
      <c r="C776" t="s">
        <v>3131</v>
      </c>
      <c r="D776" t="s">
        <v>278</v>
      </c>
      <c r="E776">
        <v>5081.4752912699996</v>
      </c>
      <c r="F776">
        <v>591.9</v>
      </c>
      <c r="G776">
        <v>17.704671253250499</v>
      </c>
      <c r="H776">
        <v>11.0788791672581</v>
      </c>
      <c r="I776">
        <v>15.074368348714501</v>
      </c>
      <c r="J776">
        <v>5.6031026843209002</v>
      </c>
      <c r="K776">
        <v>524.92920639008696</v>
      </c>
      <c r="L776">
        <v>454.85672771136598</v>
      </c>
      <c r="M776">
        <v>68.709195219236307</v>
      </c>
      <c r="N776">
        <v>0.85014684278622898</v>
      </c>
      <c r="O776">
        <v>0.86163203243791997</v>
      </c>
      <c r="P776">
        <v>72.013949433304205</v>
      </c>
    </row>
    <row r="777" spans="1:17" x14ac:dyDescent="0.3">
      <c r="A777" t="s">
        <v>1697</v>
      </c>
      <c r="B777" t="s">
        <v>1698</v>
      </c>
      <c r="C777" t="s">
        <v>3138</v>
      </c>
      <c r="D777" t="s">
        <v>1463</v>
      </c>
      <c r="E777">
        <v>5081.1326459849997</v>
      </c>
      <c r="F777">
        <v>898.15</v>
      </c>
      <c r="G777">
        <v>-14.5307305916246</v>
      </c>
      <c r="H777">
        <v>4.6481889875576101</v>
      </c>
      <c r="I777">
        <v>-24.171786585745298</v>
      </c>
      <c r="J777">
        <v>1.65481555702591</v>
      </c>
      <c r="K777">
        <v>868.30884485942499</v>
      </c>
      <c r="L777">
        <v>855.15579029892297</v>
      </c>
      <c r="M777">
        <v>55.969105993638301</v>
      </c>
      <c r="N777">
        <v>1.3190218928997699</v>
      </c>
      <c r="O777">
        <v>23.1308801425151</v>
      </c>
      <c r="P777">
        <v>17.405228758169901</v>
      </c>
      <c r="Q777">
        <v>0.154101110713905</v>
      </c>
    </row>
    <row r="778" spans="1:17" hidden="1" x14ac:dyDescent="0.3">
      <c r="A778" t="s">
        <v>1699</v>
      </c>
      <c r="B778" t="s">
        <v>1700</v>
      </c>
      <c r="C778" t="s">
        <v>3142</v>
      </c>
      <c r="D778" t="s">
        <v>475</v>
      </c>
      <c r="E778">
        <v>5061.2220722699903</v>
      </c>
      <c r="F778">
        <v>720.85</v>
      </c>
      <c r="G778">
        <v>43.957691506249503</v>
      </c>
      <c r="H778">
        <v>-10.6915454133899</v>
      </c>
      <c r="I778">
        <v>61.053845117361298</v>
      </c>
      <c r="J778">
        <v>-2.3035250907108E-2</v>
      </c>
      <c r="K778">
        <v>692.37812717049997</v>
      </c>
      <c r="M778">
        <v>59.590977622684498</v>
      </c>
      <c r="N778">
        <v>0.49718253019340097</v>
      </c>
      <c r="O778">
        <v>31.233959908441399</v>
      </c>
      <c r="P778">
        <v>94.089929994614906</v>
      </c>
    </row>
    <row r="779" spans="1:17" hidden="1" x14ac:dyDescent="0.3">
      <c r="A779" t="s">
        <v>1701</v>
      </c>
      <c r="B779" t="s">
        <v>1702</v>
      </c>
      <c r="C779" t="s">
        <v>3142</v>
      </c>
      <c r="D779" t="s">
        <v>1323</v>
      </c>
      <c r="E779">
        <v>5034.9458613500001</v>
      </c>
      <c r="F779">
        <v>697.25</v>
      </c>
      <c r="G779">
        <v>32.665732255265297</v>
      </c>
      <c r="H779">
        <v>-11.1974336292584</v>
      </c>
      <c r="I779">
        <v>44.547633259463197</v>
      </c>
      <c r="J779">
        <v>-1.1533702836820401</v>
      </c>
      <c r="K779">
        <v>687.45162411117997</v>
      </c>
      <c r="L779">
        <v>564.40788419787305</v>
      </c>
      <c r="M779">
        <v>48.048166357396497</v>
      </c>
      <c r="N779">
        <v>0.37748888861509</v>
      </c>
      <c r="O779">
        <v>23.3130154177124</v>
      </c>
      <c r="P779">
        <v>85.933333333333294</v>
      </c>
      <c r="Q779">
        <v>3.3641758730840001E-3</v>
      </c>
    </row>
    <row r="780" spans="1:17" x14ac:dyDescent="0.3">
      <c r="A780" t="s">
        <v>1703</v>
      </c>
      <c r="B780" t="s">
        <v>1704</v>
      </c>
      <c r="C780" t="s">
        <v>3137</v>
      </c>
      <c r="D780" t="s">
        <v>1587</v>
      </c>
      <c r="E780">
        <v>4987.99186758</v>
      </c>
      <c r="F780">
        <v>417.7</v>
      </c>
      <c r="G780">
        <v>1.24373159210369</v>
      </c>
      <c r="H780">
        <v>0.65091593289428595</v>
      </c>
      <c r="I780">
        <v>1.93912288702962</v>
      </c>
      <c r="J780">
        <v>4.5631931838102</v>
      </c>
      <c r="K780">
        <v>404.10536467959201</v>
      </c>
      <c r="L780">
        <v>373.86688840623299</v>
      </c>
      <c r="M780">
        <v>58.392819686156997</v>
      </c>
      <c r="N780">
        <v>0.460633463086909</v>
      </c>
      <c r="O780">
        <v>7.6729710318410298</v>
      </c>
      <c r="P780">
        <v>46.432953549517897</v>
      </c>
      <c r="Q780">
        <v>5.9868963617581997E-2</v>
      </c>
    </row>
    <row r="781" spans="1:17" x14ac:dyDescent="0.3">
      <c r="A781" t="s">
        <v>1705</v>
      </c>
      <c r="B781" t="s">
        <v>1706</v>
      </c>
      <c r="C781" t="s">
        <v>3137</v>
      </c>
      <c r="D781" t="s">
        <v>458</v>
      </c>
      <c r="E781">
        <v>4985.2731320149996</v>
      </c>
      <c r="F781">
        <v>300.55</v>
      </c>
      <c r="G781">
        <v>-58.138108635162403</v>
      </c>
      <c r="H781">
        <v>-3.3189869686041802</v>
      </c>
      <c r="I781">
        <v>-29.557664406329302</v>
      </c>
      <c r="J781">
        <v>3.9534006746997002E-2</v>
      </c>
      <c r="K781">
        <v>312.639877784796</v>
      </c>
      <c r="L781">
        <v>348.91901240582598</v>
      </c>
      <c r="M781">
        <v>44.436473149862699</v>
      </c>
      <c r="N781">
        <v>0.50607892652725295</v>
      </c>
      <c r="O781">
        <v>80.4691399101646</v>
      </c>
      <c r="P781">
        <v>14.4298496097468</v>
      </c>
      <c r="Q781">
        <v>-0.10657399385089</v>
      </c>
    </row>
    <row r="782" spans="1:17" hidden="1" x14ac:dyDescent="0.3">
      <c r="A782" t="s">
        <v>1707</v>
      </c>
      <c r="B782" t="s">
        <v>1708</v>
      </c>
      <c r="C782" t="s">
        <v>3142</v>
      </c>
      <c r="D782" t="s">
        <v>446</v>
      </c>
      <c r="E782">
        <v>4980.7253275000003</v>
      </c>
      <c r="F782">
        <v>109.85</v>
      </c>
      <c r="G782">
        <v>51.439225560579601</v>
      </c>
      <c r="H782">
        <v>4.9995882866128998</v>
      </c>
      <c r="I782">
        <v>2.3987232454859102</v>
      </c>
      <c r="J782">
        <v>-5.6497647232997696</v>
      </c>
      <c r="K782">
        <v>102.33609866599799</v>
      </c>
      <c r="L782">
        <v>89.264621195278707</v>
      </c>
      <c r="M782">
        <v>55.7232575694198</v>
      </c>
      <c r="N782">
        <v>1.0500271203033</v>
      </c>
      <c r="O782">
        <v>7.6012744651797899</v>
      </c>
      <c r="P782">
        <v>95.985727029437996</v>
      </c>
      <c r="Q782">
        <v>0.13651833930125701</v>
      </c>
    </row>
    <row r="783" spans="1:17" x14ac:dyDescent="0.3">
      <c r="A783" t="s">
        <v>1709</v>
      </c>
      <c r="B783" t="s">
        <v>1710</v>
      </c>
      <c r="C783" t="s">
        <v>3129</v>
      </c>
      <c r="D783" t="s">
        <v>996</v>
      </c>
      <c r="E783">
        <v>4976.0373537420001</v>
      </c>
      <c r="F783">
        <v>39.01</v>
      </c>
      <c r="G783">
        <v>28.148244689815499</v>
      </c>
      <c r="H783">
        <v>-0.236908308437035</v>
      </c>
      <c r="I783">
        <v>6.7568779818849896</v>
      </c>
      <c r="J783">
        <v>-6.9760890042841197</v>
      </c>
      <c r="K783">
        <v>40.010068986056503</v>
      </c>
      <c r="L783">
        <v>35.690057729783902</v>
      </c>
      <c r="M783">
        <v>42.087886155964704</v>
      </c>
      <c r="N783">
        <v>1.2572107972517199</v>
      </c>
      <c r="O783">
        <v>18.174826967444201</v>
      </c>
      <c r="P783">
        <v>73.377777777777695</v>
      </c>
      <c r="Q783">
        <v>9.4855093215173006E-2</v>
      </c>
    </row>
    <row r="784" spans="1:17" x14ac:dyDescent="0.3">
      <c r="A784" t="s">
        <v>1711</v>
      </c>
      <c r="B784" t="s">
        <v>1712</v>
      </c>
      <c r="C784" t="s">
        <v>3137</v>
      </c>
      <c r="D784" t="s">
        <v>310</v>
      </c>
      <c r="E784">
        <v>4973.7724715889999</v>
      </c>
      <c r="F784">
        <v>233.11</v>
      </c>
      <c r="G784">
        <v>-22.474322016624399</v>
      </c>
      <c r="H784">
        <v>-12.114226811419201</v>
      </c>
      <c r="I784">
        <v>0.53524380333329002</v>
      </c>
      <c r="J784">
        <v>-0.82041810072987198</v>
      </c>
      <c r="K784">
        <v>251.87962031358501</v>
      </c>
      <c r="L784">
        <v>243.16702733495501</v>
      </c>
      <c r="M784">
        <v>31.335412329393801</v>
      </c>
      <c r="N784">
        <v>0.52391900169968697</v>
      </c>
      <c r="O784">
        <v>27.450559821543401</v>
      </c>
      <c r="P784">
        <v>23.3386243386243</v>
      </c>
      <c r="Q784">
        <v>-0.10037848064796601</v>
      </c>
    </row>
    <row r="785" spans="1:17" hidden="1" x14ac:dyDescent="0.3">
      <c r="A785" t="s">
        <v>1713</v>
      </c>
      <c r="B785" t="s">
        <v>1714</v>
      </c>
      <c r="C785" t="s">
        <v>3142</v>
      </c>
      <c r="D785" t="s">
        <v>106</v>
      </c>
      <c r="E785">
        <v>4956.30667189</v>
      </c>
      <c r="F785">
        <v>1432.9</v>
      </c>
      <c r="G785">
        <v>710.99211712770295</v>
      </c>
      <c r="H785">
        <v>30.315676905326999</v>
      </c>
      <c r="I785">
        <v>182.205987915299</v>
      </c>
      <c r="J785">
        <v>0.69166517731085697</v>
      </c>
      <c r="K785">
        <v>1133.0840119803599</v>
      </c>
      <c r="L785">
        <v>730.78686071228606</v>
      </c>
      <c r="M785">
        <v>75.912363789918103</v>
      </c>
      <c r="N785">
        <v>0.975126080624516</v>
      </c>
      <c r="O785">
        <v>2.86830902365831</v>
      </c>
      <c r="P785">
        <v>758.53804673457103</v>
      </c>
      <c r="Q785">
        <v>0.179940418907927</v>
      </c>
    </row>
    <row r="786" spans="1:17" x14ac:dyDescent="0.3">
      <c r="A786" t="s">
        <v>1715</v>
      </c>
      <c r="B786" t="s">
        <v>1716</v>
      </c>
      <c r="C786" t="s">
        <v>3127</v>
      </c>
      <c r="D786" t="s">
        <v>405</v>
      </c>
      <c r="E786">
        <v>4953.2894765849996</v>
      </c>
      <c r="F786">
        <v>44.97</v>
      </c>
      <c r="G786">
        <v>-47.156307764756001</v>
      </c>
      <c r="H786">
        <v>-5.7463466727367001</v>
      </c>
      <c r="I786">
        <v>-25.1756800987311</v>
      </c>
      <c r="J786">
        <v>0.64358470307875004</v>
      </c>
      <c r="K786">
        <v>47.715177877889403</v>
      </c>
      <c r="L786">
        <v>50.464199896278203</v>
      </c>
      <c r="M786">
        <v>31.6321093624762</v>
      </c>
      <c r="N786">
        <v>1.0430688288182</v>
      </c>
      <c r="O786">
        <v>51.879030464754202</v>
      </c>
      <c r="P786">
        <v>1.51241534988713</v>
      </c>
    </row>
    <row r="787" spans="1:17" x14ac:dyDescent="0.3">
      <c r="A787" t="s">
        <v>1717</v>
      </c>
      <c r="B787" t="s">
        <v>1718</v>
      </c>
      <c r="C787" t="s">
        <v>3137</v>
      </c>
      <c r="D787" t="s">
        <v>818</v>
      </c>
      <c r="E787">
        <v>4950.4679361500002</v>
      </c>
      <c r="F787">
        <v>403.7</v>
      </c>
      <c r="G787">
        <v>-19.034351485571602</v>
      </c>
      <c r="H787">
        <v>2.5313253252323298</v>
      </c>
      <c r="I787">
        <v>14.216812471200001</v>
      </c>
      <c r="J787">
        <v>5.0751015800247101</v>
      </c>
      <c r="K787">
        <v>378.46845416969501</v>
      </c>
      <c r="L787">
        <v>353.82690594335702</v>
      </c>
      <c r="M787">
        <v>66.367217485708693</v>
      </c>
      <c r="N787">
        <v>1.0744403939679501</v>
      </c>
      <c r="O787">
        <v>11.4441416893732</v>
      </c>
      <c r="P787">
        <v>50.662437021832403</v>
      </c>
      <c r="Q787">
        <v>4.7076197705650004E-3</v>
      </c>
    </row>
    <row r="788" spans="1:17" hidden="1" x14ac:dyDescent="0.3">
      <c r="A788" t="s">
        <v>1719</v>
      </c>
      <c r="B788" t="s">
        <v>1720</v>
      </c>
      <c r="C788" t="s">
        <v>3142</v>
      </c>
      <c r="D788" t="s">
        <v>434</v>
      </c>
      <c r="E788">
        <v>4943.2819949249997</v>
      </c>
      <c r="F788">
        <v>565.15</v>
      </c>
      <c r="G788">
        <v>-41.860963724807299</v>
      </c>
      <c r="H788">
        <v>-7.2951490341184897</v>
      </c>
      <c r="I788">
        <v>-8.6923713425792606</v>
      </c>
      <c r="J788">
        <v>-1.98844491054771</v>
      </c>
      <c r="K788">
        <v>565.85522753519194</v>
      </c>
      <c r="L788">
        <v>589.24509499016494</v>
      </c>
      <c r="M788">
        <v>53.541011751100001</v>
      </c>
      <c r="N788">
        <v>0.44509116634607998</v>
      </c>
      <c r="O788">
        <v>41.378395116340798</v>
      </c>
      <c r="P788">
        <v>10.542787286063501</v>
      </c>
      <c r="Q788">
        <v>3.7008078335807999E-2</v>
      </c>
    </row>
    <row r="789" spans="1:17" x14ac:dyDescent="0.3">
      <c r="A789" t="s">
        <v>1721</v>
      </c>
      <c r="B789" t="s">
        <v>1722</v>
      </c>
      <c r="C789" t="s">
        <v>3136</v>
      </c>
      <c r="D789" t="s">
        <v>72</v>
      </c>
      <c r="E789">
        <v>4933.6319999999996</v>
      </c>
      <c r="F789">
        <v>700.8</v>
      </c>
      <c r="G789">
        <v>34.290626478238202</v>
      </c>
      <c r="H789">
        <v>-5.0184855765038803</v>
      </c>
      <c r="I789">
        <v>-32.663072873129799</v>
      </c>
      <c r="J789">
        <v>6.6915095491288099</v>
      </c>
      <c r="K789">
        <v>750.73391227207901</v>
      </c>
      <c r="L789">
        <v>768.71897026084196</v>
      </c>
      <c r="M789">
        <v>56.8676145875164</v>
      </c>
      <c r="N789">
        <v>1.10746524371989</v>
      </c>
      <c r="O789">
        <v>66.238584474885798</v>
      </c>
      <c r="P789">
        <v>68.623676612126999</v>
      </c>
      <c r="Q789">
        <v>4.7300308483400999E-2</v>
      </c>
    </row>
    <row r="790" spans="1:17" hidden="1" x14ac:dyDescent="0.3">
      <c r="A790" t="s">
        <v>1723</v>
      </c>
      <c r="B790" t="s">
        <v>1724</v>
      </c>
      <c r="C790" t="s">
        <v>3142</v>
      </c>
      <c r="D790" t="s">
        <v>395</v>
      </c>
      <c r="E790">
        <v>4909.7589692000001</v>
      </c>
      <c r="F790">
        <v>11555.8</v>
      </c>
      <c r="G790">
        <v>-0.247903016447661</v>
      </c>
      <c r="H790">
        <v>-17.2868749058878</v>
      </c>
      <c r="I790">
        <v>12.7996263420631</v>
      </c>
      <c r="J790">
        <v>-1.9869111403796</v>
      </c>
      <c r="K790">
        <v>11948.1926931903</v>
      </c>
      <c r="L790">
        <v>10808.0172710893</v>
      </c>
      <c r="M790">
        <v>47.931998044897803</v>
      </c>
      <c r="N790">
        <v>0.40218968592551102</v>
      </c>
      <c r="O790">
        <v>23.6132504889319</v>
      </c>
      <c r="P790">
        <v>38.679307551528503</v>
      </c>
      <c r="Q790">
        <v>-2.8879460078399002E-2</v>
      </c>
    </row>
    <row r="791" spans="1:17" hidden="1" x14ac:dyDescent="0.3">
      <c r="A791" t="s">
        <v>1725</v>
      </c>
      <c r="B791" t="s">
        <v>1726</v>
      </c>
      <c r="C791" t="s">
        <v>3142</v>
      </c>
      <c r="D791" t="s">
        <v>138</v>
      </c>
      <c r="E791">
        <v>4877.3767340000004</v>
      </c>
      <c r="F791">
        <v>6395.05</v>
      </c>
      <c r="G791">
        <v>205.292440174137</v>
      </c>
      <c r="H791">
        <v>8.9301414225014</v>
      </c>
      <c r="I791">
        <v>27.870354816839399</v>
      </c>
      <c r="J791">
        <v>15.534476448805</v>
      </c>
      <c r="K791">
        <v>5851.0028245047597</v>
      </c>
      <c r="L791">
        <v>4926.4437803000001</v>
      </c>
      <c r="M791">
        <v>75.810884010071902</v>
      </c>
      <c r="N791">
        <v>1.0129104630157399</v>
      </c>
      <c r="O791">
        <v>10.2727891103275</v>
      </c>
      <c r="P791">
        <v>261.71097285067799</v>
      </c>
      <c r="Q791">
        <v>0.317504464068318</v>
      </c>
    </row>
    <row r="792" spans="1:17" hidden="1" x14ac:dyDescent="0.3">
      <c r="A792" t="s">
        <v>1727</v>
      </c>
      <c r="B792" t="s">
        <v>1728</v>
      </c>
      <c r="C792" t="s">
        <v>3142</v>
      </c>
      <c r="D792" t="s">
        <v>256</v>
      </c>
      <c r="E792">
        <v>4876.58952408</v>
      </c>
      <c r="F792">
        <v>1375.05</v>
      </c>
      <c r="G792">
        <v>84.406205341859007</v>
      </c>
      <c r="H792">
        <v>5.0188759929907798</v>
      </c>
      <c r="I792">
        <v>51.8390585980965</v>
      </c>
      <c r="J792">
        <v>4.6847102116739903</v>
      </c>
      <c r="K792">
        <v>1277.8039619490601</v>
      </c>
      <c r="L792">
        <v>1014.2055503899001</v>
      </c>
      <c r="M792">
        <v>67.067742653775298</v>
      </c>
      <c r="N792">
        <v>1.01994228595007</v>
      </c>
      <c r="O792">
        <v>5.2325369986546004</v>
      </c>
      <c r="P792">
        <v>123.56718965937699</v>
      </c>
      <c r="Q792">
        <v>0.22259702522882199</v>
      </c>
    </row>
    <row r="793" spans="1:17" hidden="1" x14ac:dyDescent="0.3">
      <c r="A793" t="s">
        <v>1729</v>
      </c>
      <c r="B793" t="s">
        <v>1730</v>
      </c>
      <c r="C793" t="s">
        <v>3142</v>
      </c>
      <c r="D793" t="s">
        <v>996</v>
      </c>
      <c r="E793">
        <v>4875.6234555000001</v>
      </c>
      <c r="F793">
        <v>3888.15</v>
      </c>
      <c r="G793">
        <v>24.922726609407601</v>
      </c>
      <c r="H793">
        <v>8.7322497234221998</v>
      </c>
      <c r="I793">
        <v>38.520735393435501</v>
      </c>
      <c r="J793">
        <v>0.65379562113106804</v>
      </c>
      <c r="K793">
        <v>3392.8924122243302</v>
      </c>
      <c r="L793">
        <v>2974.5963729372202</v>
      </c>
      <c r="M793">
        <v>82.080881514508704</v>
      </c>
      <c r="N793">
        <v>0.99292581790999901</v>
      </c>
      <c r="O793">
        <v>0.30477219243083498</v>
      </c>
      <c r="P793">
        <v>77.605974785309698</v>
      </c>
      <c r="Q793">
        <v>5.0828761922387E-2</v>
      </c>
    </row>
    <row r="794" spans="1:17" hidden="1" x14ac:dyDescent="0.3">
      <c r="A794" t="s">
        <v>1731</v>
      </c>
      <c r="B794" t="s">
        <v>1732</v>
      </c>
      <c r="C794" t="s">
        <v>3142</v>
      </c>
      <c r="D794" t="s">
        <v>51</v>
      </c>
      <c r="E794">
        <v>4873.5001989060002</v>
      </c>
      <c r="F794">
        <v>88.94</v>
      </c>
      <c r="G794">
        <v>124.99357497439701</v>
      </c>
      <c r="H794">
        <v>-7.5048392417388197</v>
      </c>
      <c r="I794">
        <v>82.022864504783001</v>
      </c>
      <c r="J794">
        <v>3.2661499420940401</v>
      </c>
      <c r="K794">
        <v>79.471176439495096</v>
      </c>
      <c r="L794">
        <v>60.405180683779498</v>
      </c>
      <c r="M794">
        <v>58.499871204366201</v>
      </c>
      <c r="N794">
        <v>0.50193500118041501</v>
      </c>
      <c r="O794">
        <v>13.4472678210029</v>
      </c>
      <c r="P794">
        <v>184.153354632587</v>
      </c>
      <c r="Q794">
        <v>5.1034768392056E-2</v>
      </c>
    </row>
    <row r="795" spans="1:17" hidden="1" x14ac:dyDescent="0.3">
      <c r="A795" t="s">
        <v>1733</v>
      </c>
      <c r="B795" t="s">
        <v>1734</v>
      </c>
      <c r="C795" t="s">
        <v>3142</v>
      </c>
      <c r="D795" t="s">
        <v>284</v>
      </c>
      <c r="E795">
        <v>4838.1640200000002</v>
      </c>
      <c r="F795">
        <v>2495.6999999999998</v>
      </c>
      <c r="G795">
        <v>312.745258116522</v>
      </c>
      <c r="H795">
        <v>-16.696501733574301</v>
      </c>
      <c r="I795">
        <v>88.505613143657001</v>
      </c>
      <c r="J795">
        <v>6.0366137227153898</v>
      </c>
      <c r="K795">
        <v>2723.7138854712898</v>
      </c>
      <c r="L795">
        <v>1914.56295532325</v>
      </c>
      <c r="M795">
        <v>36.938808882408601</v>
      </c>
      <c r="N795">
        <v>0.69882650612921504</v>
      </c>
      <c r="O795">
        <v>43.326521617181498</v>
      </c>
      <c r="P795">
        <v>373.86708860759398</v>
      </c>
      <c r="Q795">
        <v>0.310804282942859</v>
      </c>
    </row>
    <row r="796" spans="1:17" x14ac:dyDescent="0.3">
      <c r="A796" t="s">
        <v>1735</v>
      </c>
      <c r="B796" t="s">
        <v>1736</v>
      </c>
      <c r="C796" t="s">
        <v>3141</v>
      </c>
      <c r="D796" t="s">
        <v>266</v>
      </c>
      <c r="E796">
        <v>4832.6902633999998</v>
      </c>
      <c r="F796">
        <v>289.55</v>
      </c>
      <c r="G796">
        <v>3.6727830002193298</v>
      </c>
      <c r="H796">
        <v>-1.23106408911501</v>
      </c>
      <c r="I796">
        <v>-3.2363321204478601</v>
      </c>
      <c r="J796">
        <v>2.3562817968681201E-2</v>
      </c>
      <c r="K796">
        <v>285.82610875720798</v>
      </c>
      <c r="L796">
        <v>273.51583814778502</v>
      </c>
      <c r="M796">
        <v>59.1117573609706</v>
      </c>
      <c r="N796">
        <v>0.64751430328532</v>
      </c>
      <c r="O796">
        <v>16.0421343463995</v>
      </c>
      <c r="P796">
        <v>37.684260580123599</v>
      </c>
      <c r="Q796">
        <v>-3.4049812646698999E-2</v>
      </c>
    </row>
    <row r="797" spans="1:17" hidden="1" x14ac:dyDescent="0.3">
      <c r="A797" t="s">
        <v>1737</v>
      </c>
      <c r="B797" t="s">
        <v>1738</v>
      </c>
      <c r="C797" t="s">
        <v>3142</v>
      </c>
      <c r="D797" t="s">
        <v>1739</v>
      </c>
      <c r="E797">
        <v>4821.7266499999996</v>
      </c>
      <c r="F797">
        <v>430.3</v>
      </c>
      <c r="G797">
        <v>3.1204473423075498</v>
      </c>
      <c r="H797">
        <v>-2.5188676935908498</v>
      </c>
      <c r="I797">
        <v>-15.064328759490399</v>
      </c>
      <c r="J797">
        <v>5.2342204793223504</v>
      </c>
      <c r="K797">
        <v>423.38116647031097</v>
      </c>
      <c r="L797">
        <v>411.98962628574202</v>
      </c>
      <c r="M797">
        <v>49.226735547835901</v>
      </c>
      <c r="N797">
        <v>1.32330223644915</v>
      </c>
      <c r="O797">
        <v>48.384847780618102</v>
      </c>
      <c r="P797">
        <v>30.0815465888736</v>
      </c>
      <c r="Q797">
        <v>0.27749706986216499</v>
      </c>
    </row>
    <row r="798" spans="1:17" hidden="1" x14ac:dyDescent="0.3">
      <c r="A798" t="s">
        <v>1740</v>
      </c>
      <c r="B798" t="s">
        <v>1741</v>
      </c>
      <c r="C798" t="s">
        <v>3142</v>
      </c>
      <c r="D798" t="s">
        <v>256</v>
      </c>
      <c r="E798">
        <v>4819.4984186399997</v>
      </c>
      <c r="F798">
        <v>391.8</v>
      </c>
      <c r="G798">
        <v>742.16046242157904</v>
      </c>
      <c r="H798">
        <v>16.851429179371902</v>
      </c>
      <c r="I798">
        <v>262.92287548728598</v>
      </c>
      <c r="J798">
        <v>1.9841297163179401</v>
      </c>
      <c r="K798">
        <v>328.14620994761901</v>
      </c>
      <c r="L798">
        <v>199.17659908157199</v>
      </c>
      <c r="M798">
        <v>46.948936116420398</v>
      </c>
      <c r="N798">
        <v>1.04391891740984</v>
      </c>
      <c r="O798">
        <v>13.2976008167432</v>
      </c>
      <c r="P798">
        <v>770.66666666666595</v>
      </c>
      <c r="Q798">
        <v>0.31124978187393798</v>
      </c>
    </row>
    <row r="799" spans="1:17" x14ac:dyDescent="0.3">
      <c r="A799" t="s">
        <v>1742</v>
      </c>
      <c r="B799" t="s">
        <v>1743</v>
      </c>
      <c r="C799" t="s">
        <v>3131</v>
      </c>
      <c r="D799" t="s">
        <v>51</v>
      </c>
      <c r="E799">
        <v>4819.4412077899997</v>
      </c>
      <c r="F799">
        <v>193.42</v>
      </c>
      <c r="G799">
        <v>78.477031396025396</v>
      </c>
      <c r="H799">
        <v>11.986303346947199</v>
      </c>
      <c r="I799">
        <v>43.460460626931699</v>
      </c>
      <c r="J799">
        <v>-8.3545762290611698</v>
      </c>
      <c r="K799">
        <v>176.38719498629601</v>
      </c>
      <c r="L799">
        <v>141.32926623076801</v>
      </c>
      <c r="M799">
        <v>43.934804064739097</v>
      </c>
      <c r="N799">
        <v>2.7777947866259298</v>
      </c>
      <c r="O799">
        <v>24.444214662392699</v>
      </c>
      <c r="P799">
        <v>113.25248070562201</v>
      </c>
      <c r="Q799">
        <v>-5.7384598575380003E-3</v>
      </c>
    </row>
    <row r="800" spans="1:17" x14ac:dyDescent="0.3">
      <c r="A800" t="s">
        <v>1744</v>
      </c>
      <c r="B800" t="s">
        <v>1745</v>
      </c>
      <c r="C800" t="s">
        <v>3141</v>
      </c>
      <c r="D800" t="s">
        <v>446</v>
      </c>
      <c r="E800">
        <v>4721.9797627300004</v>
      </c>
      <c r="F800">
        <v>854.05</v>
      </c>
      <c r="G800">
        <v>-22.916511319417399</v>
      </c>
      <c r="H800">
        <v>-2.6495381620984002</v>
      </c>
      <c r="I800">
        <v>10.534011155974399</v>
      </c>
      <c r="J800">
        <v>-3.61464228189991</v>
      </c>
      <c r="K800">
        <v>881.86653882013104</v>
      </c>
      <c r="L800">
        <v>818.51923876209696</v>
      </c>
      <c r="M800">
        <v>32.139038523224997</v>
      </c>
      <c r="N800">
        <v>0.35295413093903699</v>
      </c>
      <c r="O800">
        <v>13.892629237164099</v>
      </c>
      <c r="P800">
        <v>30.002283278788301</v>
      </c>
      <c r="Q800">
        <v>-0.142002086198629</v>
      </c>
    </row>
    <row r="801" spans="1:17" x14ac:dyDescent="0.3">
      <c r="A801" t="s">
        <v>1746</v>
      </c>
      <c r="B801" t="s">
        <v>1747</v>
      </c>
      <c r="C801" t="s">
        <v>3131</v>
      </c>
      <c r="D801" t="s">
        <v>51</v>
      </c>
      <c r="E801">
        <v>4718.3041499999999</v>
      </c>
      <c r="F801">
        <v>586.25</v>
      </c>
      <c r="G801">
        <v>98.456700986624597</v>
      </c>
      <c r="H801">
        <v>-5.3055600582212703</v>
      </c>
      <c r="I801">
        <v>44.147927082265397</v>
      </c>
      <c r="J801">
        <v>-0.53974240828946396</v>
      </c>
      <c r="K801">
        <v>547.12966628135098</v>
      </c>
      <c r="L801">
        <v>428.96614605007801</v>
      </c>
      <c r="M801">
        <v>53.094335941337597</v>
      </c>
      <c r="N801">
        <v>0.52979795524115303</v>
      </c>
      <c r="O801">
        <v>15.138592750533</v>
      </c>
      <c r="P801">
        <v>149.574286930608</v>
      </c>
      <c r="Q801">
        <v>8.5406859520700002E-3</v>
      </c>
    </row>
    <row r="802" spans="1:17" hidden="1" x14ac:dyDescent="0.3">
      <c r="A802" t="s">
        <v>1748</v>
      </c>
      <c r="B802" t="s">
        <v>1749</v>
      </c>
      <c r="C802" t="s">
        <v>3142</v>
      </c>
      <c r="D802" t="s">
        <v>51</v>
      </c>
      <c r="E802">
        <v>4710.8487324999996</v>
      </c>
      <c r="F802">
        <v>669.1</v>
      </c>
      <c r="G802">
        <v>33.091526037490702</v>
      </c>
      <c r="H802">
        <v>12.239888251227599</v>
      </c>
      <c r="I802">
        <v>12.9282274238226</v>
      </c>
      <c r="J802">
        <v>-4.8550589767804402</v>
      </c>
      <c r="K802">
        <v>610.17672988068296</v>
      </c>
      <c r="L802">
        <v>541.18455450404895</v>
      </c>
      <c r="M802">
        <v>62.966102078516101</v>
      </c>
      <c r="N802">
        <v>0.79578851891789604</v>
      </c>
      <c r="O802">
        <v>4.6181437752204504</v>
      </c>
      <c r="P802">
        <v>67.694235588972404</v>
      </c>
      <c r="Q802">
        <v>9.8213417043010995E-2</v>
      </c>
    </row>
    <row r="803" spans="1:17" x14ac:dyDescent="0.3">
      <c r="A803" t="s">
        <v>1750</v>
      </c>
      <c r="B803" t="s">
        <v>1751</v>
      </c>
      <c r="C803" t="s">
        <v>3127</v>
      </c>
      <c r="D803" t="s">
        <v>54</v>
      </c>
      <c r="E803">
        <v>4705.7504552</v>
      </c>
      <c r="F803">
        <v>52.4</v>
      </c>
      <c r="G803">
        <v>27.156547812257301</v>
      </c>
      <c r="H803">
        <v>-12.4478196180746</v>
      </c>
      <c r="I803">
        <v>-49.040801700457202</v>
      </c>
      <c r="J803">
        <v>-11.2285534948745</v>
      </c>
      <c r="K803">
        <v>61.7309079501211</v>
      </c>
      <c r="L803">
        <v>61.657304738212197</v>
      </c>
      <c r="M803">
        <v>15.744898690922</v>
      </c>
      <c r="N803">
        <v>0.85834256438906698</v>
      </c>
      <c r="O803">
        <v>90.133587786259497</v>
      </c>
      <c r="P803">
        <v>57.2393098274568</v>
      </c>
      <c r="Q803">
        <v>5.506372161898E-3</v>
      </c>
    </row>
    <row r="804" spans="1:17" x14ac:dyDescent="0.3">
      <c r="A804" t="s">
        <v>1752</v>
      </c>
      <c r="B804" t="s">
        <v>1753</v>
      </c>
      <c r="C804" t="s">
        <v>3129</v>
      </c>
      <c r="D804" t="s">
        <v>1754</v>
      </c>
      <c r="E804">
        <v>4693.3718488799996</v>
      </c>
      <c r="F804">
        <v>917.8</v>
      </c>
      <c r="G804">
        <v>27.498678606008699</v>
      </c>
      <c r="H804">
        <v>-23.574263233192099</v>
      </c>
      <c r="I804">
        <v>25.115567637580401</v>
      </c>
      <c r="J804">
        <v>-6.9619365110549998</v>
      </c>
      <c r="K804">
        <v>1023.12956015337</v>
      </c>
      <c r="L804">
        <v>886.03201132888</v>
      </c>
      <c r="M804">
        <v>32.890853939784499</v>
      </c>
      <c r="N804">
        <v>0.65432795150279799</v>
      </c>
      <c r="O804">
        <v>30.856395728916901</v>
      </c>
      <c r="P804">
        <v>57.9146593255333</v>
      </c>
      <c r="Q804">
        <v>5.1866406240889999E-2</v>
      </c>
    </row>
    <row r="805" spans="1:17" x14ac:dyDescent="0.3">
      <c r="A805" t="s">
        <v>1755</v>
      </c>
      <c r="B805" t="s">
        <v>1756</v>
      </c>
      <c r="C805" t="s">
        <v>3137</v>
      </c>
      <c r="D805" t="s">
        <v>818</v>
      </c>
      <c r="E805">
        <v>4686.9136481249998</v>
      </c>
      <c r="F805">
        <v>378.75</v>
      </c>
      <c r="G805">
        <v>104.054454275849</v>
      </c>
      <c r="H805">
        <v>-0.48413026785013402</v>
      </c>
      <c r="I805">
        <v>29.972602823102001</v>
      </c>
      <c r="J805">
        <v>4.6143771565909804</v>
      </c>
      <c r="K805">
        <v>369.812245385631</v>
      </c>
      <c r="L805">
        <v>302.96502834444499</v>
      </c>
      <c r="M805">
        <v>51.792801242805297</v>
      </c>
      <c r="N805">
        <v>0.36084417361155102</v>
      </c>
      <c r="O805">
        <v>8.7656765676567598</v>
      </c>
      <c r="P805">
        <v>154.45078938528701</v>
      </c>
      <c r="Q805">
        <v>7.4748926184061995E-2</v>
      </c>
    </row>
    <row r="806" spans="1:17" hidden="1" x14ac:dyDescent="0.3">
      <c r="A806" t="s">
        <v>1757</v>
      </c>
      <c r="B806" t="s">
        <v>1758</v>
      </c>
      <c r="C806" t="s">
        <v>3142</v>
      </c>
      <c r="D806" t="s">
        <v>405</v>
      </c>
      <c r="E806">
        <v>4676.7731572800003</v>
      </c>
      <c r="F806">
        <v>289.8</v>
      </c>
      <c r="G806">
        <v>-37.350709636176497</v>
      </c>
      <c r="H806">
        <v>-18.090923202861699</v>
      </c>
      <c r="I806">
        <v>-20.254556025064598</v>
      </c>
      <c r="J806">
        <v>-3.4567437978290299</v>
      </c>
      <c r="O806">
        <v>20.7729468599033</v>
      </c>
      <c r="P806">
        <v>7.5324675324675399</v>
      </c>
    </row>
    <row r="807" spans="1:17" x14ac:dyDescent="0.3">
      <c r="A807" t="s">
        <v>1759</v>
      </c>
      <c r="B807" t="s">
        <v>1760</v>
      </c>
      <c r="C807" t="s">
        <v>3131</v>
      </c>
      <c r="D807" t="s">
        <v>51</v>
      </c>
      <c r="E807">
        <v>4655.2263499999999</v>
      </c>
      <c r="F807">
        <v>510.05</v>
      </c>
      <c r="G807">
        <v>-28.761253270439799</v>
      </c>
      <c r="H807">
        <v>-8.0041404377247005</v>
      </c>
      <c r="I807">
        <v>-9.4515191170961899</v>
      </c>
      <c r="J807">
        <v>-0.24140104100868701</v>
      </c>
      <c r="K807">
        <v>527.56757837128498</v>
      </c>
      <c r="L807">
        <v>514.15942684857498</v>
      </c>
      <c r="M807">
        <v>36.929913203660298</v>
      </c>
      <c r="N807">
        <v>0.50851892258919096</v>
      </c>
      <c r="O807">
        <v>24.4975982746789</v>
      </c>
      <c r="P807">
        <v>18.327340215752201</v>
      </c>
      <c r="Q807">
        <v>-4.2530015887952001E-2</v>
      </c>
    </row>
    <row r="808" spans="1:17" hidden="1" x14ac:dyDescent="0.3">
      <c r="A808" t="s">
        <v>1761</v>
      </c>
      <c r="B808" t="s">
        <v>1762</v>
      </c>
      <c r="C808" t="s">
        <v>3142</v>
      </c>
      <c r="D808" t="s">
        <v>1587</v>
      </c>
      <c r="E808">
        <v>4651.135634925</v>
      </c>
      <c r="F808">
        <v>8795.9500000000007</v>
      </c>
      <c r="G808">
        <v>-5.6777999249622404</v>
      </c>
      <c r="H808">
        <v>2.8045657714488899</v>
      </c>
      <c r="I808">
        <v>29.158596513606401</v>
      </c>
      <c r="J808">
        <v>1.4692798639854701</v>
      </c>
      <c r="K808">
        <v>8588.6782540664699</v>
      </c>
      <c r="L808">
        <v>7761.6925339485697</v>
      </c>
      <c r="M808">
        <v>56.399315981542202</v>
      </c>
      <c r="N808">
        <v>1.08660421913234</v>
      </c>
      <c r="O808">
        <v>3.4453356374240398</v>
      </c>
      <c r="P808">
        <v>51.3919845784459</v>
      </c>
      <c r="Q808">
        <v>1.9421220077881999E-2</v>
      </c>
    </row>
    <row r="809" spans="1:17" hidden="1" x14ac:dyDescent="0.3">
      <c r="A809" t="s">
        <v>1763</v>
      </c>
      <c r="B809" t="s">
        <v>1764</v>
      </c>
      <c r="C809" t="s">
        <v>3142</v>
      </c>
      <c r="D809" t="s">
        <v>43</v>
      </c>
      <c r="E809">
        <v>4645.2922923599999</v>
      </c>
      <c r="F809">
        <v>660.15</v>
      </c>
      <c r="G809">
        <v>15.281951820014299</v>
      </c>
      <c r="H809">
        <v>3.3165784973313301</v>
      </c>
      <c r="I809">
        <v>15.4244830986508</v>
      </c>
      <c r="J809">
        <v>6.0596218423021897</v>
      </c>
      <c r="K809">
        <v>622.54051750179303</v>
      </c>
      <c r="M809">
        <v>54.833670002563103</v>
      </c>
      <c r="N809">
        <v>0.58970786404844899</v>
      </c>
      <c r="O809">
        <v>8.4829205483602106</v>
      </c>
      <c r="P809">
        <v>53.327139705028401</v>
      </c>
    </row>
    <row r="810" spans="1:17" x14ac:dyDescent="0.3">
      <c r="A810" t="s">
        <v>1765</v>
      </c>
      <c r="B810" t="s">
        <v>1766</v>
      </c>
      <c r="C810" t="s">
        <v>609</v>
      </c>
      <c r="D810" t="s">
        <v>609</v>
      </c>
      <c r="E810">
        <v>4631.7516673999999</v>
      </c>
      <c r="F810">
        <v>224.26</v>
      </c>
      <c r="G810">
        <v>22.495748470861301</v>
      </c>
      <c r="H810">
        <v>7.0754225213500996</v>
      </c>
      <c r="I810">
        <v>22.1303457123973</v>
      </c>
      <c r="J810">
        <v>2.2522756061101701</v>
      </c>
      <c r="K810">
        <v>214.85405524494399</v>
      </c>
      <c r="L810">
        <v>188.77464330452099</v>
      </c>
      <c r="M810">
        <v>56.396901665374301</v>
      </c>
      <c r="N810">
        <v>1.6607127228730001</v>
      </c>
      <c r="O810">
        <v>8.4455542673682302</v>
      </c>
      <c r="P810">
        <v>67.233407904548798</v>
      </c>
      <c r="Q810">
        <v>8.5846246136317E-2</v>
      </c>
    </row>
    <row r="811" spans="1:17" hidden="1" x14ac:dyDescent="0.3">
      <c r="A811" t="s">
        <v>1767</v>
      </c>
      <c r="B811" t="s">
        <v>1768</v>
      </c>
      <c r="C811" t="s">
        <v>3142</v>
      </c>
      <c r="D811" t="s">
        <v>184</v>
      </c>
      <c r="E811">
        <v>4618.2943506000001</v>
      </c>
      <c r="F811">
        <v>602</v>
      </c>
      <c r="G811">
        <v>10.4504506278917</v>
      </c>
      <c r="H811">
        <v>-0.58750537674548597</v>
      </c>
      <c r="I811">
        <v>-6.2861431578218196</v>
      </c>
      <c r="J811">
        <v>-3.3463635349722498</v>
      </c>
      <c r="K811">
        <v>609.22574272440295</v>
      </c>
      <c r="L811">
        <v>568.68559954259797</v>
      </c>
      <c r="M811">
        <v>46.651700671927401</v>
      </c>
      <c r="N811">
        <v>0.59265268251998504</v>
      </c>
      <c r="O811">
        <v>16.777408637873702</v>
      </c>
      <c r="P811">
        <v>50.031152647974999</v>
      </c>
      <c r="Q811">
        <v>0.15908913729444599</v>
      </c>
    </row>
    <row r="812" spans="1:17" hidden="1" x14ac:dyDescent="0.3">
      <c r="A812" t="s">
        <v>1769</v>
      </c>
      <c r="B812" t="s">
        <v>1770</v>
      </c>
      <c r="C812" t="s">
        <v>3142</v>
      </c>
      <c r="D812" t="s">
        <v>119</v>
      </c>
      <c r="E812">
        <v>4609.3286642679996</v>
      </c>
      <c r="F812">
        <v>47.47</v>
      </c>
      <c r="G812">
        <v>-7.3893108334679098</v>
      </c>
      <c r="H812">
        <v>-0.80823507581810095</v>
      </c>
      <c r="I812">
        <v>-19.100127279813702</v>
      </c>
      <c r="J812">
        <v>-5.28908456939633</v>
      </c>
      <c r="K812">
        <v>48.863078440977098</v>
      </c>
      <c r="L812">
        <v>47.040312014203799</v>
      </c>
      <c r="M812">
        <v>33.3845115051002</v>
      </c>
      <c r="N812">
        <v>0.65035130760206605</v>
      </c>
      <c r="O812">
        <v>37.771223930903702</v>
      </c>
      <c r="P812">
        <v>48.575899843505397</v>
      </c>
      <c r="Q812">
        <v>6.1782254506882003E-2</v>
      </c>
    </row>
    <row r="813" spans="1:17" x14ac:dyDescent="0.3">
      <c r="A813" t="s">
        <v>1771</v>
      </c>
      <c r="B813" t="s">
        <v>1772</v>
      </c>
      <c r="C813" t="s">
        <v>3141</v>
      </c>
      <c r="D813" t="s">
        <v>266</v>
      </c>
      <c r="E813">
        <v>4604.7490875000003</v>
      </c>
      <c r="F813">
        <v>1487.25</v>
      </c>
      <c r="G813">
        <v>83.161816831422001</v>
      </c>
      <c r="H813">
        <v>16.494538743929901</v>
      </c>
      <c r="I813">
        <v>64.082422785598297</v>
      </c>
      <c r="J813">
        <v>12.9098921463228</v>
      </c>
      <c r="K813">
        <v>1252.9968451398599</v>
      </c>
      <c r="L813">
        <v>1013.86187768782</v>
      </c>
      <c r="M813">
        <v>71.361800262543298</v>
      </c>
      <c r="N813">
        <v>1.54412572408467</v>
      </c>
      <c r="O813">
        <v>2.6290132795427601</v>
      </c>
      <c r="P813">
        <v>139.31933381607499</v>
      </c>
      <c r="Q813">
        <v>4.8067993351394001E-2</v>
      </c>
    </row>
    <row r="814" spans="1:17" x14ac:dyDescent="0.3">
      <c r="A814" t="s">
        <v>1773</v>
      </c>
      <c r="B814" t="s">
        <v>1774</v>
      </c>
      <c r="C814" t="s">
        <v>3141</v>
      </c>
      <c r="D814" t="s">
        <v>446</v>
      </c>
      <c r="E814">
        <v>4581.4287698099997</v>
      </c>
      <c r="F814">
        <v>399.95</v>
      </c>
      <c r="G814">
        <v>1.43376431683674</v>
      </c>
      <c r="H814">
        <v>11.169503222898101</v>
      </c>
      <c r="I814">
        <v>-5.79260631721335</v>
      </c>
      <c r="J814">
        <v>-1.6886549238539099</v>
      </c>
      <c r="K814">
        <v>388.09204863104799</v>
      </c>
      <c r="L814">
        <v>367.490774325345</v>
      </c>
      <c r="M814">
        <v>49.286574264633401</v>
      </c>
      <c r="N814">
        <v>1.74020937640051</v>
      </c>
      <c r="O814">
        <v>14.726840855106801</v>
      </c>
      <c r="P814">
        <v>42.052921328360803</v>
      </c>
      <c r="Q814">
        <v>0.12603209672229901</v>
      </c>
    </row>
    <row r="815" spans="1:17" hidden="1" x14ac:dyDescent="0.3">
      <c r="A815" t="s">
        <v>1775</v>
      </c>
      <c r="B815" t="s">
        <v>1776</v>
      </c>
      <c r="C815" t="s">
        <v>3142</v>
      </c>
      <c r="D815" t="s">
        <v>51</v>
      </c>
      <c r="E815">
        <v>4574.1126834750003</v>
      </c>
      <c r="F815">
        <v>2765.65</v>
      </c>
      <c r="G815">
        <v>94.618839062130704</v>
      </c>
      <c r="H815">
        <v>16.076367395354101</v>
      </c>
      <c r="I815">
        <v>72.475585104614893</v>
      </c>
      <c r="J815">
        <v>10.8767304719854</v>
      </c>
      <c r="K815">
        <v>2241.82993259043</v>
      </c>
      <c r="L815">
        <v>1782.0494196145901</v>
      </c>
      <c r="M815">
        <v>82.321143271682104</v>
      </c>
      <c r="N815">
        <v>1.2235041115677701</v>
      </c>
      <c r="O815">
        <v>6.6657024569269403</v>
      </c>
      <c r="P815">
        <v>124.257044394891</v>
      </c>
      <c r="Q815">
        <v>0.16714174856675801</v>
      </c>
    </row>
    <row r="816" spans="1:17" x14ac:dyDescent="0.3">
      <c r="A816" t="s">
        <v>1777</v>
      </c>
      <c r="B816" t="s">
        <v>1778</v>
      </c>
      <c r="C816" t="s">
        <v>3139</v>
      </c>
      <c r="D816" t="s">
        <v>256</v>
      </c>
      <c r="E816">
        <v>4525.8024595500001</v>
      </c>
      <c r="F816">
        <v>497.1</v>
      </c>
      <c r="G816">
        <v>-6.12979151686267</v>
      </c>
      <c r="H816">
        <v>-2.4924018995611501</v>
      </c>
      <c r="I816">
        <v>10.7464822427453</v>
      </c>
      <c r="J816">
        <v>-3.0197079283382702</v>
      </c>
      <c r="K816">
        <v>514.88947855570905</v>
      </c>
      <c r="L816">
        <v>482.549860808311</v>
      </c>
      <c r="M816">
        <v>46.610620966648497</v>
      </c>
      <c r="N816">
        <v>0.58898858983618096</v>
      </c>
      <c r="O816">
        <v>23.486220076443299</v>
      </c>
      <c r="P816">
        <v>38.044987503471198</v>
      </c>
      <c r="Q816">
        <v>-4.4828398165830001E-2</v>
      </c>
    </row>
    <row r="817" spans="1:17" hidden="1" x14ac:dyDescent="0.3">
      <c r="A817" t="s">
        <v>1779</v>
      </c>
      <c r="B817" t="s">
        <v>1780</v>
      </c>
      <c r="C817" t="s">
        <v>3142</v>
      </c>
      <c r="D817" t="s">
        <v>256</v>
      </c>
      <c r="E817">
        <v>4524.8298615000003</v>
      </c>
      <c r="F817">
        <v>986.5</v>
      </c>
      <c r="G817">
        <v>146.19409942434601</v>
      </c>
      <c r="H817">
        <v>-2.5315743231188801</v>
      </c>
      <c r="I817">
        <v>66.327231539041094</v>
      </c>
      <c r="J817">
        <v>0.67998007382560499</v>
      </c>
      <c r="K817">
        <v>955.69235512539399</v>
      </c>
      <c r="L817">
        <v>729.75385003286306</v>
      </c>
      <c r="M817">
        <v>49.002182791265703</v>
      </c>
      <c r="N817">
        <v>0.68588071510924398</v>
      </c>
      <c r="O817">
        <v>10.593005575266099</v>
      </c>
      <c r="P817">
        <v>218.53406522441</v>
      </c>
      <c r="Q817">
        <v>9.5018864379928999E-2</v>
      </c>
    </row>
    <row r="818" spans="1:17" x14ac:dyDescent="0.3">
      <c r="A818" t="s">
        <v>1781</v>
      </c>
      <c r="B818" t="s">
        <v>1782</v>
      </c>
      <c r="C818" t="s">
        <v>3133</v>
      </c>
      <c r="D818" t="s">
        <v>184</v>
      </c>
      <c r="E818">
        <v>4512.2080243500004</v>
      </c>
      <c r="F818">
        <v>113.1</v>
      </c>
      <c r="G818">
        <v>-27.794067243058901</v>
      </c>
      <c r="H818">
        <v>-5.6122170736153398</v>
      </c>
      <c r="I818">
        <v>-25.650500363674698</v>
      </c>
      <c r="J818">
        <v>-2.1532432726744299</v>
      </c>
      <c r="K818">
        <v>123.049127027327</v>
      </c>
      <c r="L818">
        <v>123.408462731207</v>
      </c>
      <c r="M818">
        <v>33.486036969401297</v>
      </c>
      <c r="N818">
        <v>0.82378552677975003</v>
      </c>
      <c r="O818">
        <v>32.325375773651601</v>
      </c>
      <c r="P818">
        <v>10.503175378602799</v>
      </c>
      <c r="Q818">
        <v>-4.8970862515019999E-3</v>
      </c>
    </row>
    <row r="819" spans="1:17" hidden="1" x14ac:dyDescent="0.3">
      <c r="A819" t="s">
        <v>1783</v>
      </c>
      <c r="B819" t="s">
        <v>1784</v>
      </c>
      <c r="C819" t="s">
        <v>3142</v>
      </c>
      <c r="D819" t="s">
        <v>261</v>
      </c>
      <c r="E819">
        <v>4507.8488913350002</v>
      </c>
      <c r="F819">
        <v>1068.05</v>
      </c>
      <c r="G819">
        <v>516.83034138031701</v>
      </c>
      <c r="H819">
        <v>-13.1857277062403</v>
      </c>
      <c r="I819">
        <v>76.547481277888906</v>
      </c>
      <c r="J819">
        <v>-1.19567797598974</v>
      </c>
      <c r="K819">
        <v>936.80058205603996</v>
      </c>
      <c r="L819">
        <v>644.23014900193004</v>
      </c>
      <c r="M819">
        <v>58.749165819521103</v>
      </c>
      <c r="N819">
        <v>0.92765190686547705</v>
      </c>
      <c r="O819">
        <v>10.388090445203799</v>
      </c>
      <c r="P819">
        <v>574.69993682880602</v>
      </c>
      <c r="Q819">
        <v>0.202438383424138</v>
      </c>
    </row>
    <row r="820" spans="1:17" hidden="1" x14ac:dyDescent="0.3">
      <c r="A820" t="s">
        <v>1785</v>
      </c>
      <c r="B820" t="s">
        <v>1786</v>
      </c>
      <c r="C820" t="s">
        <v>3142</v>
      </c>
      <c r="D820" t="s">
        <v>119</v>
      </c>
      <c r="E820">
        <v>4505.9418158999997</v>
      </c>
      <c r="F820">
        <v>430.5</v>
      </c>
      <c r="G820">
        <v>-16.788354524877001</v>
      </c>
      <c r="K820">
        <v>425.76520424318301</v>
      </c>
      <c r="L820">
        <v>384.46648021701702</v>
      </c>
      <c r="M820">
        <v>38.331602171758398</v>
      </c>
      <c r="N820">
        <v>1</v>
      </c>
      <c r="O820">
        <v>7.2938443670151001</v>
      </c>
      <c r="P820">
        <v>18.939079983423099</v>
      </c>
      <c r="Q820">
        <v>9.3594908740256E-2</v>
      </c>
    </row>
    <row r="821" spans="1:17" hidden="1" x14ac:dyDescent="0.3">
      <c r="A821" t="s">
        <v>1787</v>
      </c>
      <c r="B821" t="s">
        <v>1788</v>
      </c>
      <c r="C821" t="s">
        <v>3142</v>
      </c>
      <c r="D821" t="s">
        <v>446</v>
      </c>
      <c r="E821">
        <v>4495.2155124749997</v>
      </c>
      <c r="F821">
        <v>324.75</v>
      </c>
      <c r="G821">
        <v>86.549748879666595</v>
      </c>
      <c r="H821">
        <v>32.187378262679701</v>
      </c>
      <c r="I821">
        <v>42.886700648647299</v>
      </c>
      <c r="J821">
        <v>10.746075770519299</v>
      </c>
      <c r="K821">
        <v>259.501229946526</v>
      </c>
      <c r="L821">
        <v>210.61642394108799</v>
      </c>
      <c r="M821">
        <v>73.972710752713894</v>
      </c>
      <c r="N821">
        <v>1.1736838565362699</v>
      </c>
      <c r="O821">
        <v>1.2317167051578</v>
      </c>
      <c r="P821">
        <v>152.527216174183</v>
      </c>
      <c r="Q821">
        <v>7.7652494815121001E-2</v>
      </c>
    </row>
    <row r="822" spans="1:17" x14ac:dyDescent="0.3">
      <c r="A822" t="s">
        <v>1789</v>
      </c>
      <c r="B822" t="s">
        <v>1790</v>
      </c>
      <c r="C822" t="s">
        <v>3138</v>
      </c>
      <c r="D822" t="s">
        <v>271</v>
      </c>
      <c r="E822">
        <v>4491.9344586679999</v>
      </c>
      <c r="F822">
        <v>204.13</v>
      </c>
      <c r="G822">
        <v>-1.68954355463609</v>
      </c>
      <c r="H822">
        <v>-4.9562029676445301</v>
      </c>
      <c r="I822">
        <v>-7.4928292864071597</v>
      </c>
      <c r="J822">
        <v>3.8465154160893502</v>
      </c>
      <c r="K822">
        <v>201.10833803096699</v>
      </c>
      <c r="L822">
        <v>190.704893926685</v>
      </c>
      <c r="M822">
        <v>55.403883886812501</v>
      </c>
      <c r="N822">
        <v>0.82758028835520503</v>
      </c>
      <c r="O822">
        <v>16.518885024249201</v>
      </c>
      <c r="P822">
        <v>49</v>
      </c>
    </row>
    <row r="823" spans="1:17" x14ac:dyDescent="0.3">
      <c r="A823" t="s">
        <v>1791</v>
      </c>
      <c r="B823" t="s">
        <v>1792</v>
      </c>
      <c r="C823" t="s">
        <v>3133</v>
      </c>
      <c r="D823" t="s">
        <v>184</v>
      </c>
      <c r="E823">
        <v>4478.7604162500002</v>
      </c>
      <c r="F823">
        <v>686.55</v>
      </c>
      <c r="G823">
        <v>54.449919382050503</v>
      </c>
      <c r="H823">
        <v>-12.7526598040498</v>
      </c>
      <c r="I823">
        <v>11.9934143219471</v>
      </c>
      <c r="J823">
        <v>-7.0439063194177702</v>
      </c>
      <c r="K823">
        <v>730.08285598758596</v>
      </c>
      <c r="L823">
        <v>639.79950216122904</v>
      </c>
      <c r="M823">
        <v>33.418600468515102</v>
      </c>
      <c r="N823">
        <v>0.46754324331581198</v>
      </c>
      <c r="O823">
        <v>20.515621586191799</v>
      </c>
      <c r="P823">
        <v>95.793526308284598</v>
      </c>
      <c r="Q823">
        <v>6.6965792989958001E-2</v>
      </c>
    </row>
    <row r="824" spans="1:17" hidden="1" x14ac:dyDescent="0.3">
      <c r="A824" t="s">
        <v>1793</v>
      </c>
      <c r="B824" t="s">
        <v>1794</v>
      </c>
      <c r="C824" t="s">
        <v>3142</v>
      </c>
      <c r="D824" t="s">
        <v>48</v>
      </c>
      <c r="E824">
        <v>4478.3216271040001</v>
      </c>
      <c r="F824">
        <v>28.64</v>
      </c>
      <c r="G824">
        <v>53.2386836211816</v>
      </c>
      <c r="H824">
        <v>-8.7171272976691103</v>
      </c>
      <c r="I824">
        <v>33.639123488464499</v>
      </c>
      <c r="J824">
        <v>-2.6727804345736801</v>
      </c>
      <c r="K824">
        <v>26.576089385316099</v>
      </c>
      <c r="L824">
        <v>21.528969427363901</v>
      </c>
      <c r="M824">
        <v>49.255511248769999</v>
      </c>
      <c r="N824">
        <v>0.58440330823513598</v>
      </c>
      <c r="O824">
        <v>16.7946927374301</v>
      </c>
      <c r="P824">
        <v>92.328614406922995</v>
      </c>
      <c r="Q824">
        <v>0.118968187119597</v>
      </c>
    </row>
    <row r="825" spans="1:17" hidden="1" x14ac:dyDescent="0.3">
      <c r="A825" t="s">
        <v>1795</v>
      </c>
      <c r="B825" t="s">
        <v>1796</v>
      </c>
      <c r="C825" t="s">
        <v>3142</v>
      </c>
      <c r="D825" t="s">
        <v>1797</v>
      </c>
      <c r="E825">
        <v>4474.0122679679998</v>
      </c>
      <c r="F825">
        <v>149.18</v>
      </c>
      <c r="G825">
        <v>29.4120663718824</v>
      </c>
      <c r="H825">
        <v>3.0538816377655902</v>
      </c>
      <c r="I825">
        <v>30.3418212818389</v>
      </c>
      <c r="J825">
        <v>7.5965871359474999</v>
      </c>
      <c r="K825">
        <v>139.74939723849999</v>
      </c>
      <c r="L825">
        <v>123.000673650701</v>
      </c>
      <c r="M825">
        <v>62.1282347087189</v>
      </c>
      <c r="N825">
        <v>0.742577950289811</v>
      </c>
      <c r="O825">
        <v>9.93430754792867</v>
      </c>
      <c r="P825">
        <v>79.951749095295497</v>
      </c>
      <c r="Q825">
        <v>5.7581820053603003E-2</v>
      </c>
    </row>
    <row r="826" spans="1:17" x14ac:dyDescent="0.3">
      <c r="A826" t="s">
        <v>1798</v>
      </c>
      <c r="B826" t="s">
        <v>1799</v>
      </c>
      <c r="C826" t="s">
        <v>3130</v>
      </c>
      <c r="D826" t="s">
        <v>48</v>
      </c>
      <c r="E826">
        <v>4454.5813972859996</v>
      </c>
      <c r="F826">
        <v>55.18</v>
      </c>
      <c r="G826">
        <v>-17.476972262439102</v>
      </c>
      <c r="H826">
        <v>-6.7841567404896503</v>
      </c>
      <c r="I826">
        <v>-17.203316752162898</v>
      </c>
      <c r="J826">
        <v>0.333071610148654</v>
      </c>
      <c r="K826">
        <v>57.565185738278302</v>
      </c>
      <c r="L826">
        <v>57.498229765580803</v>
      </c>
      <c r="M826">
        <v>41.588774571929697</v>
      </c>
      <c r="N826">
        <v>0.55078748685698298</v>
      </c>
      <c r="O826">
        <v>43.167814425516497</v>
      </c>
      <c r="P826">
        <v>31.224732461355501</v>
      </c>
      <c r="Q826">
        <v>8.2288641391324996E-2</v>
      </c>
    </row>
    <row r="827" spans="1:17" hidden="1" x14ac:dyDescent="0.3">
      <c r="A827" t="s">
        <v>1800</v>
      </c>
      <c r="B827" t="s">
        <v>1801</v>
      </c>
      <c r="C827" t="s">
        <v>3142</v>
      </c>
      <c r="D827" t="s">
        <v>743</v>
      </c>
      <c r="E827">
        <v>4449.3999170859997</v>
      </c>
      <c r="F827">
        <v>279.3</v>
      </c>
      <c r="G827">
        <v>1.6715171583525801</v>
      </c>
      <c r="H827">
        <v>0.24931460793356999</v>
      </c>
      <c r="I827">
        <v>1.15783132523258</v>
      </c>
      <c r="J827">
        <v>-1.5999105597610099</v>
      </c>
      <c r="K827">
        <v>279.41007117446298</v>
      </c>
      <c r="L827">
        <v>259.00601552311599</v>
      </c>
      <c r="M827">
        <v>58.987597709054498</v>
      </c>
      <c r="N827">
        <v>1.90102116861141</v>
      </c>
      <c r="O827">
        <v>5.25957751521661</v>
      </c>
      <c r="P827">
        <v>34.0468420042234</v>
      </c>
      <c r="Q827">
        <v>3.7892634135868998E-2</v>
      </c>
    </row>
    <row r="828" spans="1:17" hidden="1" x14ac:dyDescent="0.3">
      <c r="A828" t="s">
        <v>1802</v>
      </c>
      <c r="B828" t="s">
        <v>1803</v>
      </c>
      <c r="C828" t="s">
        <v>3142</v>
      </c>
      <c r="D828" t="s">
        <v>256</v>
      </c>
      <c r="E828">
        <v>4444.0213999999996</v>
      </c>
      <c r="F828">
        <v>455</v>
      </c>
      <c r="G828">
        <v>27.496094045578499</v>
      </c>
      <c r="H828">
        <v>2.15722448704354</v>
      </c>
      <c r="I828">
        <v>6.3740212428268901</v>
      </c>
      <c r="J828">
        <v>4.7879900104355899</v>
      </c>
      <c r="K828">
        <v>440.63863693500502</v>
      </c>
      <c r="L828">
        <v>402.76129977798502</v>
      </c>
      <c r="M828">
        <v>68.3956077155012</v>
      </c>
      <c r="N828">
        <v>0.54375359435409298</v>
      </c>
      <c r="O828">
        <v>19.3406593406593</v>
      </c>
      <c r="P828">
        <v>61.347517730496399</v>
      </c>
      <c r="Q828">
        <v>0.15444551302418799</v>
      </c>
    </row>
    <row r="829" spans="1:17" x14ac:dyDescent="0.3">
      <c r="A829" t="s">
        <v>1804</v>
      </c>
      <c r="B829" t="s">
        <v>1805</v>
      </c>
      <c r="C829" t="s">
        <v>3133</v>
      </c>
      <c r="D829" t="s">
        <v>184</v>
      </c>
      <c r="E829">
        <v>4422.1918798529996</v>
      </c>
      <c r="F829">
        <v>173.91</v>
      </c>
      <c r="G829">
        <v>-2.2497331655334998</v>
      </c>
      <c r="H829">
        <v>3.36870296759384</v>
      </c>
      <c r="I829">
        <v>-9.0475543311064808</v>
      </c>
      <c r="J829">
        <v>1.92104832096911</v>
      </c>
      <c r="K829">
        <v>176.089490143929</v>
      </c>
      <c r="L829">
        <v>171.44897121178499</v>
      </c>
      <c r="M829">
        <v>55.2870187616397</v>
      </c>
      <c r="N829">
        <v>0.66923737812601802</v>
      </c>
      <c r="O829">
        <v>29.779771145994999</v>
      </c>
      <c r="P829">
        <v>37.969059896866298</v>
      </c>
      <c r="Q829">
        <v>4.8164124021640997E-2</v>
      </c>
    </row>
    <row r="830" spans="1:17" x14ac:dyDescent="0.3">
      <c r="A830" t="s">
        <v>1806</v>
      </c>
      <c r="B830" t="s">
        <v>1807</v>
      </c>
      <c r="C830" t="s">
        <v>3130</v>
      </c>
      <c r="D830" t="s">
        <v>48</v>
      </c>
      <c r="E830">
        <v>4415.5110437100002</v>
      </c>
      <c r="F830">
        <v>638.1</v>
      </c>
      <c r="G830">
        <v>-20.317830256844399</v>
      </c>
      <c r="H830">
        <v>-6.31702177822193</v>
      </c>
      <c r="I830">
        <v>-7.0119475696902702</v>
      </c>
      <c r="J830">
        <v>-0.97864169502101905</v>
      </c>
      <c r="K830">
        <v>673.64168940913703</v>
      </c>
      <c r="L830">
        <v>627.723562364808</v>
      </c>
      <c r="M830">
        <v>38.027583970732501</v>
      </c>
      <c r="N830">
        <v>0.32438057408581999</v>
      </c>
      <c r="O830">
        <v>58.133521391631298</v>
      </c>
      <c r="P830">
        <v>49.525483304042098</v>
      </c>
      <c r="Q830">
        <v>0.13189378517505199</v>
      </c>
    </row>
    <row r="831" spans="1:17" hidden="1" x14ac:dyDescent="0.3">
      <c r="A831" t="s">
        <v>1808</v>
      </c>
      <c r="B831" t="s">
        <v>1809</v>
      </c>
      <c r="C831" t="s">
        <v>3142</v>
      </c>
      <c r="D831" t="s">
        <v>458</v>
      </c>
      <c r="E831">
        <v>4409.8415387199902</v>
      </c>
      <c r="F831">
        <v>961.6</v>
      </c>
      <c r="G831">
        <v>55.471076811107899</v>
      </c>
      <c r="H831">
        <v>-0.14143309762152001</v>
      </c>
      <c r="I831">
        <v>56.386783271876197</v>
      </c>
      <c r="J831">
        <v>8.7831465702505191</v>
      </c>
      <c r="K831">
        <v>914.33829927038403</v>
      </c>
      <c r="L831">
        <v>749.84781740993606</v>
      </c>
      <c r="M831">
        <v>60.856503193142501</v>
      </c>
      <c r="N831">
        <v>0.61413617156170497</v>
      </c>
      <c r="O831">
        <v>13.8727121464226</v>
      </c>
      <c r="P831">
        <v>88.549019607843107</v>
      </c>
      <c r="Q831">
        <v>0.168249458663977</v>
      </c>
    </row>
    <row r="832" spans="1:17" x14ac:dyDescent="0.3">
      <c r="A832" t="s">
        <v>1810</v>
      </c>
      <c r="B832" t="s">
        <v>1811</v>
      </c>
      <c r="C832" t="s">
        <v>3136</v>
      </c>
      <c r="D832" t="s">
        <v>434</v>
      </c>
      <c r="E832">
        <v>4399.8636198160002</v>
      </c>
      <c r="F832">
        <v>88.06</v>
      </c>
      <c r="G832">
        <v>-28.6798492465661</v>
      </c>
      <c r="H832">
        <v>-9.9402164628188299</v>
      </c>
      <c r="I832">
        <v>-29.297699523834901</v>
      </c>
      <c r="J832">
        <v>-2.8645416502764101</v>
      </c>
      <c r="K832">
        <v>96.614608513265694</v>
      </c>
      <c r="L832">
        <v>99.430526033411894</v>
      </c>
      <c r="M832">
        <v>15.743978748010599</v>
      </c>
      <c r="N832">
        <v>0.67829280333847097</v>
      </c>
      <c r="O832">
        <v>38.030888030888001</v>
      </c>
      <c r="P832">
        <v>3.2961876832844501</v>
      </c>
      <c r="Q832">
        <v>-7.6115245676129997E-3</v>
      </c>
    </row>
    <row r="833" spans="1:17" x14ac:dyDescent="0.3">
      <c r="A833" t="s">
        <v>1812</v>
      </c>
      <c r="B833" t="s">
        <v>1813</v>
      </c>
      <c r="C833" t="s">
        <v>3143</v>
      </c>
      <c r="D833" t="s">
        <v>114</v>
      </c>
      <c r="E833">
        <v>4399.0739383500004</v>
      </c>
      <c r="F833">
        <v>257.25</v>
      </c>
      <c r="G833">
        <v>49.782287905615199</v>
      </c>
      <c r="H833">
        <v>-8.7403942917843107</v>
      </c>
      <c r="I833">
        <v>-10.097639061864999</v>
      </c>
      <c r="J833">
        <v>-5.9194286778426299</v>
      </c>
      <c r="K833">
        <v>271.02462213868603</v>
      </c>
      <c r="L833">
        <v>252.33402266758901</v>
      </c>
      <c r="M833">
        <v>42.2596946440217</v>
      </c>
      <c r="N833">
        <v>0.69682124728592798</v>
      </c>
      <c r="O833">
        <v>24.567541302235099</v>
      </c>
      <c r="P833">
        <v>98.802163833075696</v>
      </c>
      <c r="Q833">
        <v>7.8002913733522E-2</v>
      </c>
    </row>
    <row r="834" spans="1:17" hidden="1" x14ac:dyDescent="0.3">
      <c r="A834" t="s">
        <v>1814</v>
      </c>
      <c r="B834" t="s">
        <v>1815</v>
      </c>
      <c r="C834" t="s">
        <v>3142</v>
      </c>
      <c r="D834" t="s">
        <v>278</v>
      </c>
      <c r="E834">
        <v>4392.3942803999998</v>
      </c>
      <c r="F834">
        <v>829.5</v>
      </c>
      <c r="G834">
        <v>16.974351039742999</v>
      </c>
      <c r="H834">
        <v>-4.9222725986626203</v>
      </c>
      <c r="I834">
        <v>23.484463576023799</v>
      </c>
      <c r="J834">
        <v>3.4198123293581602</v>
      </c>
      <c r="K834">
        <v>815.14799859579205</v>
      </c>
      <c r="L834">
        <v>710.43954713051903</v>
      </c>
      <c r="M834">
        <v>53.427790802875002</v>
      </c>
      <c r="N834">
        <v>0.162019955324645</v>
      </c>
      <c r="O834">
        <v>12.278481012658199</v>
      </c>
      <c r="P834">
        <v>63.674033149171201</v>
      </c>
      <c r="Q834">
        <v>-6.4335400385700001E-2</v>
      </c>
    </row>
    <row r="835" spans="1:17" hidden="1" x14ac:dyDescent="0.3">
      <c r="A835" t="s">
        <v>1816</v>
      </c>
      <c r="B835" t="s">
        <v>1817</v>
      </c>
      <c r="C835" t="s">
        <v>3142</v>
      </c>
      <c r="D835" t="s">
        <v>996</v>
      </c>
      <c r="E835">
        <v>4388.9337051749999</v>
      </c>
      <c r="F835">
        <v>542.25</v>
      </c>
      <c r="G835">
        <v>-4.7501458997101498</v>
      </c>
      <c r="H835">
        <v>22.875902060293299</v>
      </c>
      <c r="I835">
        <v>32.570042544214701</v>
      </c>
      <c r="J835">
        <v>-7.7003637891590704E-2</v>
      </c>
      <c r="K835">
        <v>480.14294103776598</v>
      </c>
      <c r="L835">
        <v>425.54108918649899</v>
      </c>
      <c r="M835">
        <v>53.296134941100398</v>
      </c>
      <c r="N835">
        <v>1.6069786514790301</v>
      </c>
      <c r="O835">
        <v>7.8838174273858801</v>
      </c>
      <c r="P835">
        <v>60.4052654932702</v>
      </c>
      <c r="Q835">
        <v>1.2893488012372001E-2</v>
      </c>
    </row>
    <row r="836" spans="1:17" x14ac:dyDescent="0.3">
      <c r="A836" t="s">
        <v>1818</v>
      </c>
      <c r="B836" t="s">
        <v>1819</v>
      </c>
      <c r="C836" t="s">
        <v>3139</v>
      </c>
      <c r="D836" t="s">
        <v>98</v>
      </c>
      <c r="E836">
        <v>4368.2362226499999</v>
      </c>
      <c r="F836">
        <v>1084.0999999999999</v>
      </c>
      <c r="G836">
        <v>24.048790710252302</v>
      </c>
      <c r="H836">
        <v>-7.95345497583524</v>
      </c>
      <c r="I836">
        <v>44.940137900173198</v>
      </c>
      <c r="J836">
        <v>1.5948032322996699</v>
      </c>
      <c r="K836">
        <v>1155.5421427824101</v>
      </c>
      <c r="L836">
        <v>1011.8846763957901</v>
      </c>
      <c r="M836">
        <v>46.931353070292197</v>
      </c>
      <c r="N836">
        <v>0.72115778125616803</v>
      </c>
      <c r="O836">
        <v>46.914491283091898</v>
      </c>
      <c r="P836">
        <v>77.721311475409806</v>
      </c>
      <c r="Q836">
        <v>5.2979066934335003E-2</v>
      </c>
    </row>
    <row r="837" spans="1:17" hidden="1" x14ac:dyDescent="0.3">
      <c r="A837" t="s">
        <v>1820</v>
      </c>
      <c r="B837" t="s">
        <v>1821</v>
      </c>
      <c r="C837" t="s">
        <v>3142</v>
      </c>
      <c r="D837" t="s">
        <v>256</v>
      </c>
      <c r="E837">
        <v>4351.6817511299996</v>
      </c>
      <c r="F837">
        <v>4290.3</v>
      </c>
      <c r="G837">
        <v>15.1794742455736</v>
      </c>
      <c r="H837">
        <v>20.484424158862399</v>
      </c>
      <c r="I837">
        <v>62.7343221764296</v>
      </c>
      <c r="J837">
        <v>4.7286871325858799</v>
      </c>
      <c r="K837">
        <v>3856.3972877168599</v>
      </c>
      <c r="L837">
        <v>3240.0108781304002</v>
      </c>
      <c r="M837">
        <v>70.902669837110196</v>
      </c>
      <c r="N837">
        <v>0.92339498748496496</v>
      </c>
      <c r="O837">
        <v>4.8877700860079498</v>
      </c>
      <c r="P837">
        <v>98.993506493506501</v>
      </c>
      <c r="Q837">
        <v>0.11588466097245299</v>
      </c>
    </row>
    <row r="838" spans="1:17" hidden="1" x14ac:dyDescent="0.3">
      <c r="A838" t="s">
        <v>1822</v>
      </c>
      <c r="B838" t="s">
        <v>1823</v>
      </c>
      <c r="C838" t="s">
        <v>3142</v>
      </c>
      <c r="D838" t="s">
        <v>266</v>
      </c>
      <c r="E838">
        <v>4350.7715531249996</v>
      </c>
      <c r="F838">
        <v>2474.0500000000002</v>
      </c>
      <c r="G838">
        <v>106.055147515854</v>
      </c>
      <c r="H838">
        <v>-4.69924522346132</v>
      </c>
      <c r="I838">
        <v>48.519869191215797</v>
      </c>
      <c r="J838">
        <v>-5.0611376529248204</v>
      </c>
      <c r="K838">
        <v>2473.6161244598802</v>
      </c>
      <c r="L838">
        <v>2035.52627552282</v>
      </c>
      <c r="M838">
        <v>51.433843862177099</v>
      </c>
      <c r="N838">
        <v>0.70640617854044496</v>
      </c>
      <c r="O838">
        <v>16.408318344415001</v>
      </c>
      <c r="P838">
        <v>139.45509097948101</v>
      </c>
      <c r="Q838">
        <v>6.0065055278904003E-2</v>
      </c>
    </row>
    <row r="839" spans="1:17" hidden="1" x14ac:dyDescent="0.3">
      <c r="A839" t="s">
        <v>1824</v>
      </c>
      <c r="B839" t="s">
        <v>1825</v>
      </c>
      <c r="C839" t="s">
        <v>3142</v>
      </c>
      <c r="D839" t="s">
        <v>395</v>
      </c>
      <c r="E839">
        <v>4340.9142773000003</v>
      </c>
      <c r="F839">
        <v>348.85</v>
      </c>
      <c r="G839">
        <v>89.702462022920201</v>
      </c>
      <c r="H839">
        <v>-10.1254778986687</v>
      </c>
      <c r="I839">
        <v>86.914160862740601</v>
      </c>
      <c r="J839">
        <v>4.02958393037453</v>
      </c>
      <c r="K839">
        <v>353.27224540528101</v>
      </c>
      <c r="L839">
        <v>265.85860975576998</v>
      </c>
      <c r="M839">
        <v>44.7459706806697</v>
      </c>
      <c r="N839">
        <v>0.26853711235383798</v>
      </c>
      <c r="O839">
        <v>28.335961014762699</v>
      </c>
      <c r="P839">
        <v>153.349794836413</v>
      </c>
      <c r="Q839">
        <v>0.16687122285269801</v>
      </c>
    </row>
    <row r="840" spans="1:17" hidden="1" x14ac:dyDescent="0.3">
      <c r="A840" t="s">
        <v>1826</v>
      </c>
      <c r="B840" t="s">
        <v>1827</v>
      </c>
      <c r="C840" t="s">
        <v>3142</v>
      </c>
      <c r="D840" t="s">
        <v>284</v>
      </c>
      <c r="E840">
        <v>4320.6734880499998</v>
      </c>
      <c r="F840">
        <v>227.95</v>
      </c>
      <c r="G840">
        <v>139.85793497753099</v>
      </c>
      <c r="H840">
        <v>-1.7891976632620901</v>
      </c>
      <c r="I840">
        <v>112.048995174514</v>
      </c>
      <c r="J840">
        <v>1.46000129619438</v>
      </c>
      <c r="K840">
        <v>242.28911500310701</v>
      </c>
      <c r="L840">
        <v>190.259461305732</v>
      </c>
      <c r="M840">
        <v>35.950304740865697</v>
      </c>
      <c r="N840">
        <v>0.71103763335247605</v>
      </c>
      <c r="O840">
        <v>43.364772976529899</v>
      </c>
      <c r="P840">
        <v>196.03896103896099</v>
      </c>
      <c r="Q840">
        <v>0.13227788736393301</v>
      </c>
    </row>
    <row r="841" spans="1:17" x14ac:dyDescent="0.3">
      <c r="A841" t="s">
        <v>1828</v>
      </c>
      <c r="B841" t="s">
        <v>1829</v>
      </c>
      <c r="C841" t="s">
        <v>3138</v>
      </c>
      <c r="D841" t="s">
        <v>125</v>
      </c>
      <c r="E841">
        <v>4319.6802626250001</v>
      </c>
      <c r="F841">
        <v>913.25</v>
      </c>
      <c r="G841">
        <v>18.345185558525301</v>
      </c>
      <c r="H841">
        <v>1.3805903253404299</v>
      </c>
      <c r="I841">
        <v>17.461648996821701</v>
      </c>
      <c r="J841">
        <v>-5.9936514540993899</v>
      </c>
      <c r="K841">
        <v>912.56277181115695</v>
      </c>
      <c r="L841">
        <v>814.48067193503698</v>
      </c>
      <c r="M841">
        <v>46.381130466088301</v>
      </c>
      <c r="N841">
        <v>0.56217441214848096</v>
      </c>
      <c r="O841">
        <v>13.254859019983501</v>
      </c>
      <c r="P841">
        <v>50.403491436100097</v>
      </c>
      <c r="Q841">
        <v>-3.5578049728514999E-2</v>
      </c>
    </row>
    <row r="842" spans="1:17" x14ac:dyDescent="0.3">
      <c r="A842" t="s">
        <v>1830</v>
      </c>
      <c r="B842" t="s">
        <v>1831</v>
      </c>
      <c r="C842" t="s">
        <v>3143</v>
      </c>
      <c r="D842" t="s">
        <v>434</v>
      </c>
      <c r="E842">
        <v>4303.5232249800001</v>
      </c>
      <c r="F842">
        <v>27.91</v>
      </c>
      <c r="G842">
        <v>-17.7243086399125</v>
      </c>
      <c r="H842">
        <v>11.253962350748999</v>
      </c>
      <c r="I842">
        <v>-6.8760157461554101</v>
      </c>
      <c r="J842">
        <v>19.138610434985701</v>
      </c>
      <c r="K842">
        <v>22.850989288988099</v>
      </c>
      <c r="L842">
        <v>23.802133092221599</v>
      </c>
      <c r="M842">
        <v>70.636113154592707</v>
      </c>
      <c r="N842">
        <v>2.4976861070284699</v>
      </c>
      <c r="O842">
        <v>61.769974919383699</v>
      </c>
      <c r="P842">
        <v>67.125748502994</v>
      </c>
    </row>
    <row r="843" spans="1:17" hidden="1" x14ac:dyDescent="0.3">
      <c r="A843" t="s">
        <v>1832</v>
      </c>
      <c r="B843" t="s">
        <v>1833</v>
      </c>
      <c r="C843" t="s">
        <v>3142</v>
      </c>
      <c r="D843" t="s">
        <v>256</v>
      </c>
      <c r="E843">
        <v>4290.4867244799998</v>
      </c>
      <c r="F843">
        <v>1345.3</v>
      </c>
      <c r="G843">
        <v>0.45283265663981298</v>
      </c>
      <c r="H843">
        <v>-5.1982129614208397</v>
      </c>
      <c r="I843">
        <v>-2.7678632806399999</v>
      </c>
      <c r="J843">
        <v>-2.2461239068704502</v>
      </c>
      <c r="K843">
        <v>1365.87822668023</v>
      </c>
      <c r="L843">
        <v>1283.96116468219</v>
      </c>
      <c r="M843">
        <v>44.625396661859703</v>
      </c>
      <c r="N843">
        <v>0.82226512991507705</v>
      </c>
      <c r="O843">
        <v>17.0593919571842</v>
      </c>
      <c r="P843">
        <v>39.568419960576797</v>
      </c>
      <c r="Q843">
        <v>0.12297285126456101</v>
      </c>
    </row>
    <row r="844" spans="1:17" x14ac:dyDescent="0.3">
      <c r="A844" t="s">
        <v>1834</v>
      </c>
      <c r="B844" t="s">
        <v>1835</v>
      </c>
      <c r="C844" t="s">
        <v>3133</v>
      </c>
      <c r="D844" t="s">
        <v>184</v>
      </c>
      <c r="E844">
        <v>4278.3923312999996</v>
      </c>
      <c r="F844">
        <v>1625.55</v>
      </c>
      <c r="G844">
        <v>47.8527198151357</v>
      </c>
      <c r="H844">
        <v>-2.9677924107742299</v>
      </c>
      <c r="I844">
        <v>31.974415648957301</v>
      </c>
      <c r="J844">
        <v>-3.5989638690599701</v>
      </c>
      <c r="K844">
        <v>1571.34890309304</v>
      </c>
      <c r="L844">
        <v>1316.58258829747</v>
      </c>
      <c r="M844">
        <v>41.047882615360798</v>
      </c>
      <c r="N844">
        <v>0.73673185821696097</v>
      </c>
      <c r="O844">
        <v>10.1165759281474</v>
      </c>
      <c r="P844">
        <v>97.755474452554694</v>
      </c>
      <c r="Q844">
        <v>0.10890881680911101</v>
      </c>
    </row>
    <row r="845" spans="1:17" x14ac:dyDescent="0.3">
      <c r="A845" t="s">
        <v>1836</v>
      </c>
      <c r="B845" t="s">
        <v>1837</v>
      </c>
      <c r="C845" t="s">
        <v>3139</v>
      </c>
      <c r="D845" t="s">
        <v>1838</v>
      </c>
      <c r="E845">
        <v>4265.4220889400003</v>
      </c>
      <c r="F845">
        <v>63.09</v>
      </c>
      <c r="G845">
        <v>-24.791058760736099</v>
      </c>
      <c r="H845">
        <v>-9.1286579821748202</v>
      </c>
      <c r="I845">
        <v>0.52875515194727796</v>
      </c>
      <c r="J845">
        <v>-2.2138157521920299</v>
      </c>
      <c r="K845">
        <v>67.425413501178397</v>
      </c>
      <c r="L845">
        <v>64.884563778829801</v>
      </c>
      <c r="M845">
        <v>40.205521227809903</v>
      </c>
      <c r="N845">
        <v>0.48616097044522399</v>
      </c>
      <c r="O845">
        <v>33.444285940719503</v>
      </c>
      <c r="P845">
        <v>44.701834862385297</v>
      </c>
      <c r="Q845">
        <v>2.4166409580689999E-2</v>
      </c>
    </row>
    <row r="846" spans="1:17" hidden="1" x14ac:dyDescent="0.3">
      <c r="A846" t="s">
        <v>1839</v>
      </c>
      <c r="B846" t="s">
        <v>1840</v>
      </c>
      <c r="C846" t="s">
        <v>3142</v>
      </c>
      <c r="D846" t="s">
        <v>48</v>
      </c>
      <c r="E846">
        <v>4261.9894372500003</v>
      </c>
      <c r="F846">
        <v>767.5</v>
      </c>
      <c r="G846">
        <v>115.114283185226</v>
      </c>
      <c r="H846">
        <v>-5.0824177404015103</v>
      </c>
      <c r="I846">
        <v>70.808312368312102</v>
      </c>
      <c r="J846">
        <v>2.5416201015709201</v>
      </c>
      <c r="K846">
        <v>773.81057867705795</v>
      </c>
      <c r="L846">
        <v>609.55031100727797</v>
      </c>
      <c r="M846">
        <v>47.400808978327603</v>
      </c>
      <c r="N846">
        <v>0.324447159844231</v>
      </c>
      <c r="O846">
        <v>21.824104234527599</v>
      </c>
      <c r="P846">
        <v>177.025807615953</v>
      </c>
    </row>
    <row r="847" spans="1:17" x14ac:dyDescent="0.3">
      <c r="A847" t="s">
        <v>1841</v>
      </c>
      <c r="B847" t="s">
        <v>1842</v>
      </c>
      <c r="C847" t="s">
        <v>3138</v>
      </c>
      <c r="D847" t="s">
        <v>1463</v>
      </c>
      <c r="E847">
        <v>4251.7840254399998</v>
      </c>
      <c r="F847">
        <v>78.400000000000006</v>
      </c>
      <c r="G847">
        <v>28.286425505909101</v>
      </c>
      <c r="H847">
        <v>-11.8173397680797</v>
      </c>
      <c r="I847">
        <v>-18.755125763286902</v>
      </c>
      <c r="J847">
        <v>-3.2125080699873698</v>
      </c>
      <c r="K847">
        <v>85.075117232993307</v>
      </c>
      <c r="L847">
        <v>77.712255371225893</v>
      </c>
      <c r="M847">
        <v>36.241917538568899</v>
      </c>
      <c r="N847">
        <v>0.48567771323532</v>
      </c>
      <c r="O847">
        <v>31.696428571428498</v>
      </c>
      <c r="P847">
        <v>82.750582750582694</v>
      </c>
      <c r="Q847">
        <v>0.161031514191292</v>
      </c>
    </row>
    <row r="848" spans="1:17" hidden="1" x14ac:dyDescent="0.3">
      <c r="A848" t="s">
        <v>1843</v>
      </c>
      <c r="B848" t="s">
        <v>1844</v>
      </c>
      <c r="C848" t="s">
        <v>3142</v>
      </c>
      <c r="D848" t="s">
        <v>217</v>
      </c>
      <c r="E848">
        <v>4211.9994638400003</v>
      </c>
      <c r="F848">
        <v>188.96</v>
      </c>
      <c r="G848">
        <v>140.120172838239</v>
      </c>
      <c r="H848">
        <v>32.487221402380598</v>
      </c>
      <c r="I848">
        <v>97.101100366736304</v>
      </c>
      <c r="J848">
        <v>1.95847818488323</v>
      </c>
      <c r="K848">
        <v>157.169596608294</v>
      </c>
      <c r="L848">
        <v>113.690782897929</v>
      </c>
      <c r="M848">
        <v>59.406525984604897</v>
      </c>
      <c r="N848">
        <v>0.74538529728408598</v>
      </c>
      <c r="O848">
        <v>8.7002540220152405</v>
      </c>
      <c r="P848">
        <v>171.88489208633001</v>
      </c>
      <c r="Q848">
        <v>0.29582611784985402</v>
      </c>
    </row>
    <row r="849" spans="1:17" hidden="1" x14ac:dyDescent="0.3">
      <c r="A849" t="s">
        <v>1845</v>
      </c>
      <c r="B849" t="s">
        <v>1846</v>
      </c>
      <c r="C849" t="s">
        <v>3142</v>
      </c>
      <c r="D849" t="s">
        <v>405</v>
      </c>
      <c r="E849">
        <v>4211.9849739749998</v>
      </c>
      <c r="F849">
        <v>113.25</v>
      </c>
      <c r="G849">
        <v>-46.212436144961799</v>
      </c>
      <c r="H849">
        <v>-5.9796800060700201</v>
      </c>
      <c r="I849">
        <v>-18.1274000704482</v>
      </c>
      <c r="J849">
        <v>-3.07492053921868</v>
      </c>
      <c r="K849">
        <v>119.080941472744</v>
      </c>
      <c r="L849">
        <v>125.033442180222</v>
      </c>
      <c r="M849">
        <v>31.312078941383099</v>
      </c>
      <c r="N849">
        <v>0.84632038738624604</v>
      </c>
      <c r="O849">
        <v>35.6291390728476</v>
      </c>
      <c r="P849">
        <v>4.1379310344827598</v>
      </c>
    </row>
    <row r="850" spans="1:17" x14ac:dyDescent="0.3">
      <c r="A850" t="s">
        <v>1847</v>
      </c>
      <c r="B850" t="s">
        <v>1848</v>
      </c>
      <c r="C850" t="s">
        <v>3139</v>
      </c>
      <c r="D850" t="s">
        <v>119</v>
      </c>
      <c r="E850">
        <v>4198.1118084</v>
      </c>
      <c r="F850">
        <v>213.6</v>
      </c>
      <c r="G850">
        <v>-35.188811384052698</v>
      </c>
      <c r="H850">
        <v>-7.1874386267596799</v>
      </c>
      <c r="I850">
        <v>-12.464124842020601</v>
      </c>
      <c r="J850">
        <v>-7.83089212978369</v>
      </c>
      <c r="K850">
        <v>224.896058264685</v>
      </c>
      <c r="L850">
        <v>220.302282615481</v>
      </c>
      <c r="M850">
        <v>37.254176662549099</v>
      </c>
      <c r="N850">
        <v>0.86831161142507796</v>
      </c>
      <c r="O850">
        <v>30.1498127340823</v>
      </c>
      <c r="P850">
        <v>27.980826842420601</v>
      </c>
      <c r="Q850">
        <v>6.0400029162692999E-2</v>
      </c>
    </row>
    <row r="851" spans="1:17" hidden="1" x14ac:dyDescent="0.3">
      <c r="A851" t="s">
        <v>1849</v>
      </c>
      <c r="B851" t="s">
        <v>1850</v>
      </c>
      <c r="C851" t="s">
        <v>3142</v>
      </c>
      <c r="D851" t="s">
        <v>1052</v>
      </c>
      <c r="E851">
        <v>4191.77813298</v>
      </c>
      <c r="F851">
        <v>178.93</v>
      </c>
      <c r="G851">
        <v>42.373285611478003</v>
      </c>
      <c r="H851">
        <v>6.1176884149825899</v>
      </c>
      <c r="I851">
        <v>53.288150015133802</v>
      </c>
      <c r="J851">
        <v>3.3525619197077701</v>
      </c>
      <c r="K851">
        <v>176.847547403047</v>
      </c>
      <c r="L851">
        <v>147.15072780470399</v>
      </c>
      <c r="M851">
        <v>49.6430473452602</v>
      </c>
      <c r="N851">
        <v>1.7459055667976899</v>
      </c>
      <c r="O851">
        <v>25.0768456938467</v>
      </c>
      <c r="P851">
        <v>107.937245787332</v>
      </c>
    </row>
    <row r="852" spans="1:17" x14ac:dyDescent="0.3">
      <c r="A852" t="s">
        <v>1851</v>
      </c>
      <c r="B852" t="s">
        <v>1852</v>
      </c>
      <c r="C852" t="s">
        <v>3131</v>
      </c>
      <c r="D852" t="s">
        <v>51</v>
      </c>
      <c r="E852">
        <v>4186.6769662500001</v>
      </c>
      <c r="F852">
        <v>339.55</v>
      </c>
      <c r="G852">
        <v>-6.2965647760614996</v>
      </c>
      <c r="H852">
        <v>-10.322213409266199</v>
      </c>
      <c r="I852">
        <v>2.7179456112300402</v>
      </c>
      <c r="J852">
        <v>-6.1636963706385801</v>
      </c>
      <c r="K852">
        <v>353.702984162701</v>
      </c>
      <c r="L852">
        <v>324.33829828189999</v>
      </c>
      <c r="M852">
        <v>22.526799432596899</v>
      </c>
      <c r="N852">
        <v>0.45366065276385598</v>
      </c>
      <c r="O852">
        <v>21.013105580915902</v>
      </c>
      <c r="P852">
        <v>35.765693722510903</v>
      </c>
      <c r="Q852">
        <v>-5.1868998584907997E-2</v>
      </c>
    </row>
    <row r="853" spans="1:17" hidden="1" x14ac:dyDescent="0.3">
      <c r="A853" t="s">
        <v>1853</v>
      </c>
      <c r="B853" t="s">
        <v>1854</v>
      </c>
      <c r="C853" t="s">
        <v>3142</v>
      </c>
      <c r="D853" t="s">
        <v>51</v>
      </c>
      <c r="E853">
        <v>4136.2178681199903</v>
      </c>
      <c r="F853">
        <v>722.8</v>
      </c>
      <c r="G853">
        <v>6.5446266492594898</v>
      </c>
      <c r="H853">
        <v>-3.6115506228360998</v>
      </c>
      <c r="I853">
        <v>43.807851217952702</v>
      </c>
      <c r="J853">
        <v>-2.5132953526974302</v>
      </c>
      <c r="K853">
        <v>705.95215824309901</v>
      </c>
      <c r="M853">
        <v>29.469692018737099</v>
      </c>
      <c r="N853">
        <v>0.34400859887054602</v>
      </c>
      <c r="O853">
        <v>16.429164360819001</v>
      </c>
      <c r="P853">
        <v>71.543847157944597</v>
      </c>
    </row>
    <row r="854" spans="1:17" x14ac:dyDescent="0.3">
      <c r="A854" t="s">
        <v>1855</v>
      </c>
      <c r="B854" t="s">
        <v>1856</v>
      </c>
      <c r="C854" t="s">
        <v>3139</v>
      </c>
      <c r="D854" t="s">
        <v>119</v>
      </c>
      <c r="E854">
        <v>4128.3113614499998</v>
      </c>
      <c r="F854">
        <v>2026.95</v>
      </c>
      <c r="G854">
        <v>32.046549311974701</v>
      </c>
      <c r="H854">
        <v>-9.2956346122115505</v>
      </c>
      <c r="I854">
        <v>-6.2005463105425198</v>
      </c>
      <c r="J854">
        <v>-3.2738580369113901</v>
      </c>
      <c r="K854">
        <v>2172.9424771998601</v>
      </c>
      <c r="L854">
        <v>1941.0981771792301</v>
      </c>
      <c r="M854">
        <v>31.278377812044699</v>
      </c>
      <c r="N854">
        <v>0.62840586192380499</v>
      </c>
      <c r="O854">
        <v>20.888527097362999</v>
      </c>
      <c r="P854">
        <v>64.792682926829201</v>
      </c>
      <c r="Q854">
        <v>0.26647018805269901</v>
      </c>
    </row>
    <row r="855" spans="1:17" x14ac:dyDescent="0.3">
      <c r="A855" t="s">
        <v>1857</v>
      </c>
      <c r="B855" t="s">
        <v>1858</v>
      </c>
      <c r="C855" t="s">
        <v>3139</v>
      </c>
      <c r="D855" t="s">
        <v>119</v>
      </c>
      <c r="E855">
        <v>4117.8362370000004</v>
      </c>
      <c r="F855">
        <v>714.85</v>
      </c>
      <c r="G855">
        <v>8.7870967276077998</v>
      </c>
      <c r="H855">
        <v>17.555871727192699</v>
      </c>
      <c r="I855">
        <v>13.491396038402399</v>
      </c>
      <c r="J855">
        <v>5.7263062725467897</v>
      </c>
      <c r="K855">
        <v>606.01610201699896</v>
      </c>
      <c r="L855">
        <v>575.58670250992395</v>
      </c>
      <c r="M855">
        <v>82.743046259477097</v>
      </c>
      <c r="N855">
        <v>1.71763876508803</v>
      </c>
      <c r="O855">
        <v>0.81835350073442503</v>
      </c>
      <c r="P855">
        <v>55.402173913043399</v>
      </c>
      <c r="Q855">
        <v>0.14092625591286101</v>
      </c>
    </row>
    <row r="856" spans="1:17" x14ac:dyDescent="0.3">
      <c r="A856" t="s">
        <v>1859</v>
      </c>
      <c r="B856" t="s">
        <v>1860</v>
      </c>
      <c r="C856" t="s">
        <v>3139</v>
      </c>
      <c r="D856" t="s">
        <v>138</v>
      </c>
      <c r="E856">
        <v>4081.9431704849999</v>
      </c>
      <c r="F856">
        <v>619.95000000000005</v>
      </c>
      <c r="G856">
        <v>-16.8652015374558</v>
      </c>
      <c r="H856">
        <v>11.5022315875709</v>
      </c>
      <c r="I856">
        <v>9.1845022762115605</v>
      </c>
      <c r="J856">
        <v>0.19338217788298701</v>
      </c>
      <c r="K856">
        <v>548.94275855320097</v>
      </c>
      <c r="L856">
        <v>523.92373293813102</v>
      </c>
      <c r="M856">
        <v>67.353085281291399</v>
      </c>
      <c r="N856">
        <v>1.13347831210262</v>
      </c>
      <c r="O856">
        <v>7.5893217194934897</v>
      </c>
      <c r="P856">
        <v>45.8705882352941</v>
      </c>
    </row>
    <row r="857" spans="1:17" hidden="1" x14ac:dyDescent="0.3">
      <c r="A857" t="s">
        <v>1861</v>
      </c>
      <c r="B857" t="s">
        <v>1862</v>
      </c>
      <c r="C857" t="s">
        <v>3142</v>
      </c>
      <c r="D857" t="s">
        <v>21</v>
      </c>
      <c r="E857">
        <v>4073.1320222599902</v>
      </c>
      <c r="F857">
        <v>756.35</v>
      </c>
      <c r="G857">
        <v>88.769077593137197</v>
      </c>
      <c r="H857">
        <v>-7.6193599533897705E-2</v>
      </c>
      <c r="I857">
        <v>44.966170024729898</v>
      </c>
      <c r="J857">
        <v>11.6450672163179</v>
      </c>
      <c r="K857">
        <v>647.31552643986299</v>
      </c>
      <c r="L857">
        <v>524.898349081329</v>
      </c>
      <c r="M857">
        <v>69.261578645083404</v>
      </c>
      <c r="N857">
        <v>1.29674286590557</v>
      </c>
      <c r="O857">
        <v>3.5102796324452998</v>
      </c>
      <c r="P857">
        <v>165.33941413786999</v>
      </c>
      <c r="Q857">
        <v>0.124440872928115</v>
      </c>
    </row>
    <row r="858" spans="1:17" hidden="1" x14ac:dyDescent="0.3">
      <c r="A858" t="s">
        <v>1863</v>
      </c>
      <c r="B858" t="s">
        <v>1864</v>
      </c>
      <c r="C858" t="s">
        <v>3142</v>
      </c>
      <c r="D858" t="s">
        <v>1063</v>
      </c>
      <c r="E858">
        <v>4060.8879999999999</v>
      </c>
      <c r="F858">
        <v>118</v>
      </c>
      <c r="G858">
        <v>-25.236961315531602</v>
      </c>
      <c r="K858">
        <v>104.378999999999</v>
      </c>
      <c r="M858">
        <v>99.990560428137201</v>
      </c>
      <c r="N858">
        <v>1</v>
      </c>
      <c r="O858">
        <v>0</v>
      </c>
      <c r="P858">
        <v>5.3571428571428603</v>
      </c>
    </row>
    <row r="859" spans="1:17" x14ac:dyDescent="0.3">
      <c r="A859" t="s">
        <v>1865</v>
      </c>
      <c r="B859" t="s">
        <v>1866</v>
      </c>
      <c r="C859" t="s">
        <v>3146</v>
      </c>
      <c r="D859" t="s">
        <v>1344</v>
      </c>
      <c r="E859">
        <v>4057.71466298</v>
      </c>
      <c r="F859">
        <v>614.35</v>
      </c>
      <c r="G859">
        <v>-41.510094308809599</v>
      </c>
      <c r="H859">
        <v>1.20346322890806</v>
      </c>
      <c r="I859">
        <v>-12.3800202149528</v>
      </c>
      <c r="J859">
        <v>0.25769345972030799</v>
      </c>
      <c r="K859">
        <v>617.04527541363996</v>
      </c>
      <c r="L859">
        <v>630.87297317484695</v>
      </c>
      <c r="M859">
        <v>52.936097359368901</v>
      </c>
      <c r="N859">
        <v>0.84772717600532599</v>
      </c>
      <c r="O859">
        <v>32.660535525351897</v>
      </c>
      <c r="P859">
        <v>11.3759970993473</v>
      </c>
      <c r="Q859">
        <v>9.2836660488332001E-2</v>
      </c>
    </row>
    <row r="860" spans="1:17" hidden="1" x14ac:dyDescent="0.3">
      <c r="A860" t="s">
        <v>1867</v>
      </c>
      <c r="B860" t="s">
        <v>1868</v>
      </c>
      <c r="C860" t="s">
        <v>3142</v>
      </c>
      <c r="D860" t="s">
        <v>266</v>
      </c>
      <c r="E860">
        <v>4048.3454553849901</v>
      </c>
      <c r="F860">
        <v>3342.85</v>
      </c>
      <c r="G860">
        <v>22.623865514592801</v>
      </c>
      <c r="H860">
        <v>-6.8438939574343403</v>
      </c>
      <c r="I860">
        <v>71.925303705166201</v>
      </c>
      <c r="J860">
        <v>0.26987224305713903</v>
      </c>
      <c r="K860">
        <v>3154.0130882736898</v>
      </c>
      <c r="L860">
        <v>2552.4178075293398</v>
      </c>
      <c r="M860">
        <v>56.809313678161601</v>
      </c>
      <c r="N860">
        <v>0.39499022622107099</v>
      </c>
      <c r="O860">
        <v>11.7145549456302</v>
      </c>
      <c r="P860">
        <v>121.57889503861</v>
      </c>
      <c r="Q860">
        <v>0.113849625789803</v>
      </c>
    </row>
    <row r="861" spans="1:17" x14ac:dyDescent="0.3">
      <c r="A861" t="s">
        <v>1869</v>
      </c>
      <c r="B861" t="s">
        <v>1870</v>
      </c>
      <c r="C861" t="s">
        <v>3139</v>
      </c>
      <c r="D861" t="s">
        <v>256</v>
      </c>
      <c r="E861">
        <v>4026.3485879339901</v>
      </c>
      <c r="F861">
        <v>173.19</v>
      </c>
      <c r="G861">
        <v>1.70903448300295</v>
      </c>
      <c r="H861">
        <v>-2.5189455427931802</v>
      </c>
      <c r="I861">
        <v>16.504992343385499</v>
      </c>
      <c r="J861">
        <v>-2.21757572310664</v>
      </c>
      <c r="K861">
        <v>169.800005890443</v>
      </c>
      <c r="L861">
        <v>154.227050263271</v>
      </c>
      <c r="M861">
        <v>50.672933221173402</v>
      </c>
      <c r="N861">
        <v>0.65333375816297401</v>
      </c>
      <c r="O861">
        <v>11.2650845891795</v>
      </c>
      <c r="P861">
        <v>54.564926372155199</v>
      </c>
      <c r="Q861">
        <v>2.0603566519811E-2</v>
      </c>
    </row>
    <row r="862" spans="1:17" hidden="1" x14ac:dyDescent="0.3">
      <c r="A862" t="s">
        <v>1871</v>
      </c>
      <c r="B862" t="s">
        <v>1872</v>
      </c>
      <c r="C862" t="s">
        <v>3142</v>
      </c>
      <c r="D862" t="s">
        <v>109</v>
      </c>
      <c r="E862">
        <v>4009.7190006000001</v>
      </c>
      <c r="F862">
        <v>1064.5</v>
      </c>
      <c r="G862">
        <v>45.065403662289697</v>
      </c>
      <c r="H862">
        <v>32.888527712137602</v>
      </c>
      <c r="I862">
        <v>17.5209216534824</v>
      </c>
      <c r="J862">
        <v>14.6226622014889</v>
      </c>
      <c r="K862">
        <v>869.50820218736806</v>
      </c>
      <c r="L862">
        <v>788.20890569937796</v>
      </c>
      <c r="M862">
        <v>67.323248771471398</v>
      </c>
      <c r="N862">
        <v>2.4177093096563098</v>
      </c>
      <c r="O862">
        <v>4.2649131047440099</v>
      </c>
      <c r="P862">
        <v>98.175556176114597</v>
      </c>
      <c r="Q862">
        <v>8.4803372427729007E-2</v>
      </c>
    </row>
    <row r="863" spans="1:17" hidden="1" x14ac:dyDescent="0.3">
      <c r="A863" t="s">
        <v>1873</v>
      </c>
      <c r="B863" t="s">
        <v>1874</v>
      </c>
      <c r="C863" t="s">
        <v>3142</v>
      </c>
      <c r="D863" t="s">
        <v>458</v>
      </c>
      <c r="E863">
        <v>4008.7182842500001</v>
      </c>
      <c r="F863">
        <v>650.5</v>
      </c>
      <c r="G863">
        <v>-39.091316725966301</v>
      </c>
      <c r="H863">
        <v>5.29128773586545</v>
      </c>
      <c r="I863">
        <v>-20.791961930127702</v>
      </c>
      <c r="J863">
        <v>-0.82607119503251203</v>
      </c>
      <c r="K863">
        <v>653.16631807193505</v>
      </c>
      <c r="L863">
        <v>673.21709226804296</v>
      </c>
      <c r="M863">
        <v>43.882626488142101</v>
      </c>
      <c r="N863">
        <v>0.846657896997976</v>
      </c>
      <c r="O863">
        <v>27.202152190622598</v>
      </c>
      <c r="P863">
        <v>9.1168330118258805</v>
      </c>
      <c r="Q863">
        <v>0.129435108085561</v>
      </c>
    </row>
    <row r="864" spans="1:17" hidden="1" x14ac:dyDescent="0.3">
      <c r="A864" t="s">
        <v>1875</v>
      </c>
      <c r="B864" t="s">
        <v>1876</v>
      </c>
      <c r="C864" t="s">
        <v>3142</v>
      </c>
      <c r="D864" t="s">
        <v>138</v>
      </c>
      <c r="E864">
        <v>4008.3528206750002</v>
      </c>
      <c r="F864">
        <v>331.75</v>
      </c>
      <c r="G864">
        <v>20.516117912802599</v>
      </c>
      <c r="H864">
        <v>-1.6207247821894299</v>
      </c>
      <c r="I864">
        <v>41.033394141666399</v>
      </c>
      <c r="J864">
        <v>7.8321549639230801</v>
      </c>
      <c r="K864">
        <v>351.57054999803802</v>
      </c>
      <c r="M864">
        <v>60.7795996527271</v>
      </c>
      <c r="N864">
        <v>0.93862352663771598</v>
      </c>
      <c r="O864">
        <v>59.7588545591559</v>
      </c>
      <c r="P864">
        <v>95.838252656434406</v>
      </c>
    </row>
    <row r="865" spans="1:17" hidden="1" x14ac:dyDescent="0.3">
      <c r="A865" t="s">
        <v>1877</v>
      </c>
      <c r="B865" t="s">
        <v>1878</v>
      </c>
      <c r="C865" t="s">
        <v>3142</v>
      </c>
      <c r="D865" t="s">
        <v>278</v>
      </c>
      <c r="E865">
        <v>4007.9435600000002</v>
      </c>
      <c r="F865">
        <v>437.2</v>
      </c>
      <c r="G865">
        <v>121.659884546439</v>
      </c>
      <c r="H865">
        <v>-6.8565868328434201</v>
      </c>
      <c r="I865">
        <v>72.036448165253006</v>
      </c>
      <c r="J865">
        <v>-0.85783037757876102</v>
      </c>
      <c r="K865">
        <v>395.58118664176197</v>
      </c>
      <c r="L865">
        <v>285.43010052237901</v>
      </c>
      <c r="M865">
        <v>55.447440764188002</v>
      </c>
      <c r="N865">
        <v>0.40826753827589302</v>
      </c>
      <c r="O865">
        <v>10.7044830741079</v>
      </c>
      <c r="P865">
        <v>193.42281879194601</v>
      </c>
      <c r="Q865">
        <v>0.16718760883196901</v>
      </c>
    </row>
    <row r="866" spans="1:17" hidden="1" x14ac:dyDescent="0.3">
      <c r="A866" t="s">
        <v>1879</v>
      </c>
      <c r="B866" t="s">
        <v>1880</v>
      </c>
      <c r="C866" t="s">
        <v>3142</v>
      </c>
      <c r="D866" t="s">
        <v>89</v>
      </c>
      <c r="E866">
        <v>4006.8811332</v>
      </c>
      <c r="F866">
        <v>1772.1</v>
      </c>
      <c r="G866">
        <v>148.72340604279199</v>
      </c>
      <c r="H866">
        <v>9.3715583840228405</v>
      </c>
      <c r="I866">
        <v>66.384494913553496</v>
      </c>
      <c r="J866">
        <v>8.40223263958225</v>
      </c>
      <c r="K866">
        <v>1523.35448199865</v>
      </c>
      <c r="L866">
        <v>1170.7126842135201</v>
      </c>
      <c r="M866">
        <v>68.620486059872306</v>
      </c>
      <c r="N866">
        <v>1.08927126799709</v>
      </c>
      <c r="O866">
        <v>2.92872862705264</v>
      </c>
      <c r="P866">
        <v>243.729997090485</v>
      </c>
      <c r="Q866">
        <v>0.19925099329840401</v>
      </c>
    </row>
    <row r="867" spans="1:17" x14ac:dyDescent="0.3">
      <c r="A867" t="s">
        <v>1881</v>
      </c>
      <c r="B867" t="s">
        <v>1882</v>
      </c>
      <c r="C867" t="s">
        <v>3136</v>
      </c>
      <c r="D867" t="s">
        <v>434</v>
      </c>
      <c r="E867">
        <v>3994.2086813999999</v>
      </c>
      <c r="F867">
        <v>1040.7</v>
      </c>
      <c r="G867">
        <v>-52.326847955688301</v>
      </c>
      <c r="H867">
        <v>-7.9573245758866697</v>
      </c>
      <c r="I867">
        <v>-15.513177729742599</v>
      </c>
      <c r="J867">
        <v>-1.92358825210456</v>
      </c>
      <c r="K867">
        <v>1104.4357921241401</v>
      </c>
      <c r="L867">
        <v>1179.3555740163399</v>
      </c>
      <c r="M867">
        <v>32.387494579503198</v>
      </c>
      <c r="N867">
        <v>0.86817448278199605</v>
      </c>
      <c r="O867">
        <v>39.113096953973198</v>
      </c>
      <c r="P867">
        <v>4.2942326000901803</v>
      </c>
      <c r="Q867">
        <v>-8.2512519248733998E-2</v>
      </c>
    </row>
    <row r="868" spans="1:17" hidden="1" x14ac:dyDescent="0.3">
      <c r="A868" t="s">
        <v>1883</v>
      </c>
      <c r="B868" t="s">
        <v>1884</v>
      </c>
      <c r="C868" t="s">
        <v>3142</v>
      </c>
      <c r="D868" t="s">
        <v>48</v>
      </c>
      <c r="E868">
        <v>3985.516664325</v>
      </c>
      <c r="F868">
        <v>716.55</v>
      </c>
      <c r="G868">
        <v>-23.793580709383701</v>
      </c>
      <c r="H868">
        <v>-3.7099616962108599</v>
      </c>
      <c r="I868">
        <v>-6.6974270982719499</v>
      </c>
      <c r="J868">
        <v>4.3981448678330999</v>
      </c>
      <c r="K868">
        <v>700.03056511919203</v>
      </c>
      <c r="M868">
        <v>70.948971481852496</v>
      </c>
      <c r="N868">
        <v>1.7290196132123301</v>
      </c>
      <c r="O868">
        <v>25.218058753750601</v>
      </c>
      <c r="P868">
        <v>30.2818181818181</v>
      </c>
    </row>
    <row r="869" spans="1:17" x14ac:dyDescent="0.3">
      <c r="A869" t="s">
        <v>1885</v>
      </c>
      <c r="B869" t="s">
        <v>1886</v>
      </c>
      <c r="C869" t="s">
        <v>3127</v>
      </c>
      <c r="D869" t="s">
        <v>54</v>
      </c>
      <c r="E869">
        <v>3955.2963376799999</v>
      </c>
      <c r="F869">
        <v>554.70000000000005</v>
      </c>
      <c r="G869">
        <v>-58.3992056676773</v>
      </c>
      <c r="H869">
        <v>-8.0618656224518102</v>
      </c>
      <c r="I869">
        <v>-47.433882045133501</v>
      </c>
      <c r="J869">
        <v>-3.9469214297648398</v>
      </c>
      <c r="K869">
        <v>613.63742815648402</v>
      </c>
      <c r="L869">
        <v>735.37227250948297</v>
      </c>
      <c r="M869">
        <v>31.150846233559101</v>
      </c>
      <c r="N869">
        <v>0.86783620095320102</v>
      </c>
      <c r="O869">
        <v>124.121146565711</v>
      </c>
      <c r="P869">
        <v>3.6338159738439999</v>
      </c>
      <c r="Q869">
        <v>-8.9805629494899995E-4</v>
      </c>
    </row>
    <row r="870" spans="1:17" x14ac:dyDescent="0.3">
      <c r="A870" t="s">
        <v>1887</v>
      </c>
      <c r="B870" t="s">
        <v>1888</v>
      </c>
      <c r="C870" t="s">
        <v>3141</v>
      </c>
      <c r="D870" t="s">
        <v>266</v>
      </c>
      <c r="E870">
        <v>3951.8723448000001</v>
      </c>
      <c r="F870">
        <v>158.80000000000001</v>
      </c>
      <c r="G870">
        <v>45.9294832248546</v>
      </c>
      <c r="H870">
        <v>-9.9160997591564506</v>
      </c>
      <c r="I870">
        <v>41.3731496026409</v>
      </c>
      <c r="J870">
        <v>-1.25154154735562</v>
      </c>
      <c r="K870">
        <v>151.35500911237</v>
      </c>
      <c r="L870">
        <v>125.996061709662</v>
      </c>
      <c r="M870">
        <v>60.907195578325101</v>
      </c>
      <c r="N870">
        <v>0.74377470733976603</v>
      </c>
      <c r="O870">
        <v>11.4609571788413</v>
      </c>
      <c r="P870">
        <v>94.607843137254903</v>
      </c>
      <c r="Q870">
        <v>2.5659398925865998E-2</v>
      </c>
    </row>
    <row r="871" spans="1:17" hidden="1" x14ac:dyDescent="0.3">
      <c r="A871" t="s">
        <v>1889</v>
      </c>
      <c r="B871" t="s">
        <v>1890</v>
      </c>
      <c r="C871" t="s">
        <v>3142</v>
      </c>
      <c r="D871" t="s">
        <v>51</v>
      </c>
      <c r="E871">
        <v>3935.8921104999999</v>
      </c>
      <c r="F871">
        <v>392.5</v>
      </c>
      <c r="G871">
        <v>15.948057862481701</v>
      </c>
      <c r="H871">
        <v>-1.3779033563238401</v>
      </c>
      <c r="I871">
        <v>16.462701612695</v>
      </c>
      <c r="J871">
        <v>1.6453064158508901</v>
      </c>
      <c r="K871">
        <v>381.976456649272</v>
      </c>
      <c r="L871">
        <v>343.658443456969</v>
      </c>
      <c r="M871">
        <v>57.0796942565592</v>
      </c>
      <c r="N871">
        <v>0.50502314120417502</v>
      </c>
      <c r="O871">
        <v>10.5732484076433</v>
      </c>
      <c r="P871">
        <v>65.367600589846205</v>
      </c>
      <c r="Q871">
        <v>7.8577380542450004E-2</v>
      </c>
    </row>
    <row r="872" spans="1:17" hidden="1" x14ac:dyDescent="0.3">
      <c r="A872" t="s">
        <v>1891</v>
      </c>
      <c r="B872" t="s">
        <v>1892</v>
      </c>
      <c r="C872" t="s">
        <v>3142</v>
      </c>
      <c r="D872" t="s">
        <v>48</v>
      </c>
      <c r="E872">
        <v>3928.3087409999998</v>
      </c>
      <c r="F872">
        <v>2047.85</v>
      </c>
      <c r="G872">
        <v>537.70946225943806</v>
      </c>
      <c r="H872">
        <v>-5.1585687934852498</v>
      </c>
      <c r="I872">
        <v>70.649841265687201</v>
      </c>
      <c r="J872">
        <v>-2.4833516617081202</v>
      </c>
      <c r="K872">
        <v>2125.27745686975</v>
      </c>
      <c r="L872">
        <v>1615.4378455221399</v>
      </c>
      <c r="M872">
        <v>43.600220981877698</v>
      </c>
      <c r="N872">
        <v>0.51635905633871004</v>
      </c>
      <c r="O872">
        <v>45.713797397270298</v>
      </c>
      <c r="P872">
        <v>606.15517241379303</v>
      </c>
    </row>
    <row r="873" spans="1:17" x14ac:dyDescent="0.3">
      <c r="A873" t="s">
        <v>1893</v>
      </c>
      <c r="B873" t="s">
        <v>1894</v>
      </c>
      <c r="C873" t="s">
        <v>3134</v>
      </c>
      <c r="D873" t="s">
        <v>119</v>
      </c>
      <c r="E873">
        <v>3920.6740912400001</v>
      </c>
      <c r="F873">
        <v>217.55</v>
      </c>
      <c r="G873">
        <v>-17.2812404111741</v>
      </c>
      <c r="H873">
        <v>5.5062217516954304</v>
      </c>
      <c r="I873">
        <v>-10.7533283233814</v>
      </c>
      <c r="J873">
        <v>-7.8468793480704599</v>
      </c>
      <c r="K873">
        <v>224.646558961003</v>
      </c>
      <c r="L873">
        <v>215.869988128079</v>
      </c>
      <c r="M873">
        <v>40.326891933670701</v>
      </c>
      <c r="N873">
        <v>0.99599799833263403</v>
      </c>
      <c r="O873">
        <v>26.384739140427399</v>
      </c>
      <c r="P873">
        <v>36.780886513674901</v>
      </c>
      <c r="Q873">
        <v>9.1424352109104004E-2</v>
      </c>
    </row>
    <row r="874" spans="1:17" hidden="1" x14ac:dyDescent="0.3">
      <c r="A874" t="s">
        <v>1895</v>
      </c>
      <c r="B874" t="s">
        <v>1896</v>
      </c>
      <c r="C874" t="s">
        <v>3142</v>
      </c>
      <c r="D874" t="s">
        <v>51</v>
      </c>
      <c r="E874">
        <v>3915.4729950000001</v>
      </c>
      <c r="F874">
        <v>1575</v>
      </c>
      <c r="G874">
        <v>127.29899043953201</v>
      </c>
      <c r="H874">
        <v>3.0274628510728201</v>
      </c>
      <c r="I874">
        <v>46.579057344431398</v>
      </c>
      <c r="J874">
        <v>-1.9500787476318899</v>
      </c>
      <c r="K874">
        <v>1400.4097316711</v>
      </c>
      <c r="L874">
        <v>1082.0666696828</v>
      </c>
      <c r="M874">
        <v>61.3998175149164</v>
      </c>
      <c r="N874">
        <v>0.67099476439790495</v>
      </c>
      <c r="O874">
        <v>4.44444444444445</v>
      </c>
      <c r="P874">
        <v>178.268551236749</v>
      </c>
      <c r="Q874">
        <v>0.23627279699259399</v>
      </c>
    </row>
    <row r="875" spans="1:17" hidden="1" x14ac:dyDescent="0.3">
      <c r="A875" t="s">
        <v>1897</v>
      </c>
      <c r="B875" t="s">
        <v>1898</v>
      </c>
      <c r="C875" t="s">
        <v>3142</v>
      </c>
      <c r="D875" t="s">
        <v>135</v>
      </c>
      <c r="E875">
        <v>3915.40747005</v>
      </c>
      <c r="F875">
        <v>859.5</v>
      </c>
      <c r="G875">
        <v>119.20816897626</v>
      </c>
      <c r="H875">
        <v>12.1939949290899</v>
      </c>
      <c r="I875">
        <v>18.0939645923259</v>
      </c>
      <c r="J875">
        <v>5.1066420772573702</v>
      </c>
      <c r="K875">
        <v>760.33492136679899</v>
      </c>
      <c r="L875">
        <v>651.97887190537199</v>
      </c>
      <c r="M875">
        <v>69.857873624171106</v>
      </c>
      <c r="N875">
        <v>0.71077021209845104</v>
      </c>
      <c r="O875">
        <v>4.9447353112274497</v>
      </c>
      <c r="P875">
        <v>178.15533980582501</v>
      </c>
      <c r="Q875">
        <v>0.16531976216308</v>
      </c>
    </row>
    <row r="876" spans="1:17" hidden="1" x14ac:dyDescent="0.3">
      <c r="A876" t="s">
        <v>1899</v>
      </c>
      <c r="B876" t="s">
        <v>1900</v>
      </c>
      <c r="C876" t="s">
        <v>3142</v>
      </c>
      <c r="D876" t="s">
        <v>384</v>
      </c>
      <c r="E876">
        <v>3907.6858366299998</v>
      </c>
      <c r="F876">
        <v>264.85000000000002</v>
      </c>
      <c r="G876">
        <v>109.30116658751</v>
      </c>
      <c r="H876">
        <v>1.7774290882767201</v>
      </c>
      <c r="I876">
        <v>119.046031028331</v>
      </c>
      <c r="J876">
        <v>2.2209657494691899</v>
      </c>
      <c r="K876">
        <v>250.26965078628999</v>
      </c>
      <c r="L876">
        <v>183.39519825253399</v>
      </c>
      <c r="M876">
        <v>44.491147536035598</v>
      </c>
      <c r="N876">
        <v>0.26932723717151702</v>
      </c>
      <c r="O876">
        <v>27.5061355484236</v>
      </c>
      <c r="P876">
        <v>178.78947368421001</v>
      </c>
      <c r="Q876">
        <v>0.154402654474531</v>
      </c>
    </row>
    <row r="877" spans="1:17" x14ac:dyDescent="0.3">
      <c r="A877" t="s">
        <v>1901</v>
      </c>
      <c r="B877" t="s">
        <v>1902</v>
      </c>
      <c r="C877" t="s">
        <v>3137</v>
      </c>
      <c r="D877" t="s">
        <v>48</v>
      </c>
      <c r="E877">
        <v>3890.0882118</v>
      </c>
      <c r="F877">
        <v>2295.3000000000002</v>
      </c>
      <c r="G877">
        <v>4.2851482875277096</v>
      </c>
      <c r="H877">
        <v>0.27770193091735201</v>
      </c>
      <c r="I877">
        <v>24.606903916364701</v>
      </c>
      <c r="J877">
        <v>4.8260136025738696</v>
      </c>
      <c r="K877">
        <v>2020.07493224264</v>
      </c>
      <c r="L877">
        <v>1814.1493776377099</v>
      </c>
      <c r="M877">
        <v>77.4339102173725</v>
      </c>
      <c r="N877">
        <v>0.79984568967740199</v>
      </c>
      <c r="O877">
        <v>1.0761120550690499</v>
      </c>
      <c r="P877">
        <v>62.326732673267301</v>
      </c>
      <c r="Q877">
        <v>8.2639227594421993E-2</v>
      </c>
    </row>
    <row r="878" spans="1:17" hidden="1" x14ac:dyDescent="0.3">
      <c r="A878" t="s">
        <v>1903</v>
      </c>
      <c r="B878" t="s">
        <v>1904</v>
      </c>
      <c r="C878" t="s">
        <v>3142</v>
      </c>
      <c r="D878" t="s">
        <v>507</v>
      </c>
      <c r="E878">
        <v>3863.0785499199901</v>
      </c>
      <c r="F878">
        <v>4471.3999999999996</v>
      </c>
      <c r="G878">
        <v>-10.8419520785187</v>
      </c>
      <c r="H878">
        <v>2.61529073786979</v>
      </c>
      <c r="I878">
        <v>27.406148965985501</v>
      </c>
      <c r="J878">
        <v>-4.1082751649045504</v>
      </c>
      <c r="K878">
        <v>4289.9201429232598</v>
      </c>
      <c r="L878">
        <v>3828.6364915929298</v>
      </c>
      <c r="M878">
        <v>51.776264726629101</v>
      </c>
      <c r="N878">
        <v>1.15264891366884</v>
      </c>
      <c r="O878">
        <v>8.24350315337478</v>
      </c>
      <c r="P878">
        <v>49.225737551728699</v>
      </c>
      <c r="Q878">
        <v>2.2834013016496998E-2</v>
      </c>
    </row>
    <row r="879" spans="1:17" hidden="1" x14ac:dyDescent="0.3">
      <c r="A879" t="s">
        <v>1905</v>
      </c>
      <c r="B879" t="s">
        <v>1906</v>
      </c>
      <c r="C879" t="s">
        <v>3142</v>
      </c>
      <c r="D879" t="s">
        <v>217</v>
      </c>
      <c r="E879">
        <v>3858.2976281000001</v>
      </c>
      <c r="F879">
        <v>215.96</v>
      </c>
      <c r="G879">
        <v>37.142244218479398</v>
      </c>
      <c r="H879">
        <v>16.1551684787784</v>
      </c>
      <c r="I879">
        <v>57.545907077723903</v>
      </c>
      <c r="J879">
        <v>8.7051724298857796</v>
      </c>
      <c r="K879">
        <v>184.37904722163</v>
      </c>
      <c r="L879">
        <v>152.05980003318001</v>
      </c>
      <c r="M879">
        <v>63.299405003519603</v>
      </c>
      <c r="N879">
        <v>1.4758944301566801</v>
      </c>
      <c r="O879">
        <v>1.3150583441378001</v>
      </c>
      <c r="P879">
        <v>108.556253017865</v>
      </c>
      <c r="Q879">
        <v>0.16814755098801501</v>
      </c>
    </row>
    <row r="880" spans="1:17" hidden="1" x14ac:dyDescent="0.3">
      <c r="A880" t="s">
        <v>1907</v>
      </c>
      <c r="B880" t="s">
        <v>1908</v>
      </c>
      <c r="C880" t="s">
        <v>3142</v>
      </c>
      <c r="D880" t="s">
        <v>89</v>
      </c>
      <c r="E880">
        <v>3840.3525871199899</v>
      </c>
      <c r="F880">
        <v>359.6</v>
      </c>
      <c r="G880">
        <v>147.12426660709201</v>
      </c>
      <c r="H880">
        <v>7.6445467980536801</v>
      </c>
      <c r="I880">
        <v>87.880448920498395</v>
      </c>
      <c r="J880">
        <v>9.6060928909670498</v>
      </c>
      <c r="K880">
        <v>308.989130052642</v>
      </c>
      <c r="L880">
        <v>223.683839755306</v>
      </c>
      <c r="M880">
        <v>54.285720804451003</v>
      </c>
      <c r="N880">
        <v>0.47305513075584099</v>
      </c>
      <c r="O880">
        <v>11.2347052280311</v>
      </c>
      <c r="P880">
        <v>199.04365904365901</v>
      </c>
      <c r="Q880">
        <v>6.7802897301730003E-2</v>
      </c>
    </row>
    <row r="881" spans="1:17" hidden="1" x14ac:dyDescent="0.3">
      <c r="A881" t="s">
        <v>1909</v>
      </c>
      <c r="B881" t="s">
        <v>1910</v>
      </c>
      <c r="C881" t="s">
        <v>3142</v>
      </c>
      <c r="D881" t="s">
        <v>184</v>
      </c>
      <c r="E881">
        <v>3826.0327701750002</v>
      </c>
      <c r="F881">
        <v>561.35</v>
      </c>
      <c r="G881">
        <v>21.878884844644201</v>
      </c>
      <c r="H881">
        <v>10.307038743929899</v>
      </c>
      <c r="I881">
        <v>9.6093546731548205</v>
      </c>
      <c r="J881">
        <v>-0.41945419976597298</v>
      </c>
      <c r="K881">
        <v>549.35967943348203</v>
      </c>
      <c r="L881">
        <v>494.66333977239998</v>
      </c>
      <c r="M881">
        <v>51.790684136063803</v>
      </c>
      <c r="N881">
        <v>0.59612183453766099</v>
      </c>
      <c r="O881">
        <v>8.6577001870490697</v>
      </c>
      <c r="P881">
        <v>68.903264630660402</v>
      </c>
      <c r="Q881">
        <v>0.154906493042164</v>
      </c>
    </row>
    <row r="882" spans="1:17" hidden="1" x14ac:dyDescent="0.3">
      <c r="A882" t="s">
        <v>1911</v>
      </c>
      <c r="B882" t="s">
        <v>1912</v>
      </c>
      <c r="C882" t="s">
        <v>3142</v>
      </c>
      <c r="D882" t="s">
        <v>1587</v>
      </c>
      <c r="E882">
        <v>3820.0650000000001</v>
      </c>
      <c r="F882">
        <v>344.15</v>
      </c>
      <c r="G882">
        <v>-48.145113903614103</v>
      </c>
      <c r="H882">
        <v>-4.40475279131888</v>
      </c>
      <c r="I882">
        <v>-10.4139992404246</v>
      </c>
      <c r="J882">
        <v>-1.7583858247953601</v>
      </c>
      <c r="K882">
        <v>343.62302834617401</v>
      </c>
      <c r="L882">
        <v>344.302051554081</v>
      </c>
      <c r="M882">
        <v>42.848344400136703</v>
      </c>
      <c r="N882">
        <v>0.46100418606911803</v>
      </c>
      <c r="O882">
        <v>35.609472613685902</v>
      </c>
      <c r="P882">
        <v>18.508953168043998</v>
      </c>
      <c r="Q882">
        <v>-1.919991008733E-3</v>
      </c>
    </row>
    <row r="883" spans="1:17" hidden="1" x14ac:dyDescent="0.3">
      <c r="A883" t="s">
        <v>1913</v>
      </c>
      <c r="B883" t="s">
        <v>1914</v>
      </c>
      <c r="C883" t="s">
        <v>3142</v>
      </c>
      <c r="D883" t="s">
        <v>54</v>
      </c>
      <c r="E883">
        <v>3817.02422475</v>
      </c>
      <c r="F883">
        <v>280.5</v>
      </c>
      <c r="G883">
        <v>34.990401908168202</v>
      </c>
      <c r="H883">
        <v>-3.8781229126444199</v>
      </c>
      <c r="I883">
        <v>6.4285867028541501</v>
      </c>
      <c r="J883">
        <v>-6.2608953672940899</v>
      </c>
      <c r="K883">
        <v>278.92346530235602</v>
      </c>
      <c r="L883">
        <v>239.53531276523401</v>
      </c>
      <c r="M883">
        <v>35.492081060036398</v>
      </c>
      <c r="N883">
        <v>0.62350958488805697</v>
      </c>
      <c r="O883">
        <v>22.281639928698699</v>
      </c>
      <c r="P883">
        <v>78.095238095238003</v>
      </c>
      <c r="Q883">
        <v>5.0871390514119997E-3</v>
      </c>
    </row>
    <row r="884" spans="1:17" hidden="1" x14ac:dyDescent="0.3">
      <c r="A884" t="s">
        <v>1915</v>
      </c>
      <c r="B884" t="s">
        <v>1916</v>
      </c>
      <c r="C884" t="s">
        <v>3142</v>
      </c>
      <c r="D884" t="s">
        <v>266</v>
      </c>
      <c r="E884">
        <v>3811.9590739999999</v>
      </c>
      <c r="F884">
        <v>556</v>
      </c>
      <c r="G884">
        <v>47.497639379100598</v>
      </c>
      <c r="H884">
        <v>-3.6925977054119499</v>
      </c>
      <c r="I884">
        <v>4.45601663451587</v>
      </c>
      <c r="J884">
        <v>1.3176856335568701</v>
      </c>
      <c r="K884">
        <v>572.752911475975</v>
      </c>
      <c r="L884">
        <v>511.29584481307199</v>
      </c>
      <c r="M884">
        <v>47.1834790636549</v>
      </c>
      <c r="N884">
        <v>0.61842733640757597</v>
      </c>
      <c r="O884">
        <v>17.805755395683398</v>
      </c>
      <c r="P884">
        <v>76.507936507936506</v>
      </c>
      <c r="Q884">
        <v>6.5232373521694004E-2</v>
      </c>
    </row>
    <row r="885" spans="1:17" x14ac:dyDescent="0.3">
      <c r="A885" t="s">
        <v>1917</v>
      </c>
      <c r="B885" t="s">
        <v>1918</v>
      </c>
      <c r="C885" t="s">
        <v>3129</v>
      </c>
      <c r="D885" t="s">
        <v>239</v>
      </c>
      <c r="E885">
        <v>3795.029317985</v>
      </c>
      <c r="F885">
        <v>449.65</v>
      </c>
      <c r="G885">
        <v>-30.469682937553198</v>
      </c>
      <c r="H885">
        <v>-5.9763742209460604</v>
      </c>
      <c r="I885">
        <v>-29.534440945860698</v>
      </c>
      <c r="J885">
        <v>0.60193615201578399</v>
      </c>
      <c r="K885">
        <v>479.410512867325</v>
      </c>
      <c r="L885">
        <v>497.44480100053698</v>
      </c>
      <c r="M885">
        <v>28.080505584765099</v>
      </c>
      <c r="N885">
        <v>1.5355533411218001</v>
      </c>
      <c r="O885">
        <v>55.454242188368703</v>
      </c>
      <c r="P885">
        <v>0.98820887142054803</v>
      </c>
    </row>
    <row r="886" spans="1:17" hidden="1" x14ac:dyDescent="0.3">
      <c r="A886" t="s">
        <v>1919</v>
      </c>
      <c r="B886" t="s">
        <v>1920</v>
      </c>
      <c r="C886" t="s">
        <v>3142</v>
      </c>
      <c r="D886" t="s">
        <v>51</v>
      </c>
      <c r="E886">
        <v>3793.6257009750002</v>
      </c>
      <c r="F886">
        <v>348.15</v>
      </c>
      <c r="G886">
        <v>102.88566957422</v>
      </c>
      <c r="H886">
        <v>-0.69924522346133</v>
      </c>
      <c r="I886">
        <v>21.215626653702301</v>
      </c>
      <c r="J886">
        <v>-6.8663839823121799</v>
      </c>
      <c r="K886">
        <v>346.82119284159103</v>
      </c>
      <c r="L886">
        <v>283.41590817295997</v>
      </c>
      <c r="M886">
        <v>46.940513992092697</v>
      </c>
      <c r="N886">
        <v>0.57255729354226004</v>
      </c>
      <c r="O886">
        <v>12.020680741059801</v>
      </c>
      <c r="P886">
        <v>221.765249537892</v>
      </c>
      <c r="Q886">
        <v>0.14562017162753299</v>
      </c>
    </row>
    <row r="887" spans="1:17" hidden="1" x14ac:dyDescent="0.3">
      <c r="A887" t="s">
        <v>1921</v>
      </c>
      <c r="B887" t="s">
        <v>1922</v>
      </c>
      <c r="C887" t="s">
        <v>3142</v>
      </c>
      <c r="D887" t="s">
        <v>556</v>
      </c>
      <c r="E887">
        <v>3787.1717363040002</v>
      </c>
      <c r="F887">
        <v>135.74</v>
      </c>
      <c r="G887">
        <v>156.41786652379699</v>
      </c>
      <c r="H887">
        <v>-2.82237255730695</v>
      </c>
      <c r="I887">
        <v>69.288482516457293</v>
      </c>
      <c r="J887">
        <v>-3.4581533295448499</v>
      </c>
      <c r="K887">
        <v>127.470661359178</v>
      </c>
      <c r="L887">
        <v>96.302505897123794</v>
      </c>
      <c r="M887">
        <v>43.177217091720699</v>
      </c>
      <c r="N887">
        <v>0.40732393142219098</v>
      </c>
      <c r="O887">
        <v>17.407008672232202</v>
      </c>
      <c r="P887">
        <v>194.44845662076801</v>
      </c>
      <c r="Q887">
        <v>5.6595721215456002E-2</v>
      </c>
    </row>
    <row r="888" spans="1:17" x14ac:dyDescent="0.3">
      <c r="A888" t="s">
        <v>1923</v>
      </c>
      <c r="B888" t="s">
        <v>1924</v>
      </c>
      <c r="C888" t="s">
        <v>3126</v>
      </c>
      <c r="D888" t="s">
        <v>284</v>
      </c>
      <c r="E888">
        <v>3785.7026482800002</v>
      </c>
      <c r="F888">
        <v>1386.7</v>
      </c>
      <c r="G888">
        <v>41.4810507686175</v>
      </c>
      <c r="H888">
        <v>1.1315794251545701</v>
      </c>
      <c r="I888">
        <v>-1.16810064231301</v>
      </c>
      <c r="J888">
        <v>2.0605367606171501</v>
      </c>
      <c r="K888">
        <v>1374.87958534166</v>
      </c>
      <c r="L888">
        <v>1256.4708855251199</v>
      </c>
      <c r="M888">
        <v>50.226084182302699</v>
      </c>
      <c r="N888">
        <v>0.87146801300789001</v>
      </c>
      <c r="O888">
        <v>2.0408163265306101</v>
      </c>
      <c r="P888">
        <v>70.712790840822294</v>
      </c>
      <c r="Q888">
        <v>9.8009501252191003E-2</v>
      </c>
    </row>
    <row r="889" spans="1:17" hidden="1" x14ac:dyDescent="0.3">
      <c r="A889" t="s">
        <v>1925</v>
      </c>
      <c r="B889" t="s">
        <v>1926</v>
      </c>
      <c r="C889" t="s">
        <v>3127</v>
      </c>
      <c r="D889" t="s">
        <v>1927</v>
      </c>
      <c r="E889">
        <v>3777.9683220799998</v>
      </c>
      <c r="F889">
        <v>225.52</v>
      </c>
      <c r="G889">
        <v>-42.2269267874265</v>
      </c>
      <c r="H889">
        <v>-0.55548645768292204</v>
      </c>
      <c r="I889">
        <v>-13.4270581007098</v>
      </c>
      <c r="J889">
        <v>-3.4823977441295102</v>
      </c>
      <c r="K889">
        <v>229.429465387904</v>
      </c>
      <c r="M889">
        <v>45.711394147675797</v>
      </c>
      <c r="N889">
        <v>0.64341303001802297</v>
      </c>
      <c r="O889">
        <v>24.600922312876801</v>
      </c>
      <c r="P889">
        <v>14.7100712105798</v>
      </c>
    </row>
    <row r="890" spans="1:17" hidden="1" x14ac:dyDescent="0.3">
      <c r="A890" t="s">
        <v>1928</v>
      </c>
      <c r="B890" t="s">
        <v>1929</v>
      </c>
      <c r="C890" t="s">
        <v>3142</v>
      </c>
      <c r="D890" t="s">
        <v>475</v>
      </c>
      <c r="E890">
        <v>3767.5496050000002</v>
      </c>
      <c r="F890">
        <v>273.8</v>
      </c>
      <c r="G890">
        <v>53.170479700802296</v>
      </c>
      <c r="H890">
        <v>-6.6772939851369104</v>
      </c>
      <c r="I890">
        <v>38.6166161866715</v>
      </c>
      <c r="J890">
        <v>-5.41933891672429</v>
      </c>
      <c r="K890">
        <v>264.89721506742802</v>
      </c>
      <c r="L890">
        <v>212.34554987953999</v>
      </c>
      <c r="M890">
        <v>49.427465551946597</v>
      </c>
      <c r="N890">
        <v>0.367470038872793</v>
      </c>
      <c r="O890">
        <v>11.285609934258501</v>
      </c>
      <c r="P890">
        <v>101.175606171932</v>
      </c>
      <c r="Q890">
        <v>0.24686711961305199</v>
      </c>
    </row>
    <row r="891" spans="1:17" hidden="1" x14ac:dyDescent="0.3">
      <c r="A891" t="s">
        <v>1930</v>
      </c>
      <c r="B891" t="s">
        <v>1931</v>
      </c>
      <c r="C891" t="s">
        <v>3142</v>
      </c>
      <c r="D891" t="s">
        <v>135</v>
      </c>
      <c r="E891">
        <v>3766.4834817999999</v>
      </c>
      <c r="F891">
        <v>417.95</v>
      </c>
      <c r="G891">
        <v>-25.725783756678702</v>
      </c>
      <c r="H891">
        <v>-5.4053007735643801</v>
      </c>
      <c r="I891">
        <v>-16.8528170052106</v>
      </c>
      <c r="J891">
        <v>1.38059899877535</v>
      </c>
      <c r="K891">
        <v>424.66986413646401</v>
      </c>
      <c r="L891">
        <v>423.66513957488797</v>
      </c>
      <c r="M891">
        <v>44.815798028153303</v>
      </c>
      <c r="N891">
        <v>6.6300492309193396E-2</v>
      </c>
      <c r="O891">
        <v>14.6070104079435</v>
      </c>
      <c r="P891">
        <v>9.6981627296587902</v>
      </c>
      <c r="Q891">
        <v>-1.9041538870586999E-2</v>
      </c>
    </row>
    <row r="892" spans="1:17" hidden="1" x14ac:dyDescent="0.3">
      <c r="A892" t="s">
        <v>1932</v>
      </c>
      <c r="B892" t="s">
        <v>1933</v>
      </c>
      <c r="C892" t="s">
        <v>3142</v>
      </c>
      <c r="D892" t="s">
        <v>1063</v>
      </c>
      <c r="E892">
        <v>3730.8735000000001</v>
      </c>
      <c r="F892">
        <v>62.1</v>
      </c>
      <c r="G892">
        <v>-38.800962960365098</v>
      </c>
      <c r="H892">
        <v>-1.4520754251888399</v>
      </c>
      <c r="I892">
        <v>-18.7424217909935</v>
      </c>
      <c r="J892">
        <v>0.115219459907694</v>
      </c>
      <c r="K892">
        <v>63.073270852361098</v>
      </c>
      <c r="L892">
        <v>65.668625379487096</v>
      </c>
      <c r="M892">
        <v>80.428401478298795</v>
      </c>
      <c r="N892">
        <v>0.64722728455685896</v>
      </c>
      <c r="O892">
        <v>15.0563607085346</v>
      </c>
      <c r="P892">
        <v>1.8032786885245899</v>
      </c>
      <c r="Q892">
        <v>-6.679688381315E-3</v>
      </c>
    </row>
    <row r="893" spans="1:17" hidden="1" x14ac:dyDescent="0.3">
      <c r="A893" t="s">
        <v>1934</v>
      </c>
      <c r="B893" t="s">
        <v>1935</v>
      </c>
      <c r="C893" t="s">
        <v>3142</v>
      </c>
      <c r="D893" t="s">
        <v>135</v>
      </c>
      <c r="E893">
        <v>3727.2391814550001</v>
      </c>
      <c r="F893">
        <v>288.14999999999998</v>
      </c>
      <c r="G893">
        <v>334.078900753433</v>
      </c>
      <c r="H893">
        <v>9.7536533272633008</v>
      </c>
      <c r="I893">
        <v>93.200593476596396</v>
      </c>
      <c r="J893">
        <v>-5.3181371230602901</v>
      </c>
      <c r="K893">
        <v>266.534642815626</v>
      </c>
      <c r="L893">
        <v>186.60295010224701</v>
      </c>
      <c r="M893">
        <v>47.207608459183099</v>
      </c>
      <c r="N893">
        <v>1.08456725073827</v>
      </c>
      <c r="O893">
        <v>19.486378622245301</v>
      </c>
      <c r="P893">
        <v>471.72619047619003</v>
      </c>
      <c r="Q893">
        <v>0.16215981212692401</v>
      </c>
    </row>
    <row r="894" spans="1:17" hidden="1" x14ac:dyDescent="0.3">
      <c r="A894" t="s">
        <v>1936</v>
      </c>
      <c r="B894" t="s">
        <v>1937</v>
      </c>
      <c r="C894" t="s">
        <v>3142</v>
      </c>
      <c r="D894" t="s">
        <v>743</v>
      </c>
      <c r="E894">
        <v>3724.7253936799998</v>
      </c>
      <c r="F894">
        <v>165.2</v>
      </c>
      <c r="G894">
        <v>8.5264755914556591</v>
      </c>
      <c r="H894">
        <v>6.51633671785555</v>
      </c>
      <c r="I894">
        <v>1.36586502977595</v>
      </c>
      <c r="J894">
        <v>1.95662971631794</v>
      </c>
      <c r="K894">
        <v>159.82164732956301</v>
      </c>
      <c r="L894">
        <v>150.04302249475001</v>
      </c>
      <c r="M894">
        <v>58.331342908403499</v>
      </c>
      <c r="N894">
        <v>0.61066762302307398</v>
      </c>
      <c r="O894">
        <v>5.9322033898305104</v>
      </c>
      <c r="P894">
        <v>46.389011962782398</v>
      </c>
      <c r="Q894">
        <v>8.2626113561340003E-3</v>
      </c>
    </row>
    <row r="895" spans="1:17" hidden="1" x14ac:dyDescent="0.3">
      <c r="A895" t="s">
        <v>1938</v>
      </c>
      <c r="B895" t="s">
        <v>1939</v>
      </c>
      <c r="C895" t="s">
        <v>3142</v>
      </c>
      <c r="D895" t="s">
        <v>410</v>
      </c>
      <c r="E895">
        <v>3724.3867201749999</v>
      </c>
      <c r="F895">
        <v>1245.25</v>
      </c>
      <c r="G895">
        <v>0.704473851649982</v>
      </c>
      <c r="H895">
        <v>24.965224452528599</v>
      </c>
      <c r="I895">
        <v>-1.30385413987869</v>
      </c>
      <c r="J895">
        <v>22.239203973743599</v>
      </c>
      <c r="K895">
        <v>1040.2060148159801</v>
      </c>
      <c r="L895">
        <v>1015.1320403079</v>
      </c>
      <c r="M895">
        <v>90.397059240429698</v>
      </c>
      <c r="N895">
        <v>2.2913230088090399</v>
      </c>
      <c r="O895">
        <v>1.5017064846416499</v>
      </c>
      <c r="P895">
        <v>49.813522617901803</v>
      </c>
      <c r="Q895">
        <v>6.8177440862422001E-2</v>
      </c>
    </row>
    <row r="896" spans="1:17" hidden="1" x14ac:dyDescent="0.3">
      <c r="A896" t="s">
        <v>1940</v>
      </c>
      <c r="B896" t="s">
        <v>1941</v>
      </c>
      <c r="C896" t="s">
        <v>3142</v>
      </c>
      <c r="D896" t="s">
        <v>1942</v>
      </c>
      <c r="E896">
        <v>3724.3811249999999</v>
      </c>
      <c r="F896">
        <v>1464.85</v>
      </c>
      <c r="G896">
        <v>108.488551159284</v>
      </c>
      <c r="H896">
        <v>-3.43340430106635</v>
      </c>
      <c r="I896">
        <v>26.819760905555199</v>
      </c>
      <c r="J896">
        <v>7.4704385354952096</v>
      </c>
      <c r="K896">
        <v>1430.8412670145999</v>
      </c>
      <c r="L896">
        <v>1243.58081582198</v>
      </c>
      <c r="M896">
        <v>58.719709640690503</v>
      </c>
      <c r="N896">
        <v>0.38749426233098799</v>
      </c>
      <c r="O896">
        <v>14.0014335938833</v>
      </c>
      <c r="P896">
        <v>137.18426165803101</v>
      </c>
      <c r="Q896">
        <v>2.4335843952071001E-2</v>
      </c>
    </row>
    <row r="897" spans="1:17" x14ac:dyDescent="0.3">
      <c r="A897" t="s">
        <v>1943</v>
      </c>
      <c r="B897" t="s">
        <v>1944</v>
      </c>
      <c r="C897" t="s">
        <v>3127</v>
      </c>
      <c r="D897" t="s">
        <v>556</v>
      </c>
      <c r="E897">
        <v>3718.3854994379999</v>
      </c>
      <c r="F897">
        <v>64.83</v>
      </c>
      <c r="G897">
        <v>34.911559929463799</v>
      </c>
      <c r="H897">
        <v>18.5331106916043</v>
      </c>
      <c r="I897">
        <v>51.203377345912102</v>
      </c>
      <c r="J897">
        <v>23.838877254452701</v>
      </c>
      <c r="K897">
        <v>53.611883496158299</v>
      </c>
      <c r="L897">
        <v>49.021008175225603</v>
      </c>
      <c r="M897">
        <v>78.418381764039097</v>
      </c>
      <c r="N897">
        <v>1.8799018503717499</v>
      </c>
      <c r="O897">
        <v>5.2907604504087704</v>
      </c>
      <c r="P897">
        <v>94.977443609022501</v>
      </c>
      <c r="Q897">
        <v>-3.6005596470430001E-2</v>
      </c>
    </row>
    <row r="898" spans="1:17" x14ac:dyDescent="0.3">
      <c r="A898" t="s">
        <v>1945</v>
      </c>
      <c r="B898" t="s">
        <v>1946</v>
      </c>
      <c r="C898" t="s">
        <v>3134</v>
      </c>
      <c r="D898" t="s">
        <v>119</v>
      </c>
      <c r="E898">
        <v>3717.4379033999999</v>
      </c>
      <c r="F898">
        <v>689</v>
      </c>
      <c r="G898">
        <v>38.803366048754398</v>
      </c>
      <c r="H898">
        <v>9.7396979843605909</v>
      </c>
      <c r="I898">
        <v>-16.396859085905302</v>
      </c>
      <c r="J898">
        <v>-1.64632358914509</v>
      </c>
      <c r="K898">
        <v>681.504167146138</v>
      </c>
      <c r="L898">
        <v>641.83411756691601</v>
      </c>
      <c r="M898">
        <v>54.128083017076598</v>
      </c>
      <c r="N898">
        <v>1.6895493442787901</v>
      </c>
      <c r="O898">
        <v>27.721335268505001</v>
      </c>
      <c r="P898">
        <v>77.921239509360802</v>
      </c>
      <c r="Q898">
        <v>6.5106183982620996E-2</v>
      </c>
    </row>
    <row r="899" spans="1:17" hidden="1" x14ac:dyDescent="0.3">
      <c r="A899" t="s">
        <v>1947</v>
      </c>
      <c r="B899" t="s">
        <v>1948</v>
      </c>
      <c r="C899" t="s">
        <v>3142</v>
      </c>
      <c r="D899" t="s">
        <v>458</v>
      </c>
      <c r="E899">
        <v>3697.1991902699901</v>
      </c>
      <c r="F899">
        <v>583.95000000000005</v>
      </c>
      <c r="G899">
        <v>32.088335589331997</v>
      </c>
      <c r="I899">
        <v>34.17797493682</v>
      </c>
      <c r="K899">
        <v>555.13151102030702</v>
      </c>
      <c r="L899">
        <v>481.76224515429197</v>
      </c>
      <c r="M899">
        <v>64.780785260819798</v>
      </c>
      <c r="N899">
        <v>2.4940179598465799</v>
      </c>
      <c r="O899">
        <v>5.9851014641664397</v>
      </c>
      <c r="P899">
        <v>77.492401215805501</v>
      </c>
      <c r="Q899">
        <v>-3.9150349227047E-2</v>
      </c>
    </row>
    <row r="900" spans="1:17" x14ac:dyDescent="0.3">
      <c r="A900" t="s">
        <v>1949</v>
      </c>
      <c r="B900" t="s">
        <v>1950</v>
      </c>
      <c r="C900" t="s">
        <v>3127</v>
      </c>
      <c r="D900" t="s">
        <v>24</v>
      </c>
      <c r="E900">
        <v>3689.8059601199998</v>
      </c>
      <c r="F900">
        <v>117.67</v>
      </c>
      <c r="G900">
        <v>-30.628721023070401</v>
      </c>
      <c r="H900">
        <v>-2.8652465900237098</v>
      </c>
      <c r="I900">
        <v>-16.029219957623301</v>
      </c>
      <c r="J900">
        <v>-2.0148702423152902</v>
      </c>
      <c r="K900">
        <v>122.252278263454</v>
      </c>
      <c r="L900">
        <v>125.88192672066999</v>
      </c>
      <c r="M900">
        <v>39.897750551823599</v>
      </c>
      <c r="N900">
        <v>0.74275527289356102</v>
      </c>
      <c r="O900">
        <v>38.905413444378297</v>
      </c>
      <c r="P900">
        <v>7.0700636942674997</v>
      </c>
      <c r="Q900">
        <v>1.8275760382395999E-2</v>
      </c>
    </row>
    <row r="901" spans="1:17" x14ac:dyDescent="0.3">
      <c r="A901" t="s">
        <v>1951</v>
      </c>
      <c r="B901" t="s">
        <v>1952</v>
      </c>
      <c r="C901" t="s">
        <v>3139</v>
      </c>
      <c r="D901" t="s">
        <v>266</v>
      </c>
      <c r="E901">
        <v>3681.8649056699901</v>
      </c>
      <c r="F901">
        <v>1172.8499999999999</v>
      </c>
      <c r="G901">
        <v>-24.187702821750101</v>
      </c>
      <c r="H901">
        <v>-7.5628390403443104</v>
      </c>
      <c r="I901">
        <v>20.7419585961715</v>
      </c>
      <c r="J901">
        <v>-0.80337028368205698</v>
      </c>
      <c r="K901">
        <v>1156.7657094434001</v>
      </c>
      <c r="L901">
        <v>1081.8391784272701</v>
      </c>
      <c r="M901">
        <v>57.531241633841297</v>
      </c>
      <c r="N901">
        <v>0.36090936443238097</v>
      </c>
      <c r="O901">
        <v>17.235793153429601</v>
      </c>
      <c r="P901">
        <v>56.036719217721</v>
      </c>
      <c r="Q901">
        <v>-5.44043296259E-2</v>
      </c>
    </row>
    <row r="902" spans="1:17" hidden="1" x14ac:dyDescent="0.3">
      <c r="A902" t="s">
        <v>1953</v>
      </c>
      <c r="B902" t="s">
        <v>1954</v>
      </c>
      <c r="C902" t="s">
        <v>3142</v>
      </c>
      <c r="D902" t="s">
        <v>384</v>
      </c>
      <c r="E902">
        <v>3673.5839912699998</v>
      </c>
      <c r="F902">
        <v>1110.3</v>
      </c>
      <c r="G902">
        <v>68.050756378269099</v>
      </c>
      <c r="H902">
        <v>-4.1326672037940497</v>
      </c>
      <c r="I902">
        <v>50.617817969373299</v>
      </c>
      <c r="J902">
        <v>2.9284478981361302</v>
      </c>
      <c r="K902">
        <v>1011.02734872511</v>
      </c>
      <c r="L902">
        <v>814.761558145197</v>
      </c>
      <c r="M902">
        <v>58.313051126319401</v>
      </c>
      <c r="N902">
        <v>0.36576743663459599</v>
      </c>
      <c r="O902">
        <v>22.4894172746104</v>
      </c>
      <c r="P902">
        <v>116.98260699628599</v>
      </c>
      <c r="Q902">
        <v>7.1299433483200001E-3</v>
      </c>
    </row>
    <row r="903" spans="1:17" hidden="1" x14ac:dyDescent="0.3">
      <c r="A903" t="s">
        <v>1955</v>
      </c>
      <c r="B903" t="s">
        <v>1956</v>
      </c>
      <c r="C903" t="s">
        <v>3142</v>
      </c>
      <c r="D903" t="s">
        <v>89</v>
      </c>
      <c r="E903">
        <v>3659.72073831748</v>
      </c>
      <c r="F903">
        <v>3041.6</v>
      </c>
      <c r="G903">
        <v>647.87013244366403</v>
      </c>
      <c r="H903">
        <v>7.1191316941127898</v>
      </c>
      <c r="I903">
        <v>158.34192355020701</v>
      </c>
      <c r="J903">
        <v>10.344293267719801</v>
      </c>
      <c r="K903">
        <v>2523.4471653731498</v>
      </c>
      <c r="L903">
        <v>1740.8098551335499</v>
      </c>
      <c r="M903">
        <v>58.022691378153901</v>
      </c>
      <c r="N903">
        <v>0.97905940334504205</v>
      </c>
      <c r="O903">
        <v>0.97645975802209595</v>
      </c>
      <c r="P903">
        <v>694.15143603133095</v>
      </c>
    </row>
    <row r="904" spans="1:17" hidden="1" x14ac:dyDescent="0.3">
      <c r="A904" t="s">
        <v>1957</v>
      </c>
      <c r="B904" t="s">
        <v>1958</v>
      </c>
      <c r="C904" t="s">
        <v>3142</v>
      </c>
      <c r="D904" t="s">
        <v>768</v>
      </c>
      <c r="E904">
        <v>3658.3552123999998</v>
      </c>
      <c r="F904">
        <v>786.4</v>
      </c>
      <c r="G904">
        <v>-47.694896242836599</v>
      </c>
      <c r="H904">
        <v>-10.045099507203799</v>
      </c>
      <c r="I904">
        <v>-20.2977474577777</v>
      </c>
      <c r="J904">
        <v>-1.7721099239300799</v>
      </c>
      <c r="K904">
        <v>838.48393773322198</v>
      </c>
      <c r="L904">
        <v>877.869646552978</v>
      </c>
      <c r="M904">
        <v>34.693654679686802</v>
      </c>
      <c r="N904">
        <v>0.24422099665174199</v>
      </c>
      <c r="O904">
        <v>32.248219735503497</v>
      </c>
      <c r="P904">
        <v>9.40456316082361</v>
      </c>
      <c r="Q904">
        <v>-8.6061830088153005E-2</v>
      </c>
    </row>
    <row r="905" spans="1:17" hidden="1" x14ac:dyDescent="0.3">
      <c r="A905" t="s">
        <v>1959</v>
      </c>
      <c r="B905" t="s">
        <v>1960</v>
      </c>
      <c r="C905" t="s">
        <v>3142</v>
      </c>
      <c r="D905" t="s">
        <v>458</v>
      </c>
      <c r="E905">
        <v>3657.1675</v>
      </c>
      <c r="F905">
        <v>549.95000000000005</v>
      </c>
      <c r="G905">
        <v>145.089358334438</v>
      </c>
      <c r="H905">
        <v>4.9303199939299596</v>
      </c>
      <c r="I905">
        <v>160.31437148564601</v>
      </c>
      <c r="J905">
        <v>-2.36130386301785</v>
      </c>
      <c r="K905">
        <v>422.38319511659</v>
      </c>
      <c r="L905">
        <v>292.74479257593998</v>
      </c>
      <c r="M905">
        <v>65.629951721763405</v>
      </c>
      <c r="N905">
        <v>0.44628582617629797</v>
      </c>
      <c r="O905">
        <v>4.5549595417765101</v>
      </c>
      <c r="P905">
        <v>210.70621468926501</v>
      </c>
      <c r="Q905">
        <v>0.11975514266521201</v>
      </c>
    </row>
    <row r="906" spans="1:17" x14ac:dyDescent="0.3">
      <c r="A906" t="s">
        <v>1961</v>
      </c>
      <c r="B906" t="s">
        <v>1962</v>
      </c>
      <c r="C906" t="s">
        <v>3126</v>
      </c>
      <c r="D906" t="s">
        <v>21</v>
      </c>
      <c r="E906">
        <v>3643.1317996749999</v>
      </c>
      <c r="F906">
        <v>617.15</v>
      </c>
      <c r="G906">
        <v>-22.9850230945991</v>
      </c>
      <c r="H906">
        <v>-3.6221416161212199</v>
      </c>
      <c r="I906">
        <v>-10.0347935811029</v>
      </c>
      <c r="J906">
        <v>3.3481148648327901</v>
      </c>
      <c r="K906">
        <v>617.69710619165699</v>
      </c>
      <c r="L906">
        <v>604.02224570451006</v>
      </c>
      <c r="M906">
        <v>54.217632113374201</v>
      </c>
      <c r="N906">
        <v>0.38900619288890997</v>
      </c>
      <c r="O906">
        <v>28.250830430203301</v>
      </c>
      <c r="P906">
        <v>37.144444444444403</v>
      </c>
      <c r="Q906">
        <v>6.0218232572647003E-2</v>
      </c>
    </row>
    <row r="907" spans="1:17" x14ac:dyDescent="0.3">
      <c r="A907" t="s">
        <v>1963</v>
      </c>
      <c r="B907" t="s">
        <v>1964</v>
      </c>
      <c r="C907" t="s">
        <v>3139</v>
      </c>
      <c r="D907" t="s">
        <v>532</v>
      </c>
      <c r="E907">
        <v>3631.7544523349902</v>
      </c>
      <c r="F907">
        <v>326.05</v>
      </c>
      <c r="G907">
        <v>-18.078147167754899</v>
      </c>
      <c r="H907">
        <v>-1.72361940000942</v>
      </c>
      <c r="I907">
        <v>-5.9777383708374501</v>
      </c>
      <c r="J907">
        <v>1.85332753563258</v>
      </c>
      <c r="K907">
        <v>339.76824775257302</v>
      </c>
      <c r="L907">
        <v>332.778805645511</v>
      </c>
      <c r="M907">
        <v>48.200842533545497</v>
      </c>
      <c r="N907">
        <v>0.407825804391864</v>
      </c>
      <c r="O907">
        <v>38.598374482441301</v>
      </c>
      <c r="P907">
        <v>38.567785805354802</v>
      </c>
    </row>
    <row r="908" spans="1:17" hidden="1" x14ac:dyDescent="0.3">
      <c r="A908" t="s">
        <v>1965</v>
      </c>
      <c r="B908" t="s">
        <v>1966</v>
      </c>
      <c r="C908" t="s">
        <v>3142</v>
      </c>
      <c r="D908" t="s">
        <v>89</v>
      </c>
      <c r="E908">
        <v>3623.3063916000001</v>
      </c>
      <c r="F908">
        <v>2945.95</v>
      </c>
      <c r="G908">
        <v>16.362747113111698</v>
      </c>
      <c r="H908">
        <v>-5.56555769970333</v>
      </c>
      <c r="I908">
        <v>-2.3955891492438801</v>
      </c>
      <c r="J908">
        <v>0.36829638298461598</v>
      </c>
      <c r="K908">
        <v>3083.1134073190201</v>
      </c>
      <c r="L908">
        <v>2809.8240966184799</v>
      </c>
      <c r="M908">
        <v>46.798188627888997</v>
      </c>
      <c r="N908">
        <v>0.77012901770337905</v>
      </c>
      <c r="O908">
        <v>29.508308016089899</v>
      </c>
      <c r="P908">
        <v>61.293766596402797</v>
      </c>
      <c r="Q908">
        <v>0.16989699377821799</v>
      </c>
    </row>
    <row r="909" spans="1:17" hidden="1" x14ac:dyDescent="0.3">
      <c r="A909" t="s">
        <v>1967</v>
      </c>
      <c r="B909" t="s">
        <v>1968</v>
      </c>
      <c r="C909" t="s">
        <v>3142</v>
      </c>
      <c r="D909" t="s">
        <v>449</v>
      </c>
      <c r="E909">
        <v>3621.0182709999999</v>
      </c>
      <c r="F909">
        <v>205.61</v>
      </c>
      <c r="G909">
        <v>116.076725812535</v>
      </c>
      <c r="H909">
        <v>4.6429156506000799</v>
      </c>
      <c r="I909">
        <v>39.887421443933803</v>
      </c>
      <c r="J909">
        <v>6.0559059226407497</v>
      </c>
      <c r="K909">
        <v>183.79046395397199</v>
      </c>
      <c r="L909">
        <v>148.623052801021</v>
      </c>
      <c r="M909">
        <v>69.136558311987699</v>
      </c>
      <c r="N909">
        <v>0.83703715193767003</v>
      </c>
      <c r="O909">
        <v>2.5485141773260001</v>
      </c>
      <c r="P909">
        <v>144.337492572786</v>
      </c>
      <c r="Q909">
        <v>0.13245246294065299</v>
      </c>
    </row>
    <row r="910" spans="1:17" hidden="1" x14ac:dyDescent="0.3">
      <c r="A910" t="s">
        <v>1969</v>
      </c>
      <c r="B910" t="s">
        <v>1970</v>
      </c>
      <c r="C910" t="s">
        <v>3142</v>
      </c>
      <c r="D910" t="s">
        <v>507</v>
      </c>
      <c r="E910">
        <v>3605.0623389000002</v>
      </c>
      <c r="F910">
        <v>2967.8</v>
      </c>
      <c r="G910">
        <v>23.975963690496801</v>
      </c>
      <c r="H910">
        <v>-8.6004391994270808</v>
      </c>
      <c r="I910">
        <v>12.0284725799682</v>
      </c>
      <c r="J910">
        <v>-3.2893068113733999</v>
      </c>
      <c r="K910">
        <v>3134.8830768712101</v>
      </c>
      <c r="L910">
        <v>2741.8642427170198</v>
      </c>
      <c r="M910">
        <v>26.521806213385901</v>
      </c>
      <c r="N910">
        <v>0.54375386223077404</v>
      </c>
      <c r="O910">
        <v>16.921625446458599</v>
      </c>
      <c r="P910">
        <v>54.0433925049309</v>
      </c>
      <c r="Q910">
        <v>6.0035643106871997E-2</v>
      </c>
    </row>
    <row r="911" spans="1:17" x14ac:dyDescent="0.3">
      <c r="A911" t="s">
        <v>1971</v>
      </c>
      <c r="B911" t="s">
        <v>1972</v>
      </c>
      <c r="C911" t="s">
        <v>3139</v>
      </c>
      <c r="D911" t="s">
        <v>119</v>
      </c>
      <c r="E911">
        <v>3600.3029895</v>
      </c>
      <c r="F911">
        <v>822.75</v>
      </c>
      <c r="G911">
        <v>38.316120520408496</v>
      </c>
      <c r="H911">
        <v>8.0327759511268901</v>
      </c>
      <c r="I911">
        <v>-18.6307473653278</v>
      </c>
      <c r="J911">
        <v>-2.7754175506941099</v>
      </c>
      <c r="K911">
        <v>833.07071338777803</v>
      </c>
      <c r="L911">
        <v>780.21741437843104</v>
      </c>
      <c r="M911">
        <v>41.865299955525899</v>
      </c>
      <c r="N911">
        <v>0.66338192153941999</v>
      </c>
      <c r="O911">
        <v>31.6317228805834</v>
      </c>
      <c r="P911">
        <v>94.273907910271504</v>
      </c>
      <c r="Q911">
        <v>8.1789241068730006E-2</v>
      </c>
    </row>
    <row r="912" spans="1:17" hidden="1" x14ac:dyDescent="0.3">
      <c r="A912" t="s">
        <v>1973</v>
      </c>
      <c r="B912" t="s">
        <v>1974</v>
      </c>
      <c r="C912" t="s">
        <v>3142</v>
      </c>
      <c r="D912" t="s">
        <v>217</v>
      </c>
      <c r="E912">
        <v>3570.6059875800001</v>
      </c>
      <c r="F912">
        <v>555.29999999999995</v>
      </c>
      <c r="G912">
        <v>129.29178492509899</v>
      </c>
      <c r="H912">
        <v>-4.8207369858843396</v>
      </c>
      <c r="I912">
        <v>58.102386487957602</v>
      </c>
      <c r="J912">
        <v>2.02914488704524</v>
      </c>
      <c r="K912">
        <v>570.07434513876797</v>
      </c>
      <c r="L912">
        <v>449.68274263822298</v>
      </c>
      <c r="M912">
        <v>45.935332951092199</v>
      </c>
      <c r="N912">
        <v>0.221647879237624</v>
      </c>
      <c r="O912">
        <v>24.977489645236801</v>
      </c>
      <c r="P912">
        <v>210.22346368715</v>
      </c>
      <c r="Q912">
        <v>0.18706079366190201</v>
      </c>
    </row>
    <row r="913" spans="1:17" hidden="1" x14ac:dyDescent="0.3">
      <c r="A913" t="s">
        <v>1975</v>
      </c>
      <c r="B913" t="s">
        <v>1976</v>
      </c>
      <c r="C913" t="s">
        <v>3142</v>
      </c>
      <c r="E913">
        <v>3568.1824999999999</v>
      </c>
      <c r="F913">
        <v>666.95</v>
      </c>
      <c r="G913">
        <v>747.61272713685901</v>
      </c>
      <c r="H913">
        <v>8.5023116216871699</v>
      </c>
      <c r="I913">
        <v>-6.9881910465294101</v>
      </c>
      <c r="J913">
        <v>6.1458717853912397</v>
      </c>
      <c r="K913">
        <v>639.79632645364904</v>
      </c>
      <c r="L913">
        <v>522.39546549131103</v>
      </c>
      <c r="M913">
        <v>58.242918960176397</v>
      </c>
      <c r="N913">
        <v>1.07330669887577</v>
      </c>
      <c r="O913">
        <v>18.846990029237499</v>
      </c>
      <c r="P913">
        <v>817.40027510316304</v>
      </c>
      <c r="Q913">
        <v>0.16581272570463801</v>
      </c>
    </row>
    <row r="914" spans="1:17" hidden="1" x14ac:dyDescent="0.3">
      <c r="A914" t="s">
        <v>1977</v>
      </c>
      <c r="B914" t="s">
        <v>1978</v>
      </c>
      <c r="C914" t="s">
        <v>3142</v>
      </c>
      <c r="E914">
        <v>3559.2335297999998</v>
      </c>
      <c r="F914">
        <v>2094.3000000000002</v>
      </c>
      <c r="G914">
        <v>47.877152621363898</v>
      </c>
      <c r="H914">
        <v>-14.0887909391897</v>
      </c>
      <c r="I914">
        <v>20.934792053081999</v>
      </c>
      <c r="J914">
        <v>-4.35901327028742</v>
      </c>
      <c r="K914">
        <v>2325.5535296090602</v>
      </c>
      <c r="L914">
        <v>1987.02736284715</v>
      </c>
      <c r="M914">
        <v>29.6930155888993</v>
      </c>
      <c r="N914">
        <v>0.44976061043862497</v>
      </c>
      <c r="O914">
        <v>33.696223081697902</v>
      </c>
      <c r="P914">
        <v>88.973607038123106</v>
      </c>
      <c r="Q914">
        <v>5.0639661515830001E-3</v>
      </c>
    </row>
    <row r="915" spans="1:17" hidden="1" x14ac:dyDescent="0.3">
      <c r="A915" t="s">
        <v>1979</v>
      </c>
      <c r="B915" t="s">
        <v>1980</v>
      </c>
      <c r="C915" t="s">
        <v>3142</v>
      </c>
      <c r="D915" t="s">
        <v>57</v>
      </c>
      <c r="E915">
        <v>3555.1591739400001</v>
      </c>
      <c r="F915">
        <v>235.05</v>
      </c>
      <c r="G915">
        <v>21.429052268585298</v>
      </c>
      <c r="H915">
        <v>2.95739769296036</v>
      </c>
      <c r="I915">
        <v>14.434366897597</v>
      </c>
      <c r="J915">
        <v>4.2280707643528803</v>
      </c>
      <c r="K915">
        <v>229.142099054102</v>
      </c>
      <c r="L915">
        <v>205.22668965697699</v>
      </c>
      <c r="M915">
        <v>58.360117276936997</v>
      </c>
      <c r="N915">
        <v>0.84405948194417602</v>
      </c>
      <c r="O915">
        <v>14.826632631355</v>
      </c>
      <c r="P915">
        <v>66.348195329087005</v>
      </c>
      <c r="Q915">
        <v>0.107358598870851</v>
      </c>
    </row>
    <row r="916" spans="1:17" x14ac:dyDescent="0.3">
      <c r="A916" t="s">
        <v>1981</v>
      </c>
      <c r="B916" t="s">
        <v>1982</v>
      </c>
      <c r="C916" t="s">
        <v>3136</v>
      </c>
      <c r="D916" t="s">
        <v>434</v>
      </c>
      <c r="E916">
        <v>3553.1625664150001</v>
      </c>
      <c r="F916">
        <v>493.15</v>
      </c>
      <c r="G916">
        <v>13.0587758244162</v>
      </c>
      <c r="H916">
        <v>6.4827928318265302</v>
      </c>
      <c r="I916">
        <v>-4.1974933106203602</v>
      </c>
      <c r="J916">
        <v>1.6964341827170299</v>
      </c>
      <c r="K916">
        <v>487.97688485234499</v>
      </c>
      <c r="L916">
        <v>461.88941639230399</v>
      </c>
      <c r="M916">
        <v>57.284396894449799</v>
      </c>
      <c r="N916">
        <v>0.674298141663075</v>
      </c>
      <c r="O916">
        <v>12.480989556929901</v>
      </c>
      <c r="P916">
        <v>41.689412440741201</v>
      </c>
      <c r="Q916">
        <v>-8.0893116133957998E-2</v>
      </c>
    </row>
    <row r="917" spans="1:17" hidden="1" x14ac:dyDescent="0.3">
      <c r="A917" t="s">
        <v>1983</v>
      </c>
      <c r="B917" t="s">
        <v>1984</v>
      </c>
      <c r="C917" t="s">
        <v>3142</v>
      </c>
      <c r="D917" t="s">
        <v>51</v>
      </c>
      <c r="E917">
        <v>3529.979789516</v>
      </c>
      <c r="F917">
        <v>137.47</v>
      </c>
      <c r="G917">
        <v>50.534058919992901</v>
      </c>
      <c r="H917">
        <v>-13.0922961245736</v>
      </c>
      <c r="I917">
        <v>32.8868716023442</v>
      </c>
      <c r="J917">
        <v>-0.64749839756105798</v>
      </c>
      <c r="K917">
        <v>142.73867039737601</v>
      </c>
      <c r="L917">
        <v>119.039119226156</v>
      </c>
      <c r="M917">
        <v>40.209412745415896</v>
      </c>
      <c r="N917">
        <v>0.34344481557629197</v>
      </c>
      <c r="O917">
        <v>22.935913290172302</v>
      </c>
      <c r="P917">
        <v>82.563081009296099</v>
      </c>
      <c r="Q917">
        <v>1.1371024644242E-2</v>
      </c>
    </row>
    <row r="918" spans="1:17" x14ac:dyDescent="0.3">
      <c r="A918" t="s">
        <v>1985</v>
      </c>
      <c r="B918" t="s">
        <v>1986</v>
      </c>
      <c r="C918" t="s">
        <v>3144</v>
      </c>
      <c r="D918" t="s">
        <v>1987</v>
      </c>
      <c r="E918">
        <v>3524.2780594999999</v>
      </c>
      <c r="F918">
        <v>19.91</v>
      </c>
      <c r="G918">
        <v>-24.858535144002001</v>
      </c>
      <c r="H918">
        <v>-3.8490504661184399</v>
      </c>
      <c r="I918">
        <v>-18.113793561721501</v>
      </c>
      <c r="J918">
        <v>-2.27325803380405</v>
      </c>
      <c r="K918">
        <v>20.9788038147958</v>
      </c>
      <c r="L918">
        <v>21.164795417882299</v>
      </c>
      <c r="M918">
        <v>42.809620593068701</v>
      </c>
      <c r="N918">
        <v>0.50111549055264004</v>
      </c>
      <c r="O918">
        <v>40.381717729784</v>
      </c>
      <c r="P918">
        <v>17.117647058823501</v>
      </c>
      <c r="Q918">
        <v>-6.6276424765604997E-2</v>
      </c>
    </row>
    <row r="919" spans="1:17" hidden="1" x14ac:dyDescent="0.3">
      <c r="A919" t="s">
        <v>1988</v>
      </c>
      <c r="B919" t="s">
        <v>1989</v>
      </c>
      <c r="C919" t="s">
        <v>3142</v>
      </c>
      <c r="D919" t="s">
        <v>1323</v>
      </c>
      <c r="E919">
        <v>3516.4868280300002</v>
      </c>
      <c r="F919">
        <v>803.1</v>
      </c>
      <c r="G919">
        <v>-8.87552359592652</v>
      </c>
      <c r="H919">
        <v>-4.79820655988045</v>
      </c>
      <c r="I919">
        <v>37.330802165132198</v>
      </c>
      <c r="J919">
        <v>7.8768276680672002</v>
      </c>
      <c r="K919">
        <v>771.941781316488</v>
      </c>
      <c r="L919">
        <v>696.64502152607099</v>
      </c>
      <c r="M919">
        <v>63.5616153556523</v>
      </c>
      <c r="N919">
        <v>0.638521864699507</v>
      </c>
      <c r="O919">
        <v>22.4006972979703</v>
      </c>
      <c r="P919">
        <v>78.784505788067605</v>
      </c>
      <c r="Q919">
        <v>-3.0398414016880999E-2</v>
      </c>
    </row>
    <row r="920" spans="1:17" hidden="1" x14ac:dyDescent="0.3">
      <c r="A920" t="s">
        <v>1990</v>
      </c>
      <c r="B920" t="s">
        <v>1991</v>
      </c>
      <c r="C920" t="s">
        <v>3142</v>
      </c>
      <c r="D920" t="s">
        <v>284</v>
      </c>
      <c r="E920">
        <v>3514.2482879999998</v>
      </c>
      <c r="F920">
        <v>161.1</v>
      </c>
      <c r="G920">
        <v>64.232824323336501</v>
      </c>
      <c r="H920">
        <v>-5.3692068381531302</v>
      </c>
      <c r="I920">
        <v>179.46695091626901</v>
      </c>
      <c r="J920">
        <v>-4.6517852692728301</v>
      </c>
      <c r="K920">
        <v>182.72048982219599</v>
      </c>
      <c r="L920">
        <v>141.860083763407</v>
      </c>
      <c r="M920">
        <v>43.434633126426199</v>
      </c>
      <c r="N920">
        <v>1.1642468466558999</v>
      </c>
      <c r="O920">
        <v>62.011173184357503</v>
      </c>
      <c r="P920">
        <v>249.609375</v>
      </c>
      <c r="Q920">
        <v>0.20914503005174501</v>
      </c>
    </row>
    <row r="921" spans="1:17" hidden="1" x14ac:dyDescent="0.3">
      <c r="A921" t="s">
        <v>1992</v>
      </c>
      <c r="B921" t="s">
        <v>1993</v>
      </c>
      <c r="C921" t="s">
        <v>3142</v>
      </c>
      <c r="D921" t="s">
        <v>1572</v>
      </c>
      <c r="E921">
        <v>3504.1672829449999</v>
      </c>
      <c r="F921">
        <v>2066.0500000000002</v>
      </c>
      <c r="G921">
        <v>-5.4537625217741601</v>
      </c>
      <c r="H921">
        <v>-12.250028007528901</v>
      </c>
      <c r="I921">
        <v>17.783258003605301</v>
      </c>
      <c r="J921">
        <v>-0.87601145294092098</v>
      </c>
      <c r="K921">
        <v>2128.7592059405401</v>
      </c>
      <c r="L921">
        <v>1887.4309530111</v>
      </c>
      <c r="M921">
        <v>48.313594309698601</v>
      </c>
      <c r="N921">
        <v>0.35159317318317701</v>
      </c>
      <c r="O921">
        <v>19.5034002081266</v>
      </c>
      <c r="P921">
        <v>45.902333957134303</v>
      </c>
      <c r="Q921">
        <v>0.110886849083776</v>
      </c>
    </row>
    <row r="922" spans="1:17" hidden="1" x14ac:dyDescent="0.3">
      <c r="A922" t="s">
        <v>1994</v>
      </c>
      <c r="B922" t="s">
        <v>1995</v>
      </c>
      <c r="C922" t="s">
        <v>3142</v>
      </c>
      <c r="D922" t="s">
        <v>119</v>
      </c>
      <c r="E922">
        <v>3485.5053606849901</v>
      </c>
      <c r="F922">
        <v>1064.6500000000001</v>
      </c>
      <c r="G922">
        <v>14.070825511680001</v>
      </c>
      <c r="H922">
        <v>-12.6230738147996</v>
      </c>
      <c r="I922">
        <v>4.1232770626184996</v>
      </c>
      <c r="J922">
        <v>-7.8709098177748897</v>
      </c>
      <c r="K922">
        <v>1095.4372750113</v>
      </c>
      <c r="L922">
        <v>953.22440095850095</v>
      </c>
      <c r="M922">
        <v>29.742285252308999</v>
      </c>
      <c r="N922">
        <v>0.70730218731767402</v>
      </c>
      <c r="O922">
        <v>24.923683839759502</v>
      </c>
      <c r="P922">
        <v>47.8680555555555</v>
      </c>
      <c r="Q922">
        <v>0.130656052416219</v>
      </c>
    </row>
    <row r="923" spans="1:17" hidden="1" x14ac:dyDescent="0.3">
      <c r="A923" t="s">
        <v>1996</v>
      </c>
      <c r="B923" t="s">
        <v>1997</v>
      </c>
      <c r="C923" t="s">
        <v>3142</v>
      </c>
      <c r="D923" t="s">
        <v>310</v>
      </c>
      <c r="E923">
        <v>3484.5882399900001</v>
      </c>
      <c r="F923">
        <v>363.1</v>
      </c>
      <c r="G923">
        <v>47.942561639753698</v>
      </c>
      <c r="H923">
        <v>29.8812221186251</v>
      </c>
      <c r="I923">
        <v>82.048373603446294</v>
      </c>
      <c r="J923">
        <v>-9.2468024360079095</v>
      </c>
      <c r="K923">
        <v>324.04546759839599</v>
      </c>
      <c r="M923">
        <v>40.293886989509303</v>
      </c>
      <c r="N923">
        <v>0.80804573222690501</v>
      </c>
      <c r="O923">
        <v>19.553841916827299</v>
      </c>
      <c r="P923">
        <v>141.102257636122</v>
      </c>
    </row>
    <row r="924" spans="1:17" hidden="1" x14ac:dyDescent="0.3">
      <c r="A924" t="s">
        <v>1998</v>
      </c>
      <c r="B924" t="s">
        <v>1999</v>
      </c>
      <c r="C924" t="s">
        <v>3142</v>
      </c>
      <c r="D924" t="s">
        <v>24</v>
      </c>
      <c r="E924">
        <v>3479.1899666199902</v>
      </c>
      <c r="F924">
        <v>418.1</v>
      </c>
      <c r="G924">
        <v>9.2944001831226295</v>
      </c>
      <c r="H924">
        <v>-0.42948806749037499</v>
      </c>
      <c r="I924">
        <v>33.836721317630399</v>
      </c>
      <c r="J924">
        <v>0.58797587016410302</v>
      </c>
      <c r="K924">
        <v>384.83243197225102</v>
      </c>
      <c r="L924">
        <v>331.85600395474597</v>
      </c>
      <c r="M924">
        <v>60.052331773160503</v>
      </c>
      <c r="N924">
        <v>0.39467321353090601</v>
      </c>
      <c r="O924">
        <v>11.6957665630232</v>
      </c>
      <c r="P924">
        <v>67.642341619887702</v>
      </c>
      <c r="Q924">
        <v>-3.0424783613215999E-2</v>
      </c>
    </row>
    <row r="925" spans="1:17" hidden="1" x14ac:dyDescent="0.3">
      <c r="A925" t="s">
        <v>2000</v>
      </c>
      <c r="B925" t="s">
        <v>2001</v>
      </c>
      <c r="C925" t="s">
        <v>3142</v>
      </c>
      <c r="D925" t="s">
        <v>2002</v>
      </c>
      <c r="E925">
        <v>3468.15165798</v>
      </c>
      <c r="F925">
        <v>781.8</v>
      </c>
      <c r="G925">
        <v>106.760873847604</v>
      </c>
      <c r="H925">
        <v>-5.44906062545064</v>
      </c>
      <c r="I925">
        <v>116.186810906399</v>
      </c>
      <c r="J925">
        <v>5.2986203867088702E-2</v>
      </c>
      <c r="K925">
        <v>733.99908516075095</v>
      </c>
      <c r="M925">
        <v>59.0583837406705</v>
      </c>
      <c r="N925">
        <v>0.61726598243554998</v>
      </c>
      <c r="O925">
        <v>8.3397288309030593</v>
      </c>
      <c r="P925">
        <v>205.629397967161</v>
      </c>
    </row>
    <row r="926" spans="1:17" hidden="1" x14ac:dyDescent="0.3">
      <c r="A926" t="s">
        <v>2003</v>
      </c>
      <c r="B926" t="s">
        <v>2004</v>
      </c>
      <c r="C926" t="s">
        <v>3142</v>
      </c>
      <c r="D926" t="s">
        <v>768</v>
      </c>
      <c r="E926">
        <v>3465.119074193</v>
      </c>
      <c r="F926">
        <v>31.99</v>
      </c>
      <c r="G926">
        <v>67.506985859816794</v>
      </c>
      <c r="H926">
        <v>51.762359794924897</v>
      </c>
      <c r="I926">
        <v>22.052580137741501</v>
      </c>
      <c r="J926">
        <v>-9.3857232248585198</v>
      </c>
      <c r="K926">
        <v>25.274497826795098</v>
      </c>
      <c r="L926">
        <v>23.051879949125802</v>
      </c>
      <c r="M926">
        <v>61.718411085705299</v>
      </c>
      <c r="N926">
        <v>2.7934818087100299</v>
      </c>
      <c r="O926">
        <v>17.818068146295701</v>
      </c>
      <c r="P926">
        <v>96.257668711656393</v>
      </c>
      <c r="Q926">
        <v>-6.1032887508990002E-3</v>
      </c>
    </row>
    <row r="927" spans="1:17" hidden="1" x14ac:dyDescent="0.3">
      <c r="A927" t="s">
        <v>2005</v>
      </c>
      <c r="B927" t="s">
        <v>2006</v>
      </c>
      <c r="C927" t="s">
        <v>3142</v>
      </c>
      <c r="D927" t="s">
        <v>184</v>
      </c>
      <c r="E927">
        <v>3447.7237542399998</v>
      </c>
      <c r="F927">
        <v>572.79999999999995</v>
      </c>
      <c r="G927">
        <v>14.2269707558987</v>
      </c>
      <c r="H927">
        <v>-5.1959699483417499</v>
      </c>
      <c r="I927">
        <v>4.8901380067374101</v>
      </c>
      <c r="J927">
        <v>4.4544074940957303</v>
      </c>
      <c r="K927">
        <v>591.13561689134997</v>
      </c>
      <c r="L927">
        <v>540.71360940002103</v>
      </c>
      <c r="M927">
        <v>49.677225605081802</v>
      </c>
      <c r="N927">
        <v>0.83459094238488796</v>
      </c>
      <c r="O927">
        <v>21.770251396648</v>
      </c>
      <c r="P927">
        <v>65.884737909064498</v>
      </c>
      <c r="Q927">
        <v>7.1828394947553997E-2</v>
      </c>
    </row>
    <row r="928" spans="1:17" hidden="1" x14ac:dyDescent="0.3">
      <c r="A928" t="s">
        <v>2007</v>
      </c>
      <c r="B928" t="s">
        <v>2008</v>
      </c>
      <c r="C928" t="s">
        <v>3142</v>
      </c>
      <c r="D928" t="s">
        <v>2009</v>
      </c>
      <c r="E928">
        <v>3431.9754329900002</v>
      </c>
      <c r="F928">
        <v>297.05</v>
      </c>
      <c r="G928">
        <v>29.381006016591702</v>
      </c>
      <c r="H928">
        <v>8.2067258808393397</v>
      </c>
      <c r="I928">
        <v>25.127101626531601</v>
      </c>
      <c r="J928">
        <v>3.6839111446264301</v>
      </c>
      <c r="K928">
        <v>268.73142167834999</v>
      </c>
      <c r="L928">
        <v>241.843250164599</v>
      </c>
      <c r="M928">
        <v>78.171208456166298</v>
      </c>
      <c r="N928">
        <v>1.3791081953706901</v>
      </c>
      <c r="O928">
        <v>11.092408685406401</v>
      </c>
      <c r="P928">
        <v>174.41108545034601</v>
      </c>
    </row>
    <row r="929" spans="1:17" hidden="1" x14ac:dyDescent="0.3">
      <c r="A929" t="s">
        <v>2010</v>
      </c>
      <c r="B929" t="s">
        <v>2011</v>
      </c>
      <c r="C929" t="s">
        <v>3142</v>
      </c>
      <c r="D929" t="s">
        <v>2012</v>
      </c>
      <c r="E929">
        <v>3390.1</v>
      </c>
      <c r="F929">
        <v>1210.75</v>
      </c>
      <c r="G929">
        <v>135.67447559074401</v>
      </c>
      <c r="H929">
        <v>30.4641053046644</v>
      </c>
      <c r="I929">
        <v>54.349078506685899</v>
      </c>
      <c r="J929">
        <v>17.825403779134501</v>
      </c>
      <c r="K929">
        <v>989.882193985806</v>
      </c>
      <c r="L929">
        <v>883.76308381630599</v>
      </c>
      <c r="M929">
        <v>93.097501325841407</v>
      </c>
      <c r="N929">
        <v>1.45012864659143</v>
      </c>
      <c r="O929">
        <v>20.417096840801101</v>
      </c>
      <c r="P929">
        <v>184.146913869983</v>
      </c>
      <c r="Q929">
        <v>0.111473429112181</v>
      </c>
    </row>
    <row r="930" spans="1:17" hidden="1" x14ac:dyDescent="0.3">
      <c r="A930" t="s">
        <v>2013</v>
      </c>
      <c r="B930" t="s">
        <v>2014</v>
      </c>
      <c r="C930" t="s">
        <v>3142</v>
      </c>
      <c r="D930" t="s">
        <v>384</v>
      </c>
      <c r="E930">
        <v>3387.0301899999999</v>
      </c>
      <c r="F930">
        <v>13199.65</v>
      </c>
      <c r="G930">
        <v>-47.274000145182697</v>
      </c>
      <c r="H930">
        <v>-8.6848235507068701</v>
      </c>
      <c r="I930">
        <v>0.50048231365918305</v>
      </c>
      <c r="J930">
        <v>-2.1135830629744601</v>
      </c>
      <c r="K930">
        <v>12474.122193478301</v>
      </c>
      <c r="L930">
        <v>12292.200570490601</v>
      </c>
      <c r="M930">
        <v>60.153412420303198</v>
      </c>
      <c r="N930">
        <v>0.45567765240049601</v>
      </c>
      <c r="O930">
        <v>33.153909383960901</v>
      </c>
      <c r="P930">
        <v>45.051098901098896</v>
      </c>
      <c r="Q930">
        <v>-4.2582811826371997E-2</v>
      </c>
    </row>
    <row r="931" spans="1:17" hidden="1" x14ac:dyDescent="0.3">
      <c r="A931" t="s">
        <v>2015</v>
      </c>
      <c r="B931" t="s">
        <v>2016</v>
      </c>
      <c r="C931" t="s">
        <v>3142</v>
      </c>
      <c r="D931" t="s">
        <v>384</v>
      </c>
      <c r="E931">
        <v>3380.5028181500002</v>
      </c>
      <c r="F931">
        <v>307.7</v>
      </c>
      <c r="G931">
        <v>21.185265702880098</v>
      </c>
      <c r="H931">
        <v>26.963148679188901</v>
      </c>
      <c r="I931">
        <v>51.997232165702897</v>
      </c>
      <c r="J931">
        <v>25.800551284945399</v>
      </c>
      <c r="K931">
        <v>263.43520914067898</v>
      </c>
      <c r="L931">
        <v>231.86785309346399</v>
      </c>
      <c r="M931">
        <v>65.152970604011202</v>
      </c>
      <c r="N931">
        <v>1.6247835791390299</v>
      </c>
      <c r="O931">
        <v>5.4598635034124099</v>
      </c>
      <c r="P931">
        <v>71.899441340782104</v>
      </c>
      <c r="Q931">
        <v>5.0112560634701001E-2</v>
      </c>
    </row>
    <row r="932" spans="1:17" hidden="1" x14ac:dyDescent="0.3">
      <c r="A932" t="s">
        <v>2017</v>
      </c>
      <c r="B932" t="s">
        <v>2018</v>
      </c>
      <c r="C932" t="s">
        <v>3142</v>
      </c>
      <c r="D932" t="s">
        <v>48</v>
      </c>
      <c r="E932">
        <v>3372.2434199999998</v>
      </c>
      <c r="F932">
        <v>270.55</v>
      </c>
      <c r="G932">
        <v>22.3902670244799</v>
      </c>
      <c r="H932">
        <v>11.810863358611201</v>
      </c>
      <c r="I932">
        <v>52.189561702071899</v>
      </c>
      <c r="J932">
        <v>5.3325672163179503</v>
      </c>
      <c r="K932">
        <v>241.57145403995</v>
      </c>
      <c r="L932">
        <v>213.87282267778099</v>
      </c>
      <c r="M932">
        <v>69.582181043060103</v>
      </c>
      <c r="N932">
        <v>1.00473351360216</v>
      </c>
      <c r="O932">
        <v>9.7763814452041995</v>
      </c>
      <c r="P932">
        <v>91.879432624113406</v>
      </c>
    </row>
    <row r="933" spans="1:17" x14ac:dyDescent="0.3">
      <c r="A933" t="s">
        <v>2019</v>
      </c>
      <c r="B933" t="s">
        <v>2020</v>
      </c>
      <c r="C933" t="s">
        <v>3133</v>
      </c>
      <c r="D933" t="s">
        <v>184</v>
      </c>
      <c r="E933">
        <v>3364.7216573249998</v>
      </c>
      <c r="F933">
        <v>214.41</v>
      </c>
      <c r="G933">
        <v>-51.913846883947997</v>
      </c>
      <c r="H933">
        <v>-3.9174212498155598</v>
      </c>
      <c r="I933">
        <v>-17.942116053460701</v>
      </c>
      <c r="J933">
        <v>2.26072103276528</v>
      </c>
      <c r="K933">
        <v>218.82798997886201</v>
      </c>
      <c r="L933">
        <v>227.61715537419499</v>
      </c>
      <c r="M933">
        <v>51.631239140769203</v>
      </c>
      <c r="N933">
        <v>0.71358084796726495</v>
      </c>
      <c r="O933">
        <v>39.452450911804398</v>
      </c>
      <c r="P933">
        <v>12.5216478614536</v>
      </c>
      <c r="Q933">
        <v>5.685323641071E-3</v>
      </c>
    </row>
    <row r="934" spans="1:17" hidden="1" x14ac:dyDescent="0.3">
      <c r="A934" t="s">
        <v>2021</v>
      </c>
      <c r="B934" t="s">
        <v>2022</v>
      </c>
      <c r="C934" t="s">
        <v>3142</v>
      </c>
      <c r="D934" t="s">
        <v>266</v>
      </c>
      <c r="E934">
        <v>3359.3698967599998</v>
      </c>
      <c r="F934">
        <v>324.64999999999998</v>
      </c>
      <c r="G934">
        <v>30.597745693982201</v>
      </c>
      <c r="H934">
        <v>-7.1024072787973003</v>
      </c>
      <c r="I934">
        <v>46.630595458785201</v>
      </c>
      <c r="J934">
        <v>4.5668884781915002</v>
      </c>
      <c r="K934">
        <v>335.91953744104501</v>
      </c>
      <c r="L934">
        <v>294.50929223465801</v>
      </c>
      <c r="M934">
        <v>57.110640219247202</v>
      </c>
      <c r="N934">
        <v>0.39624171850399198</v>
      </c>
      <c r="O934">
        <v>41.229015863237301</v>
      </c>
      <c r="P934">
        <v>102.90624999999901</v>
      </c>
      <c r="Q934">
        <v>0.213419806974744</v>
      </c>
    </row>
    <row r="935" spans="1:17" hidden="1" x14ac:dyDescent="0.3">
      <c r="A935" t="s">
        <v>2023</v>
      </c>
      <c r="B935" t="s">
        <v>2024</v>
      </c>
      <c r="C935" t="s">
        <v>3142</v>
      </c>
      <c r="D935" t="s">
        <v>109</v>
      </c>
      <c r="E935">
        <v>3358.5084000000002</v>
      </c>
      <c r="F935">
        <v>503.6</v>
      </c>
      <c r="G935">
        <v>132.7380842515</v>
      </c>
      <c r="H935">
        <v>33.084253871590199</v>
      </c>
      <c r="I935">
        <v>30.0045169391881</v>
      </c>
      <c r="J935">
        <v>7.7708232647050401</v>
      </c>
      <c r="K935">
        <v>428.13977350121303</v>
      </c>
      <c r="L935">
        <v>371.30820889649902</v>
      </c>
      <c r="M935">
        <v>71.162165346537904</v>
      </c>
      <c r="N935">
        <v>1.9054266353820699</v>
      </c>
      <c r="O935">
        <v>3.5146942017474099</v>
      </c>
      <c r="P935">
        <v>213.44398340248901</v>
      </c>
      <c r="Q935">
        <v>0.25183130045117402</v>
      </c>
    </row>
    <row r="936" spans="1:17" hidden="1" x14ac:dyDescent="0.3">
      <c r="A936" t="s">
        <v>2025</v>
      </c>
      <c r="B936" t="s">
        <v>2026</v>
      </c>
      <c r="C936" t="s">
        <v>3142</v>
      </c>
      <c r="D936" t="s">
        <v>48</v>
      </c>
      <c r="E936">
        <v>3336.3604357049999</v>
      </c>
      <c r="F936">
        <v>394.35</v>
      </c>
      <c r="G936">
        <v>57.271556674947497</v>
      </c>
      <c r="H936">
        <v>1.56212671661904</v>
      </c>
      <c r="I936">
        <v>21.410021075597601</v>
      </c>
      <c r="J936">
        <v>1.9642029380752799</v>
      </c>
      <c r="K936">
        <v>369.88119122516798</v>
      </c>
      <c r="L936">
        <v>312.18674041090901</v>
      </c>
      <c r="M936">
        <v>57.658960268380604</v>
      </c>
      <c r="N936">
        <v>0.75773081292213296</v>
      </c>
      <c r="O936">
        <v>5.2364650691010404</v>
      </c>
      <c r="P936">
        <v>110.544580886278</v>
      </c>
      <c r="Q936">
        <v>7.9580374009706994E-2</v>
      </c>
    </row>
    <row r="937" spans="1:17" x14ac:dyDescent="0.3">
      <c r="A937" t="s">
        <v>2027</v>
      </c>
      <c r="B937" t="s">
        <v>2028</v>
      </c>
      <c r="C937" t="s">
        <v>3139</v>
      </c>
      <c r="D937" t="s">
        <v>475</v>
      </c>
      <c r="E937">
        <v>3334.0417600000001</v>
      </c>
      <c r="F937">
        <v>385.1</v>
      </c>
      <c r="G937">
        <v>-11.6358016498003</v>
      </c>
      <c r="H937">
        <v>-51.4063671226344</v>
      </c>
      <c r="I937">
        <v>-50.967645031340197</v>
      </c>
      <c r="J937">
        <v>1.48039801676351</v>
      </c>
      <c r="K937">
        <v>429.95922222547603</v>
      </c>
      <c r="L937">
        <v>470.13744692754199</v>
      </c>
      <c r="M937">
        <v>44.856763108432403</v>
      </c>
      <c r="N937">
        <v>0.44920650915511401</v>
      </c>
      <c r="O937">
        <v>94.098935341469698</v>
      </c>
      <c r="P937">
        <v>24.2258064516129</v>
      </c>
      <c r="Q937">
        <v>0.14030053579684601</v>
      </c>
    </row>
    <row r="938" spans="1:17" hidden="1" x14ac:dyDescent="0.3">
      <c r="A938" t="s">
        <v>2029</v>
      </c>
      <c r="B938" t="s">
        <v>2030</v>
      </c>
      <c r="C938" t="s">
        <v>3142</v>
      </c>
      <c r="D938" t="s">
        <v>217</v>
      </c>
      <c r="E938">
        <v>3333.9784452899999</v>
      </c>
      <c r="F938">
        <v>241.69</v>
      </c>
      <c r="G938">
        <v>284.07631571941999</v>
      </c>
      <c r="H938">
        <v>-7.0111316189732502</v>
      </c>
      <c r="I938">
        <v>137.51478824376699</v>
      </c>
      <c r="J938">
        <v>4.9668194182149596</v>
      </c>
      <c r="K938">
        <v>234.16210568448599</v>
      </c>
      <c r="L938">
        <v>171.74319979149701</v>
      </c>
      <c r="M938">
        <v>60.592479163995797</v>
      </c>
      <c r="N938">
        <v>0.53809832412813896</v>
      </c>
      <c r="O938">
        <v>27.435971699284199</v>
      </c>
      <c r="P938">
        <v>338.63883847549903</v>
      </c>
      <c r="Q938">
        <v>0.16340103181048801</v>
      </c>
    </row>
    <row r="939" spans="1:17" hidden="1" x14ac:dyDescent="0.3">
      <c r="A939" t="s">
        <v>2031</v>
      </c>
      <c r="B939" t="s">
        <v>2032</v>
      </c>
      <c r="C939" t="s">
        <v>3138</v>
      </c>
      <c r="D939" t="s">
        <v>271</v>
      </c>
      <c r="E939">
        <v>3331.6670885520002</v>
      </c>
      <c r="F939">
        <v>156.12</v>
      </c>
      <c r="G939">
        <v>-50.262499393950002</v>
      </c>
      <c r="H939">
        <v>-7.2717296197341197</v>
      </c>
      <c r="I939">
        <v>-34.078537868463997</v>
      </c>
      <c r="J939">
        <v>-1.5003103081618601</v>
      </c>
      <c r="K939">
        <v>172.17436153092501</v>
      </c>
      <c r="M939">
        <v>28.2328497938494</v>
      </c>
      <c r="N939">
        <v>0.82044290533958897</v>
      </c>
      <c r="O939">
        <v>50.525236997181601</v>
      </c>
      <c r="P939">
        <v>6.5665529010238997</v>
      </c>
    </row>
    <row r="940" spans="1:17" x14ac:dyDescent="0.3">
      <c r="A940" t="s">
        <v>2033</v>
      </c>
      <c r="B940" t="s">
        <v>2034</v>
      </c>
      <c r="C940" t="s">
        <v>3129</v>
      </c>
      <c r="D940" t="s">
        <v>195</v>
      </c>
      <c r="E940">
        <v>3327.6667851120001</v>
      </c>
      <c r="F940">
        <v>233.04</v>
      </c>
      <c r="G940">
        <v>-21.297984306643201</v>
      </c>
      <c r="H940">
        <v>-12.0234335127092</v>
      </c>
      <c r="I940">
        <v>-6.8410729564092101</v>
      </c>
      <c r="J940">
        <v>-2.89676257058944</v>
      </c>
      <c r="K940">
        <v>256.00072791006198</v>
      </c>
      <c r="L940">
        <v>246.12593694300301</v>
      </c>
      <c r="M940">
        <v>29.640787888151301</v>
      </c>
      <c r="N940">
        <v>0.58624557639213304</v>
      </c>
      <c r="O940">
        <v>23.991589426707801</v>
      </c>
      <c r="P940">
        <v>16.6658322903629</v>
      </c>
      <c r="Q940">
        <v>-4.9602843101044999E-2</v>
      </c>
    </row>
    <row r="941" spans="1:17" hidden="1" x14ac:dyDescent="0.3">
      <c r="A941" t="s">
        <v>2035</v>
      </c>
      <c r="B941" t="s">
        <v>2036</v>
      </c>
      <c r="C941" t="s">
        <v>3142</v>
      </c>
      <c r="D941" t="s">
        <v>119</v>
      </c>
      <c r="E941">
        <v>3311.94541622</v>
      </c>
      <c r="F941">
        <v>19.18</v>
      </c>
      <c r="G941">
        <v>65.416032147616306</v>
      </c>
      <c r="H941">
        <v>-9.3197649919057106</v>
      </c>
      <c r="I941">
        <v>-22.084625269321499</v>
      </c>
      <c r="J941">
        <v>6.6397158178413296E-2</v>
      </c>
      <c r="K941">
        <v>19.4364395450696</v>
      </c>
      <c r="L941">
        <v>18.414256515351099</v>
      </c>
      <c r="M941">
        <v>45.874111860342403</v>
      </c>
      <c r="N941">
        <v>0.90473202139500497</v>
      </c>
      <c r="O941">
        <v>77.007299270073005</v>
      </c>
      <c r="P941">
        <v>119.70217640320701</v>
      </c>
      <c r="Q941">
        <v>0.117523341371464</v>
      </c>
    </row>
    <row r="942" spans="1:17" x14ac:dyDescent="0.3">
      <c r="A942" t="s">
        <v>2037</v>
      </c>
      <c r="B942" t="s">
        <v>2038</v>
      </c>
      <c r="C942" t="s">
        <v>3138</v>
      </c>
      <c r="D942" t="s">
        <v>1463</v>
      </c>
      <c r="E942">
        <v>3294.6555774879998</v>
      </c>
      <c r="F942">
        <v>123.04</v>
      </c>
      <c r="G942">
        <v>-40.435079555989397</v>
      </c>
      <c r="H942">
        <v>-4.9369401022605803</v>
      </c>
      <c r="I942">
        <v>-10.6791334629432</v>
      </c>
      <c r="J942">
        <v>-2.0832923109724999</v>
      </c>
      <c r="K942">
        <v>129.45463821737201</v>
      </c>
      <c r="L942">
        <v>136.114253252889</v>
      </c>
      <c r="M942">
        <v>36.082137843797298</v>
      </c>
      <c r="N942">
        <v>0.52355160551166102</v>
      </c>
      <c r="O942">
        <v>29.876462938881598</v>
      </c>
      <c r="P942">
        <v>17.797989468645198</v>
      </c>
      <c r="Q942">
        <v>-0.108166892394868</v>
      </c>
    </row>
    <row r="943" spans="1:17" x14ac:dyDescent="0.3">
      <c r="A943" t="s">
        <v>2039</v>
      </c>
      <c r="B943" t="s">
        <v>2040</v>
      </c>
      <c r="C943" t="s">
        <v>3141</v>
      </c>
      <c r="D943" t="s">
        <v>266</v>
      </c>
      <c r="E943">
        <v>3278.4676024</v>
      </c>
      <c r="F943">
        <v>320.2</v>
      </c>
      <c r="G943">
        <v>25.116791990669601</v>
      </c>
      <c r="H943">
        <v>-2.7271198343698799</v>
      </c>
      <c r="I943">
        <v>10.988045494947601</v>
      </c>
      <c r="J943">
        <v>-2.15321737848328</v>
      </c>
      <c r="K943">
        <v>324.98655247816203</v>
      </c>
      <c r="L943">
        <v>286.21846035020599</v>
      </c>
      <c r="M943">
        <v>46.545515235170399</v>
      </c>
      <c r="N943">
        <v>0.50728027544203502</v>
      </c>
      <c r="O943">
        <v>13.319800124921899</v>
      </c>
      <c r="P943">
        <v>69.732308507818701</v>
      </c>
      <c r="Q943">
        <v>3.2826855161000002E-4</v>
      </c>
    </row>
    <row r="944" spans="1:17" hidden="1" x14ac:dyDescent="0.3">
      <c r="A944" t="s">
        <v>2041</v>
      </c>
      <c r="B944" t="s">
        <v>2042</v>
      </c>
      <c r="C944" t="s">
        <v>3142</v>
      </c>
      <c r="D944" t="s">
        <v>135</v>
      </c>
      <c r="E944">
        <v>3271.6880646</v>
      </c>
      <c r="F944">
        <v>638.9</v>
      </c>
      <c r="G944">
        <v>16.418613500292</v>
      </c>
      <c r="H944">
        <v>7.6197938539600196</v>
      </c>
      <c r="I944">
        <v>30.521782556151901</v>
      </c>
      <c r="J944">
        <v>-5.0978159445827096</v>
      </c>
      <c r="K944">
        <v>625.63156002819301</v>
      </c>
      <c r="L944">
        <v>527.12691986705704</v>
      </c>
      <c r="M944">
        <v>38.740095708621098</v>
      </c>
      <c r="N944">
        <v>0.58244742311583897</v>
      </c>
      <c r="O944">
        <v>15.3388636719361</v>
      </c>
      <c r="P944">
        <v>89.191590168788807</v>
      </c>
      <c r="Q944">
        <v>0.18419849472229899</v>
      </c>
    </row>
    <row r="945" spans="1:17" hidden="1" x14ac:dyDescent="0.3">
      <c r="A945" t="s">
        <v>2043</v>
      </c>
      <c r="B945" t="s">
        <v>2044</v>
      </c>
      <c r="C945" t="s">
        <v>3142</v>
      </c>
      <c r="D945" t="s">
        <v>1572</v>
      </c>
      <c r="E945">
        <v>3243.4445891779901</v>
      </c>
      <c r="F945">
        <v>143.38</v>
      </c>
      <c r="G945">
        <v>-41.6412539624245</v>
      </c>
      <c r="H945">
        <v>-4.42880584598129</v>
      </c>
      <c r="I945">
        <v>-9.2474017758051801</v>
      </c>
      <c r="J945">
        <v>5.4537725734608102</v>
      </c>
      <c r="K945">
        <v>151.51659580880801</v>
      </c>
      <c r="L945">
        <v>150.51107845678601</v>
      </c>
      <c r="M945">
        <v>40.122690555494799</v>
      </c>
      <c r="N945">
        <v>0.36820800649944002</v>
      </c>
      <c r="O945">
        <v>24.905844608732</v>
      </c>
      <c r="P945">
        <v>11.1472868217054</v>
      </c>
      <c r="Q945">
        <v>1.1117475081573999E-2</v>
      </c>
    </row>
    <row r="946" spans="1:17" hidden="1" x14ac:dyDescent="0.3">
      <c r="A946" t="s">
        <v>2045</v>
      </c>
      <c r="B946" t="s">
        <v>2046</v>
      </c>
      <c r="C946" t="s">
        <v>3142</v>
      </c>
      <c r="D946" t="s">
        <v>239</v>
      </c>
      <c r="E946">
        <v>3239.627807375</v>
      </c>
      <c r="F946">
        <v>1121.3499999999999</v>
      </c>
      <c r="G946">
        <v>4.78418654324763</v>
      </c>
      <c r="H946">
        <v>4.4045665070370603</v>
      </c>
      <c r="I946">
        <v>30.488017628830001</v>
      </c>
      <c r="J946">
        <v>-4.4943902210687598</v>
      </c>
      <c r="K946">
        <v>1101.4398730668299</v>
      </c>
      <c r="L946">
        <v>932.32235150873396</v>
      </c>
      <c r="M946">
        <v>37.423184620816798</v>
      </c>
      <c r="N946">
        <v>0.51668387517927306</v>
      </c>
      <c r="O946">
        <v>22.151870513220601</v>
      </c>
      <c r="P946">
        <v>69.567518524119095</v>
      </c>
      <c r="Q946">
        <v>-2.4704944944784001E-2</v>
      </c>
    </row>
    <row r="947" spans="1:17" x14ac:dyDescent="0.3">
      <c r="A947" t="s">
        <v>2047</v>
      </c>
      <c r="B947" t="s">
        <v>2048</v>
      </c>
      <c r="C947" t="s">
        <v>3129</v>
      </c>
      <c r="D947" t="s">
        <v>500</v>
      </c>
      <c r="E947">
        <v>3232.7658885000001</v>
      </c>
      <c r="F947">
        <v>444.75</v>
      </c>
      <c r="G947">
        <v>-9.8754075261501892</v>
      </c>
      <c r="H947">
        <v>-5.0054825830518999</v>
      </c>
      <c r="I947">
        <v>17.808371430714701</v>
      </c>
      <c r="J947">
        <v>-1.6054339893796801</v>
      </c>
      <c r="K947">
        <v>442.46265115904299</v>
      </c>
      <c r="L947">
        <v>392.34875351662299</v>
      </c>
      <c r="M947">
        <v>46.514977938422398</v>
      </c>
      <c r="N947">
        <v>0.40203820017664399</v>
      </c>
      <c r="O947">
        <v>13.546936481169199</v>
      </c>
      <c r="P947">
        <v>50.737163192679198</v>
      </c>
      <c r="Q947">
        <v>-2.8755165234769999E-3</v>
      </c>
    </row>
    <row r="948" spans="1:17" hidden="1" x14ac:dyDescent="0.3">
      <c r="A948" t="s">
        <v>2049</v>
      </c>
      <c r="B948" t="s">
        <v>2050</v>
      </c>
      <c r="C948" t="s">
        <v>3142</v>
      </c>
      <c r="D948" t="s">
        <v>80</v>
      </c>
      <c r="E948">
        <v>3223.33086</v>
      </c>
      <c r="F948">
        <v>1039.6500000000001</v>
      </c>
      <c r="G948">
        <v>78.361306204209001</v>
      </c>
      <c r="H948">
        <v>-4.0583067922167899</v>
      </c>
      <c r="I948">
        <v>114.076896044674</v>
      </c>
      <c r="J948">
        <v>-4.4819055164958996</v>
      </c>
      <c r="K948">
        <v>954.06867250340895</v>
      </c>
      <c r="L948">
        <v>714.96316428632701</v>
      </c>
      <c r="M948">
        <v>53.152942637146197</v>
      </c>
      <c r="N948">
        <v>0.38953051223551899</v>
      </c>
      <c r="O948">
        <v>10.421776559418999</v>
      </c>
      <c r="P948">
        <v>146.85978867386899</v>
      </c>
      <c r="Q948">
        <v>6.8795624323786997E-2</v>
      </c>
    </row>
    <row r="949" spans="1:17" hidden="1" x14ac:dyDescent="0.3">
      <c r="A949" t="s">
        <v>2051</v>
      </c>
      <c r="B949" t="s">
        <v>2052</v>
      </c>
      <c r="C949" t="s">
        <v>3142</v>
      </c>
      <c r="D949" t="s">
        <v>217</v>
      </c>
      <c r="E949">
        <v>3217.5</v>
      </c>
      <c r="F949">
        <v>731.25</v>
      </c>
      <c r="G949">
        <v>151.875888360678</v>
      </c>
      <c r="H949">
        <v>13.6550952476757</v>
      </c>
      <c r="I949">
        <v>140.99268729765001</v>
      </c>
      <c r="J949">
        <v>10.205932041899301</v>
      </c>
      <c r="K949">
        <v>586.74392694426695</v>
      </c>
      <c r="L949">
        <v>430.83430734738403</v>
      </c>
      <c r="M949">
        <v>80.967697216048094</v>
      </c>
      <c r="N949">
        <v>0.78131980608197804</v>
      </c>
      <c r="O949">
        <v>2.4273504273504201</v>
      </c>
      <c r="P949">
        <v>221.499230600131</v>
      </c>
      <c r="Q949">
        <v>0.22173769405343699</v>
      </c>
    </row>
    <row r="950" spans="1:17" hidden="1" x14ac:dyDescent="0.3">
      <c r="A950" t="s">
        <v>2053</v>
      </c>
      <c r="B950" t="s">
        <v>2054</v>
      </c>
      <c r="C950" t="s">
        <v>3142</v>
      </c>
      <c r="D950" t="s">
        <v>27</v>
      </c>
      <c r="E950">
        <v>3203.55</v>
      </c>
      <c r="F950">
        <v>50.85</v>
      </c>
      <c r="G950">
        <v>57.9479916625247</v>
      </c>
      <c r="H950">
        <v>-7.80821310088219</v>
      </c>
      <c r="I950">
        <v>24.303919799901902</v>
      </c>
      <c r="J950">
        <v>-2.5835014926792401</v>
      </c>
      <c r="K950">
        <v>56.2065424108429</v>
      </c>
      <c r="L950">
        <v>47.421586896125604</v>
      </c>
      <c r="M950">
        <v>36.3877445997678</v>
      </c>
      <c r="N950">
        <v>0.258390297435586</v>
      </c>
      <c r="O950">
        <v>100.452310717797</v>
      </c>
      <c r="P950">
        <v>101.38613861386099</v>
      </c>
      <c r="Q950">
        <v>8.8898958954784002E-2</v>
      </c>
    </row>
    <row r="951" spans="1:17" hidden="1" x14ac:dyDescent="0.3">
      <c r="A951" t="s">
        <v>2055</v>
      </c>
      <c r="B951" t="s">
        <v>2056</v>
      </c>
      <c r="C951" t="s">
        <v>3142</v>
      </c>
      <c r="D951" t="s">
        <v>284</v>
      </c>
      <c r="E951">
        <v>3197.07678717</v>
      </c>
      <c r="F951">
        <v>1214.45</v>
      </c>
      <c r="G951">
        <v>-18.561938270085498</v>
      </c>
      <c r="H951">
        <v>-11.068715093789301</v>
      </c>
      <c r="I951">
        <v>-21.017919517962099</v>
      </c>
      <c r="J951">
        <v>-0.60385650734493801</v>
      </c>
      <c r="K951">
        <v>1304.58037028084</v>
      </c>
      <c r="L951">
        <v>1309.5824070998599</v>
      </c>
      <c r="M951">
        <v>23.860448331676199</v>
      </c>
      <c r="N951">
        <v>0.26651225436470199</v>
      </c>
      <c r="O951">
        <v>50.104985796039301</v>
      </c>
      <c r="P951">
        <v>12.0289654536229</v>
      </c>
      <c r="Q951">
        <v>7.1356460272154004E-2</v>
      </c>
    </row>
    <row r="952" spans="1:17" hidden="1" x14ac:dyDescent="0.3">
      <c r="A952" t="s">
        <v>2057</v>
      </c>
      <c r="B952" t="s">
        <v>2058</v>
      </c>
      <c r="C952" t="s">
        <v>3142</v>
      </c>
      <c r="D952" t="s">
        <v>48</v>
      </c>
      <c r="E952">
        <v>3187.6441639200002</v>
      </c>
      <c r="F952">
        <v>838.8</v>
      </c>
      <c r="G952">
        <v>-12.7454129720563</v>
      </c>
      <c r="H952">
        <v>-9.36631793710451</v>
      </c>
      <c r="I952">
        <v>-25.304231889801802</v>
      </c>
      <c r="J952">
        <v>1.5415725272647001</v>
      </c>
      <c r="K952">
        <v>896.68669752639801</v>
      </c>
      <c r="L952">
        <v>894.63532767069398</v>
      </c>
      <c r="M952">
        <v>49.2877214802227</v>
      </c>
      <c r="N952">
        <v>0.90382897096953296</v>
      </c>
      <c r="O952">
        <v>64.043872198378594</v>
      </c>
      <c r="P952">
        <v>18.3241641980533</v>
      </c>
    </row>
    <row r="953" spans="1:17" hidden="1" x14ac:dyDescent="0.3">
      <c r="A953" t="s">
        <v>2059</v>
      </c>
      <c r="B953" t="s">
        <v>2060</v>
      </c>
      <c r="C953" t="s">
        <v>3142</v>
      </c>
      <c r="D953" t="s">
        <v>51</v>
      </c>
      <c r="E953">
        <v>3183.0322520549998</v>
      </c>
      <c r="F953">
        <v>735.9</v>
      </c>
      <c r="G953">
        <v>108.47227624802601</v>
      </c>
      <c r="H953">
        <v>-6.9445789959690201</v>
      </c>
      <c r="I953">
        <v>80.708665655494798</v>
      </c>
      <c r="J953">
        <v>-3.46440924472101</v>
      </c>
      <c r="K953">
        <v>711.83071855768196</v>
      </c>
      <c r="L953">
        <v>549.63967748582797</v>
      </c>
      <c r="M953">
        <v>38.198577643959403</v>
      </c>
      <c r="N953">
        <v>0.46794507071798802</v>
      </c>
      <c r="O953">
        <v>12.7870634597092</v>
      </c>
      <c r="P953">
        <v>179.22727611106899</v>
      </c>
      <c r="Q953">
        <v>-3.3734213301504001E-2</v>
      </c>
    </row>
    <row r="954" spans="1:17" hidden="1" x14ac:dyDescent="0.3">
      <c r="A954" t="s">
        <v>2061</v>
      </c>
      <c r="B954" t="s">
        <v>2062</v>
      </c>
      <c r="C954" t="s">
        <v>3142</v>
      </c>
      <c r="D954" t="s">
        <v>1323</v>
      </c>
      <c r="E954">
        <v>3181.04884128</v>
      </c>
      <c r="F954">
        <v>216.2</v>
      </c>
      <c r="K954">
        <v>198.53034696656701</v>
      </c>
      <c r="L954">
        <v>172.215069946667</v>
      </c>
      <c r="M954">
        <v>81.1750791682543</v>
      </c>
      <c r="N954">
        <v>1</v>
      </c>
      <c r="Q954">
        <v>0.14788253940821999</v>
      </c>
    </row>
    <row r="955" spans="1:17" hidden="1" x14ac:dyDescent="0.3">
      <c r="A955" t="s">
        <v>2063</v>
      </c>
      <c r="B955" t="s">
        <v>2064</v>
      </c>
      <c r="C955" t="s">
        <v>3142</v>
      </c>
      <c r="D955" t="s">
        <v>135</v>
      </c>
      <c r="E955">
        <v>3178.6124442400001</v>
      </c>
      <c r="F955">
        <v>68.239999999999995</v>
      </c>
      <c r="G955">
        <v>26.7325944471275</v>
      </c>
      <c r="H955">
        <v>-15.2535565154687</v>
      </c>
      <c r="I955">
        <v>5.6981364983306104</v>
      </c>
      <c r="J955">
        <v>-1.9462274265391899</v>
      </c>
      <c r="K955">
        <v>77.6872835978551</v>
      </c>
      <c r="M955">
        <v>39.646644286233901</v>
      </c>
      <c r="N955">
        <v>0.33372897932312101</v>
      </c>
      <c r="O955">
        <v>59.0709261430246</v>
      </c>
      <c r="P955">
        <v>89.5555555555555</v>
      </c>
    </row>
    <row r="956" spans="1:17" x14ac:dyDescent="0.3">
      <c r="A956" t="s">
        <v>2065</v>
      </c>
      <c r="B956" t="s">
        <v>2066</v>
      </c>
      <c r="C956" t="s">
        <v>3134</v>
      </c>
      <c r="D956" t="s">
        <v>119</v>
      </c>
      <c r="E956">
        <v>3158.0209439999999</v>
      </c>
      <c r="F956">
        <v>1084.8</v>
      </c>
      <c r="G956">
        <v>-19.304670923239499</v>
      </c>
      <c r="H956">
        <v>-0.862785290977509</v>
      </c>
      <c r="I956">
        <v>-17.682756648370599</v>
      </c>
      <c r="J956">
        <v>-7.9890978404762301</v>
      </c>
      <c r="K956">
        <v>1128.42755095711</v>
      </c>
      <c r="L956">
        <v>1126.5452705729101</v>
      </c>
      <c r="M956">
        <v>33.598926099623299</v>
      </c>
      <c r="N956">
        <v>0.77552946432310899</v>
      </c>
      <c r="O956">
        <v>25.2765486725663</v>
      </c>
      <c r="P956">
        <v>13.591623036649199</v>
      </c>
      <c r="Q956">
        <v>-1.5209709992889999E-2</v>
      </c>
    </row>
    <row r="957" spans="1:17" hidden="1" x14ac:dyDescent="0.3">
      <c r="A957" t="s">
        <v>2067</v>
      </c>
      <c r="B957" t="s">
        <v>2068</v>
      </c>
      <c r="C957" t="s">
        <v>3142</v>
      </c>
      <c r="D957" t="s">
        <v>1323</v>
      </c>
      <c r="E957">
        <v>3157.5163804449999</v>
      </c>
      <c r="F957">
        <v>3477.95</v>
      </c>
      <c r="G957">
        <v>34.981023538803797</v>
      </c>
      <c r="H957">
        <v>1.5167055360986299</v>
      </c>
      <c r="I957">
        <v>47.908144547815503</v>
      </c>
      <c r="J957">
        <v>2.79374344275729</v>
      </c>
      <c r="K957">
        <v>3207.4681826078099</v>
      </c>
      <c r="L957">
        <v>2619.7974076475398</v>
      </c>
      <c r="M957">
        <v>61.9851668929496</v>
      </c>
      <c r="N957">
        <v>0.35208522450204399</v>
      </c>
      <c r="O957">
        <v>5.5636222487384703</v>
      </c>
      <c r="P957">
        <v>80.574232236961606</v>
      </c>
      <c r="Q957">
        <v>0.195753225659754</v>
      </c>
    </row>
    <row r="958" spans="1:17" hidden="1" x14ac:dyDescent="0.3">
      <c r="A958" t="s">
        <v>2069</v>
      </c>
      <c r="B958" t="s">
        <v>2070</v>
      </c>
      <c r="C958" t="s">
        <v>3142</v>
      </c>
      <c r="D958" t="s">
        <v>271</v>
      </c>
      <c r="E958">
        <v>3148.1677458599902</v>
      </c>
      <c r="F958">
        <v>176.27</v>
      </c>
      <c r="G958">
        <v>39.252950729859997</v>
      </c>
      <c r="H958">
        <v>13.048866375823501</v>
      </c>
      <c r="I958">
        <v>22.172507548066299</v>
      </c>
      <c r="J958">
        <v>3.5748452435485398</v>
      </c>
      <c r="K958">
        <v>160.467293810477</v>
      </c>
      <c r="L958">
        <v>138.18494306565901</v>
      </c>
      <c r="M958">
        <v>56.250573450737598</v>
      </c>
      <c r="N958">
        <v>0.98180129086374202</v>
      </c>
      <c r="O958">
        <v>9.0372723662562802</v>
      </c>
      <c r="P958">
        <v>93.0668127053669</v>
      </c>
      <c r="Q958">
        <v>0.17379860354423199</v>
      </c>
    </row>
    <row r="959" spans="1:17" hidden="1" x14ac:dyDescent="0.3">
      <c r="A959" t="s">
        <v>2071</v>
      </c>
      <c r="B959" t="s">
        <v>2072</v>
      </c>
      <c r="C959" t="s">
        <v>3142</v>
      </c>
      <c r="D959" t="s">
        <v>138</v>
      </c>
      <c r="E959">
        <v>3144.2763960399998</v>
      </c>
      <c r="F959">
        <v>102.59</v>
      </c>
      <c r="G959">
        <v>26.846996705457801</v>
      </c>
      <c r="H959">
        <v>-1.07980208830462</v>
      </c>
      <c r="I959">
        <v>-15.615979167838301</v>
      </c>
      <c r="J959">
        <v>0.64184505089959698</v>
      </c>
      <c r="K959">
        <v>105.600666092056</v>
      </c>
      <c r="L959">
        <v>103.67756080243601</v>
      </c>
      <c r="M959">
        <v>48.9902999925337</v>
      </c>
      <c r="N959">
        <v>0.36317609946393598</v>
      </c>
      <c r="O959">
        <v>57.617701530363497</v>
      </c>
      <c r="P959">
        <v>62.069510268562397</v>
      </c>
      <c r="Q959">
        <v>0.188086097877085</v>
      </c>
    </row>
    <row r="960" spans="1:17" hidden="1" x14ac:dyDescent="0.3">
      <c r="A960" t="s">
        <v>2073</v>
      </c>
      <c r="B960" t="s">
        <v>2074</v>
      </c>
      <c r="C960" t="s">
        <v>3142</v>
      </c>
      <c r="D960" t="s">
        <v>51</v>
      </c>
      <c r="E960">
        <v>3137.8822581999998</v>
      </c>
      <c r="F960">
        <v>340.4</v>
      </c>
      <c r="G960">
        <v>-25.227686216081899</v>
      </c>
      <c r="H960">
        <v>-9.0449236656105896</v>
      </c>
      <c r="I960">
        <v>-13.338644770574099</v>
      </c>
      <c r="J960">
        <v>8.3586238057083595E-2</v>
      </c>
      <c r="K960">
        <v>351.551501734054</v>
      </c>
      <c r="L960">
        <v>344.62221509391901</v>
      </c>
      <c r="M960">
        <v>36.738327593675997</v>
      </c>
      <c r="N960">
        <v>0.94059511721489697</v>
      </c>
      <c r="O960">
        <v>21.915393654524099</v>
      </c>
      <c r="P960">
        <v>18.771807397069001</v>
      </c>
      <c r="Q960">
        <v>-7.8123396623549002E-2</v>
      </c>
    </row>
    <row r="961" spans="1:17" hidden="1" x14ac:dyDescent="0.3">
      <c r="A961" t="s">
        <v>2075</v>
      </c>
      <c r="B961" t="s">
        <v>2076</v>
      </c>
      <c r="C961" t="s">
        <v>3142</v>
      </c>
      <c r="D961" t="s">
        <v>21</v>
      </c>
      <c r="E961">
        <v>3131.2971268199999</v>
      </c>
      <c r="F961">
        <v>790.05</v>
      </c>
      <c r="G961">
        <v>96.3430273786458</v>
      </c>
      <c r="H961">
        <v>-2.3144950253963601</v>
      </c>
      <c r="I961">
        <v>5.1601690184002296</v>
      </c>
      <c r="J961">
        <v>5.4868013026699396</v>
      </c>
      <c r="K961">
        <v>746.89289961594704</v>
      </c>
      <c r="L961">
        <v>619.28387767398101</v>
      </c>
      <c r="M961">
        <v>58.505808241907097</v>
      </c>
      <c r="N961">
        <v>0.73082475941353997</v>
      </c>
      <c r="O961">
        <v>8.3285867983039008</v>
      </c>
      <c r="P961">
        <v>164.629040361748</v>
      </c>
      <c r="Q961">
        <v>9.4089694579264999E-2</v>
      </c>
    </row>
    <row r="962" spans="1:17" hidden="1" x14ac:dyDescent="0.3">
      <c r="A962" t="s">
        <v>2077</v>
      </c>
      <c r="B962" t="s">
        <v>2078</v>
      </c>
      <c r="C962" t="s">
        <v>3142</v>
      </c>
      <c r="D962" t="s">
        <v>54</v>
      </c>
      <c r="E962">
        <v>3129.9449408599999</v>
      </c>
      <c r="F962">
        <v>500.3</v>
      </c>
      <c r="G962">
        <v>3.37627212245821</v>
      </c>
      <c r="H962">
        <v>-6.5038037942877596</v>
      </c>
      <c r="I962">
        <v>4.3848830925657998</v>
      </c>
      <c r="J962">
        <v>-4.5505400950028001</v>
      </c>
      <c r="K962">
        <v>522.32724463823604</v>
      </c>
      <c r="L962">
        <v>480.506594824052</v>
      </c>
      <c r="M962">
        <v>26.451109404228902</v>
      </c>
      <c r="N962">
        <v>0.57230634115389001</v>
      </c>
      <c r="O962">
        <v>18.928642814311399</v>
      </c>
      <c r="P962">
        <v>42.515311209229402</v>
      </c>
      <c r="Q962">
        <v>4.6525342087070001E-2</v>
      </c>
    </row>
    <row r="963" spans="1:17" hidden="1" x14ac:dyDescent="0.3">
      <c r="A963" t="s">
        <v>2079</v>
      </c>
      <c r="B963" t="s">
        <v>2080</v>
      </c>
      <c r="C963" t="s">
        <v>3142</v>
      </c>
      <c r="D963" t="s">
        <v>1942</v>
      </c>
      <c r="E963">
        <v>3125.76</v>
      </c>
      <c r="F963">
        <v>488.4</v>
      </c>
      <c r="G963">
        <v>42.858094077494997</v>
      </c>
      <c r="H963">
        <v>0.75146034480715795</v>
      </c>
      <c r="I963">
        <v>50.004121467655303</v>
      </c>
      <c r="J963">
        <v>6.9204172451863002</v>
      </c>
      <c r="K963">
        <v>400.632354766248</v>
      </c>
      <c r="L963">
        <v>321.92579016211999</v>
      </c>
      <c r="M963">
        <v>72.107708895057698</v>
      </c>
      <c r="N963">
        <v>0.470198604929012</v>
      </c>
      <c r="O963">
        <v>0.94185094185095197</v>
      </c>
      <c r="P963">
        <v>115.10680466857499</v>
      </c>
      <c r="Q963">
        <v>0.19261433090897201</v>
      </c>
    </row>
    <row r="964" spans="1:17" hidden="1" x14ac:dyDescent="0.3">
      <c r="A964" t="s">
        <v>2081</v>
      </c>
      <c r="B964" t="s">
        <v>2082</v>
      </c>
      <c r="C964" t="s">
        <v>3142</v>
      </c>
      <c r="D964" t="s">
        <v>400</v>
      </c>
      <c r="E964">
        <v>3117.0319140000001</v>
      </c>
      <c r="F964">
        <v>4070.8</v>
      </c>
      <c r="G964">
        <v>-14.7250915266874</v>
      </c>
      <c r="H964">
        <v>-8.25512578481821</v>
      </c>
      <c r="I964">
        <v>-20.428264028986199</v>
      </c>
      <c r="J964">
        <v>-3.1378940932058601</v>
      </c>
      <c r="K964">
        <v>4313.0225537279503</v>
      </c>
      <c r="L964">
        <v>4198.8208718473497</v>
      </c>
      <c r="M964">
        <v>37.0603657547232</v>
      </c>
      <c r="N964">
        <v>0.52618805566167803</v>
      </c>
      <c r="O964">
        <v>25.208804166257199</v>
      </c>
      <c r="P964">
        <v>16.275349900028498</v>
      </c>
      <c r="Q964">
        <v>4.6118040695534997E-2</v>
      </c>
    </row>
    <row r="965" spans="1:17" hidden="1" x14ac:dyDescent="0.3">
      <c r="A965" t="s">
        <v>2083</v>
      </c>
      <c r="B965" t="s">
        <v>2084</v>
      </c>
      <c r="C965" t="s">
        <v>3142</v>
      </c>
      <c r="D965" t="s">
        <v>545</v>
      </c>
      <c r="E965">
        <v>3115.48737368</v>
      </c>
      <c r="F965">
        <v>295.60000000000002</v>
      </c>
      <c r="G965">
        <v>-61.403325904361601</v>
      </c>
      <c r="H965">
        <v>-3.8163909695251701</v>
      </c>
      <c r="I965">
        <v>-9.5425292091858296</v>
      </c>
      <c r="J965">
        <v>-4.5589258392375998</v>
      </c>
      <c r="K965">
        <v>306.03419179344098</v>
      </c>
      <c r="L965">
        <v>308.65284690444099</v>
      </c>
      <c r="M965">
        <v>42.527295924710899</v>
      </c>
      <c r="N965">
        <v>0.70917164478019501</v>
      </c>
      <c r="O965">
        <v>74.018944519621101</v>
      </c>
      <c r="P965">
        <v>20.113774888256799</v>
      </c>
    </row>
    <row r="966" spans="1:17" hidden="1" x14ac:dyDescent="0.3">
      <c r="A966" t="s">
        <v>2085</v>
      </c>
      <c r="B966" t="s">
        <v>2086</v>
      </c>
      <c r="C966" t="s">
        <v>3142</v>
      </c>
      <c r="D966" t="s">
        <v>51</v>
      </c>
      <c r="E966">
        <v>3099.9178871549998</v>
      </c>
      <c r="F966">
        <v>142.15</v>
      </c>
      <c r="G966">
        <v>70.332446901941793</v>
      </c>
      <c r="H966">
        <v>-7.0700552891499298</v>
      </c>
      <c r="I966">
        <v>12.047575805369</v>
      </c>
      <c r="J966">
        <v>2.4904350260524599</v>
      </c>
      <c r="K966">
        <v>141.789185099028</v>
      </c>
      <c r="L966">
        <v>118.304137875851</v>
      </c>
      <c r="M966">
        <v>47.032798565880697</v>
      </c>
      <c r="N966">
        <v>0.51476486716438097</v>
      </c>
      <c r="O966">
        <v>19.099542736545899</v>
      </c>
      <c r="P966">
        <v>133.99176954732499</v>
      </c>
      <c r="Q966">
        <v>2.7683339989188999E-2</v>
      </c>
    </row>
    <row r="967" spans="1:17" hidden="1" x14ac:dyDescent="0.3">
      <c r="A967" t="s">
        <v>2087</v>
      </c>
      <c r="B967" t="s">
        <v>2088</v>
      </c>
      <c r="C967" t="s">
        <v>3142</v>
      </c>
      <c r="D967" t="s">
        <v>80</v>
      </c>
      <c r="E967">
        <v>3092.8186283999999</v>
      </c>
      <c r="F967">
        <v>239.9</v>
      </c>
      <c r="G967">
        <v>39.925857275173001</v>
      </c>
      <c r="H967">
        <v>-3.7133725640204198</v>
      </c>
      <c r="I967">
        <v>19.565860946687501</v>
      </c>
      <c r="J967">
        <v>-4.4633702836820497</v>
      </c>
      <c r="K967">
        <v>240.82528997282799</v>
      </c>
      <c r="L967">
        <v>208.59298106495399</v>
      </c>
      <c r="M967">
        <v>44.391884066227298</v>
      </c>
      <c r="N967">
        <v>0.71525313048662997</v>
      </c>
      <c r="O967">
        <v>17.461442267611499</v>
      </c>
      <c r="P967">
        <v>96.881411571604403</v>
      </c>
      <c r="Q967">
        <v>5.4495210709131998E-2</v>
      </c>
    </row>
    <row r="968" spans="1:17" hidden="1" x14ac:dyDescent="0.3">
      <c r="A968" t="s">
        <v>2089</v>
      </c>
      <c r="B968" t="s">
        <v>2090</v>
      </c>
      <c r="C968" t="s">
        <v>3142</v>
      </c>
      <c r="D968" t="s">
        <v>21</v>
      </c>
      <c r="E968">
        <v>3078.8250943749999</v>
      </c>
      <c r="F968">
        <v>242.65</v>
      </c>
      <c r="G968">
        <v>-37.1173492465661</v>
      </c>
      <c r="H968">
        <v>-5.8840394502599702</v>
      </c>
      <c r="I968">
        <v>-2.4976889982861601</v>
      </c>
      <c r="J968">
        <v>-6.9689648984913202</v>
      </c>
      <c r="K968">
        <v>251.98497334984299</v>
      </c>
      <c r="L968">
        <v>235.70740902144601</v>
      </c>
      <c r="M968">
        <v>35.087887229935603</v>
      </c>
      <c r="N968">
        <v>0.59189873260968895</v>
      </c>
      <c r="O968">
        <v>32.602513908922298</v>
      </c>
      <c r="P968">
        <v>44.4689211717075</v>
      </c>
      <c r="Q968">
        <v>0.109228042832276</v>
      </c>
    </row>
    <row r="969" spans="1:17" hidden="1" x14ac:dyDescent="0.3">
      <c r="A969" t="s">
        <v>2091</v>
      </c>
      <c r="B969" t="s">
        <v>2092</v>
      </c>
      <c r="C969" t="s">
        <v>3142</v>
      </c>
      <c r="D969" t="s">
        <v>135</v>
      </c>
      <c r="E969">
        <v>3078.5737456249999</v>
      </c>
      <c r="F969">
        <v>306.25</v>
      </c>
      <c r="G969">
        <v>24.7229027346126</v>
      </c>
      <c r="H969">
        <v>-5.5006689140531604</v>
      </c>
      <c r="I969">
        <v>-9.3892238506774</v>
      </c>
      <c r="J969">
        <v>-6.8623661634317799</v>
      </c>
      <c r="K969">
        <v>340.91714576392297</v>
      </c>
      <c r="L969">
        <v>332.25329265940297</v>
      </c>
      <c r="M969">
        <v>34.543202698157899</v>
      </c>
      <c r="N969">
        <v>0.76836018800366201</v>
      </c>
      <c r="O969">
        <v>53.142857142857103</v>
      </c>
      <c r="P969">
        <v>53.125</v>
      </c>
      <c r="Q969">
        <v>4.8966174048817999E-2</v>
      </c>
    </row>
    <row r="970" spans="1:17" hidden="1" x14ac:dyDescent="0.3">
      <c r="A970" t="s">
        <v>2093</v>
      </c>
      <c r="B970" t="s">
        <v>2094</v>
      </c>
      <c r="C970" t="s">
        <v>3142</v>
      </c>
      <c r="D970" t="s">
        <v>1498</v>
      </c>
      <c r="E970">
        <v>3058.1950000000002</v>
      </c>
      <c r="F970">
        <v>189.95</v>
      </c>
      <c r="G970">
        <v>160.05914856243899</v>
      </c>
      <c r="H970">
        <v>43.511011678992503</v>
      </c>
      <c r="I970">
        <v>207.299856501797</v>
      </c>
      <c r="J970">
        <v>-1.60337028368204</v>
      </c>
      <c r="K970">
        <v>147.90911472991601</v>
      </c>
      <c r="L970">
        <v>103.676135738958</v>
      </c>
      <c r="M970">
        <v>62.037316911371498</v>
      </c>
      <c r="N970">
        <v>0.18258523218540099</v>
      </c>
      <c r="O970">
        <v>9.3708870755462002</v>
      </c>
      <c r="P970">
        <v>265.21822726398699</v>
      </c>
      <c r="Q970">
        <v>0.204971105726204</v>
      </c>
    </row>
    <row r="971" spans="1:17" hidden="1" x14ac:dyDescent="0.3">
      <c r="A971" t="s">
        <v>2095</v>
      </c>
      <c r="B971" t="s">
        <v>2096</v>
      </c>
      <c r="C971" t="s">
        <v>3142</v>
      </c>
      <c r="D971" t="s">
        <v>143</v>
      </c>
      <c r="E971">
        <v>3054.0572579250002</v>
      </c>
      <c r="F971">
        <v>47.55</v>
      </c>
      <c r="G971">
        <v>45.634182060148902</v>
      </c>
      <c r="H971">
        <v>-11.3361828962434</v>
      </c>
      <c r="I971">
        <v>5.1290084153316498</v>
      </c>
      <c r="J971">
        <v>0.166670202147913</v>
      </c>
      <c r="K971">
        <v>51.628075572403802</v>
      </c>
      <c r="L971">
        <v>45.823946412407501</v>
      </c>
      <c r="M971">
        <v>38.4273220628058</v>
      </c>
      <c r="N971">
        <v>0.43430614978669502</v>
      </c>
      <c r="O971">
        <v>42.902208201892698</v>
      </c>
      <c r="P971">
        <v>92.510121457489802</v>
      </c>
      <c r="Q971">
        <v>8.6271585174311993E-2</v>
      </c>
    </row>
    <row r="972" spans="1:17" hidden="1" x14ac:dyDescent="0.3">
      <c r="A972" t="s">
        <v>2097</v>
      </c>
      <c r="B972" t="s">
        <v>2098</v>
      </c>
      <c r="C972" t="s">
        <v>3142</v>
      </c>
      <c r="D972" t="s">
        <v>458</v>
      </c>
      <c r="E972">
        <v>3047.073547</v>
      </c>
      <c r="F972">
        <v>537.25</v>
      </c>
      <c r="G972">
        <v>-3.2420434031579601</v>
      </c>
      <c r="H972">
        <v>0.67317271610384499</v>
      </c>
      <c r="I972">
        <v>-13.8588698670483</v>
      </c>
      <c r="J972">
        <v>-2.2342827604045898</v>
      </c>
      <c r="K972">
        <v>517.42481706143303</v>
      </c>
      <c r="L972">
        <v>508.70557175716198</v>
      </c>
      <c r="M972">
        <v>60.838082231737403</v>
      </c>
      <c r="N972">
        <v>1.4059532483466599</v>
      </c>
      <c r="O972">
        <v>22.8385295486272</v>
      </c>
      <c r="P972">
        <v>39.454899415963602</v>
      </c>
      <c r="Q972">
        <v>1.0482799443786999E-2</v>
      </c>
    </row>
    <row r="973" spans="1:17" hidden="1" x14ac:dyDescent="0.3">
      <c r="A973" t="s">
        <v>2099</v>
      </c>
      <c r="B973" t="s">
        <v>2100</v>
      </c>
      <c r="C973" t="s">
        <v>3142</v>
      </c>
      <c r="D973" t="s">
        <v>119</v>
      </c>
      <c r="E973">
        <v>3041.5259535759901</v>
      </c>
      <c r="F973">
        <v>169.84</v>
      </c>
      <c r="G973">
        <v>-21.141784604821499</v>
      </c>
      <c r="H973">
        <v>-20.485110717680499</v>
      </c>
      <c r="I973">
        <v>-12.451696424097801</v>
      </c>
      <c r="J973">
        <v>-4.8216531400310396</v>
      </c>
      <c r="K973">
        <v>188.01933381213399</v>
      </c>
      <c r="L973">
        <v>175.26155791020599</v>
      </c>
      <c r="M973">
        <v>35.3705776075955</v>
      </c>
      <c r="N973">
        <v>0.49764356355552603</v>
      </c>
      <c r="O973">
        <v>39.543099387658899</v>
      </c>
      <c r="P973">
        <v>32.532188841201702</v>
      </c>
      <c r="Q973">
        <v>8.4652210453383003E-2</v>
      </c>
    </row>
    <row r="974" spans="1:17" hidden="1" x14ac:dyDescent="0.3">
      <c r="A974" t="s">
        <v>2101</v>
      </c>
      <c r="B974" t="s">
        <v>2102</v>
      </c>
      <c r="C974" t="s">
        <v>3142</v>
      </c>
      <c r="D974" t="s">
        <v>266</v>
      </c>
      <c r="E974">
        <v>3033.898419743</v>
      </c>
      <c r="F974">
        <v>102.79</v>
      </c>
      <c r="G974">
        <v>55.776678531211601</v>
      </c>
      <c r="H974">
        <v>-2.40068150083833</v>
      </c>
      <c r="I974">
        <v>67.206544459291607</v>
      </c>
      <c r="J974">
        <v>-4.1731084020137601</v>
      </c>
      <c r="K974">
        <v>87.911524304325596</v>
      </c>
      <c r="L974">
        <v>68.328487961112103</v>
      </c>
      <c r="M974">
        <v>59.373973403889501</v>
      </c>
      <c r="N974">
        <v>1.0664115403983301</v>
      </c>
      <c r="O974">
        <v>8.1622725946103696</v>
      </c>
      <c r="P974">
        <v>123.699673558215</v>
      </c>
      <c r="Q974">
        <v>7.2469263448790996E-2</v>
      </c>
    </row>
    <row r="975" spans="1:17" hidden="1" x14ac:dyDescent="0.3">
      <c r="A975" t="s">
        <v>2103</v>
      </c>
      <c r="B975" t="s">
        <v>2104</v>
      </c>
      <c r="C975" t="s">
        <v>3142</v>
      </c>
      <c r="D975" t="s">
        <v>72</v>
      </c>
      <c r="E975">
        <v>3031.4067</v>
      </c>
      <c r="F975">
        <v>1130.7</v>
      </c>
      <c r="G975">
        <v>368.74253950836498</v>
      </c>
      <c r="H975">
        <v>12.1732655020301</v>
      </c>
      <c r="I975">
        <v>-19.6866946484941</v>
      </c>
      <c r="J975">
        <v>1.2823440020322301</v>
      </c>
      <c r="K975">
        <v>1059.6635192972601</v>
      </c>
      <c r="L975">
        <v>952.42810111821495</v>
      </c>
      <c r="M975">
        <v>62.917519788154799</v>
      </c>
      <c r="N975">
        <v>2.4096007020946599</v>
      </c>
      <c r="O975">
        <v>40.443972760237003</v>
      </c>
      <c r="P975">
        <v>404.10164957645998</v>
      </c>
      <c r="Q975">
        <v>0.19583206826490199</v>
      </c>
    </row>
    <row r="976" spans="1:17" hidden="1" x14ac:dyDescent="0.3">
      <c r="A976" t="s">
        <v>2105</v>
      </c>
      <c r="B976" t="s">
        <v>2106</v>
      </c>
      <c r="C976" t="s">
        <v>3142</v>
      </c>
      <c r="D976" t="s">
        <v>1323</v>
      </c>
      <c r="E976">
        <v>3004.2625345199999</v>
      </c>
      <c r="F976">
        <v>397.8</v>
      </c>
      <c r="G976">
        <v>28.429525753433801</v>
      </c>
      <c r="H976">
        <v>1.8219525692063001</v>
      </c>
      <c r="I976">
        <v>11.4525292044359</v>
      </c>
      <c r="J976">
        <v>6.0793720331028203</v>
      </c>
      <c r="K976">
        <v>391.78990632536198</v>
      </c>
      <c r="L976">
        <v>352.98934512171098</v>
      </c>
      <c r="M976">
        <v>58.831555660066499</v>
      </c>
      <c r="N976">
        <v>0.26654011823900298</v>
      </c>
      <c r="O976">
        <v>13.5872297637003</v>
      </c>
      <c r="P976">
        <v>57.046979865771803</v>
      </c>
      <c r="Q976">
        <v>3.7652392901171998E-2</v>
      </c>
    </row>
    <row r="977" spans="1:17" hidden="1" x14ac:dyDescent="0.3">
      <c r="A977" t="s">
        <v>2107</v>
      </c>
      <c r="B977" t="s">
        <v>2108</v>
      </c>
      <c r="C977" t="s">
        <v>3142</v>
      </c>
      <c r="D977" t="s">
        <v>184</v>
      </c>
      <c r="E977">
        <v>2998.2615264000001</v>
      </c>
      <c r="F977">
        <v>966</v>
      </c>
      <c r="G977">
        <v>15.8326923277132</v>
      </c>
      <c r="H977">
        <v>2.6493556333429602</v>
      </c>
      <c r="I977">
        <v>43.565804046883599</v>
      </c>
      <c r="J977">
        <v>2.8351713829846101</v>
      </c>
      <c r="K977">
        <v>945.64887900490396</v>
      </c>
      <c r="L977">
        <v>794.35980033049498</v>
      </c>
      <c r="M977">
        <v>51.246402751185002</v>
      </c>
      <c r="N977">
        <v>0.704434639372025</v>
      </c>
      <c r="O977">
        <v>17.774327122153199</v>
      </c>
      <c r="P977">
        <v>74.984149986414295</v>
      </c>
      <c r="Q977">
        <v>7.9575316390373005E-2</v>
      </c>
    </row>
    <row r="978" spans="1:17" hidden="1" x14ac:dyDescent="0.3">
      <c r="A978" t="s">
        <v>2109</v>
      </c>
      <c r="B978" t="s">
        <v>2110</v>
      </c>
      <c r="C978" t="s">
        <v>3142</v>
      </c>
      <c r="D978" t="s">
        <v>556</v>
      </c>
      <c r="E978">
        <v>2996.4232222199998</v>
      </c>
      <c r="F978">
        <v>381.9</v>
      </c>
      <c r="G978">
        <v>74.728892831595999</v>
      </c>
      <c r="H978">
        <v>-16.9849999773581</v>
      </c>
      <c r="I978">
        <v>14.8982036621608</v>
      </c>
      <c r="J978">
        <v>-4.0413449672263502</v>
      </c>
      <c r="K978">
        <v>385.10594630505199</v>
      </c>
      <c r="L978">
        <v>311.37279968625899</v>
      </c>
      <c r="M978">
        <v>40.878099913943302</v>
      </c>
      <c r="N978">
        <v>0.44480316960268401</v>
      </c>
      <c r="O978">
        <v>30.662477088243001</v>
      </c>
      <c r="P978">
        <v>109.202958093672</v>
      </c>
      <c r="Q978">
        <v>0.14445041315496099</v>
      </c>
    </row>
    <row r="979" spans="1:17" hidden="1" x14ac:dyDescent="0.3">
      <c r="A979" t="s">
        <v>2111</v>
      </c>
      <c r="B979" t="s">
        <v>2112</v>
      </c>
      <c r="C979" t="s">
        <v>3142</v>
      </c>
      <c r="D979" t="s">
        <v>2113</v>
      </c>
      <c r="E979">
        <v>2996</v>
      </c>
      <c r="F979">
        <v>599.20000000000005</v>
      </c>
      <c r="G979">
        <v>158.37223408676701</v>
      </c>
      <c r="H979">
        <v>21.5988914225013</v>
      </c>
      <c r="I979">
        <v>42.235574735151097</v>
      </c>
      <c r="J979">
        <v>5.5837856796206902</v>
      </c>
      <c r="K979">
        <v>525.38806547452396</v>
      </c>
      <c r="M979">
        <v>71.2863339737752</v>
      </c>
      <c r="N979">
        <v>1.2050807844731199</v>
      </c>
      <c r="O979">
        <v>19.617823765019999</v>
      </c>
      <c r="P979">
        <v>199.6</v>
      </c>
    </row>
    <row r="980" spans="1:17" hidden="1" x14ac:dyDescent="0.3">
      <c r="A980" t="s">
        <v>2114</v>
      </c>
      <c r="B980" t="s">
        <v>2115</v>
      </c>
      <c r="C980" t="s">
        <v>3142</v>
      </c>
      <c r="D980" t="s">
        <v>80</v>
      </c>
      <c r="E980">
        <v>2993.072141652</v>
      </c>
      <c r="F980">
        <v>228.99</v>
      </c>
      <c r="G980">
        <v>-28.597697184710398</v>
      </c>
      <c r="H980">
        <v>0.423561927301149</v>
      </c>
      <c r="I980">
        <v>-4.2178868119248802</v>
      </c>
      <c r="J980">
        <v>0.39920125621144997</v>
      </c>
      <c r="K980">
        <v>232.30552051724001</v>
      </c>
      <c r="L980">
        <v>234.63947742822199</v>
      </c>
      <c r="M980">
        <v>46.140020757557203</v>
      </c>
      <c r="N980">
        <v>0.70574802289850003</v>
      </c>
      <c r="O980">
        <v>33.1935892397047</v>
      </c>
      <c r="P980">
        <v>18.036082474226799</v>
      </c>
      <c r="Q980">
        <v>-6.4406593058976003E-2</v>
      </c>
    </row>
    <row r="981" spans="1:17" hidden="1" x14ac:dyDescent="0.3">
      <c r="A981" t="s">
        <v>2116</v>
      </c>
      <c r="B981" t="s">
        <v>2117</v>
      </c>
      <c r="C981" t="s">
        <v>3142</v>
      </c>
      <c r="D981" t="s">
        <v>135</v>
      </c>
      <c r="E981">
        <v>2966.8853872979998</v>
      </c>
      <c r="F981">
        <v>11.34</v>
      </c>
      <c r="G981">
        <v>345.53890075343298</v>
      </c>
      <c r="H981">
        <v>16.558936284410802</v>
      </c>
      <c r="I981">
        <v>-9.5109633345693503</v>
      </c>
      <c r="J981">
        <v>8.9129172504398593</v>
      </c>
      <c r="K981">
        <v>10.817830661569801</v>
      </c>
      <c r="L981">
        <v>9.8442111041481297</v>
      </c>
      <c r="M981">
        <v>48.027697951398899</v>
      </c>
      <c r="N981">
        <v>1.8789388794603601</v>
      </c>
      <c r="O981">
        <v>74.603174603174594</v>
      </c>
      <c r="P981">
        <v>415.45454545454498</v>
      </c>
      <c r="Q981">
        <v>0.14799621563516699</v>
      </c>
    </row>
    <row r="982" spans="1:17" hidden="1" x14ac:dyDescent="0.3">
      <c r="A982" t="s">
        <v>2118</v>
      </c>
      <c r="B982" t="s">
        <v>2119</v>
      </c>
      <c r="C982" t="s">
        <v>3142</v>
      </c>
      <c r="D982" t="s">
        <v>135</v>
      </c>
      <c r="E982">
        <v>2956.3217734909999</v>
      </c>
      <c r="F982">
        <v>159.22999999999999</v>
      </c>
      <c r="G982">
        <v>-30.9584464068217</v>
      </c>
      <c r="H982">
        <v>-12.2525371489271</v>
      </c>
      <c r="I982">
        <v>-13.8622927957099</v>
      </c>
      <c r="J982">
        <v>3.5185375362389899</v>
      </c>
      <c r="O982">
        <v>19.324247943226698</v>
      </c>
      <c r="P982">
        <v>14.167921416792099</v>
      </c>
    </row>
    <row r="983" spans="1:17" hidden="1" x14ac:dyDescent="0.3">
      <c r="A983" t="s">
        <v>2120</v>
      </c>
      <c r="B983" t="s">
        <v>2121</v>
      </c>
      <c r="C983" t="s">
        <v>3142</v>
      </c>
      <c r="D983" t="s">
        <v>310</v>
      </c>
      <c r="E983">
        <v>2952.0178550850001</v>
      </c>
      <c r="F983">
        <v>893.15</v>
      </c>
      <c r="G983">
        <v>32.8295797050395</v>
      </c>
      <c r="H983">
        <v>7.0016452951347903</v>
      </c>
      <c r="I983">
        <v>93.678810061902098</v>
      </c>
      <c r="J983">
        <v>2.95718856183051</v>
      </c>
      <c r="K983">
        <v>812.05961154440195</v>
      </c>
      <c r="L983">
        <v>631.29977840909203</v>
      </c>
      <c r="M983">
        <v>52.559721110110402</v>
      </c>
      <c r="N983">
        <v>0.57073616794137705</v>
      </c>
      <c r="O983">
        <v>8.3244695739797407</v>
      </c>
      <c r="P983">
        <v>118.10744810744799</v>
      </c>
      <c r="Q983">
        <v>-3.3989731957622997E-2</v>
      </c>
    </row>
    <row r="984" spans="1:17" hidden="1" x14ac:dyDescent="0.3">
      <c r="A984" t="s">
        <v>2122</v>
      </c>
      <c r="B984" t="s">
        <v>2123</v>
      </c>
      <c r="C984" t="s">
        <v>3142</v>
      </c>
      <c r="D984" t="s">
        <v>256</v>
      </c>
      <c r="E984">
        <v>2952</v>
      </c>
      <c r="F984">
        <v>14760</v>
      </c>
      <c r="G984">
        <v>-30.5768158924453</v>
      </c>
      <c r="H984">
        <v>-0.46772333984644798</v>
      </c>
      <c r="I984">
        <v>8.3446120397577292</v>
      </c>
      <c r="J984">
        <v>5.1052648138109804</v>
      </c>
      <c r="K984">
        <v>14737.960070512199</v>
      </c>
      <c r="L984">
        <v>14011.178202176199</v>
      </c>
      <c r="M984">
        <v>58.242643273019297</v>
      </c>
      <c r="N984">
        <v>0.66313350893338796</v>
      </c>
      <c r="O984">
        <v>15.176490514905099</v>
      </c>
      <c r="P984">
        <v>41.909431785405197</v>
      </c>
      <c r="Q984">
        <v>0.145417235162904</v>
      </c>
    </row>
    <row r="985" spans="1:17" x14ac:dyDescent="0.3">
      <c r="A985" t="s">
        <v>2124</v>
      </c>
      <c r="B985" t="s">
        <v>2125</v>
      </c>
      <c r="C985" t="s">
        <v>3140</v>
      </c>
      <c r="D985" t="s">
        <v>135</v>
      </c>
      <c r="E985">
        <v>2947.0709589749999</v>
      </c>
      <c r="F985">
        <v>387.75</v>
      </c>
      <c r="G985">
        <v>-49.550438436025097</v>
      </c>
      <c r="H985">
        <v>-6.5157265176979404</v>
      </c>
      <c r="I985">
        <v>-39.556695408799698</v>
      </c>
      <c r="J985">
        <v>-0.73806416123307605</v>
      </c>
      <c r="K985">
        <v>406.830059181443</v>
      </c>
      <c r="L985">
        <v>435.92223203306901</v>
      </c>
      <c r="M985">
        <v>39.825917272414401</v>
      </c>
      <c r="N985">
        <v>0.54815316057181795</v>
      </c>
      <c r="O985">
        <v>50.870406189555098</v>
      </c>
      <c r="P985">
        <v>12.391304347826001</v>
      </c>
      <c r="Q985">
        <v>1.3699523796685001E-2</v>
      </c>
    </row>
    <row r="986" spans="1:17" hidden="1" x14ac:dyDescent="0.3">
      <c r="A986" t="s">
        <v>2126</v>
      </c>
      <c r="B986" t="s">
        <v>2127</v>
      </c>
      <c r="C986" t="s">
        <v>3142</v>
      </c>
      <c r="D986" t="s">
        <v>83</v>
      </c>
      <c r="E986">
        <v>2943.0769777199998</v>
      </c>
      <c r="F986">
        <v>33.659999999999997</v>
      </c>
      <c r="G986">
        <v>96.075132263593702</v>
      </c>
      <c r="H986">
        <v>19.4339867845584</v>
      </c>
      <c r="I986">
        <v>32.762173008613402</v>
      </c>
      <c r="J986">
        <v>26.172273744420899</v>
      </c>
      <c r="K986">
        <v>27.6139185102185</v>
      </c>
      <c r="L986">
        <v>24.555038230529799</v>
      </c>
      <c r="M986">
        <v>82.271733947709293</v>
      </c>
      <c r="N986">
        <v>2.7226657724657302</v>
      </c>
      <c r="O986">
        <v>3.68389780154487</v>
      </c>
      <c r="P986">
        <v>213.241996254269</v>
      </c>
      <c r="Q986">
        <v>7.1726354961596003E-2</v>
      </c>
    </row>
    <row r="987" spans="1:17" hidden="1" x14ac:dyDescent="0.3">
      <c r="A987" t="s">
        <v>2128</v>
      </c>
      <c r="B987" t="s">
        <v>2129</v>
      </c>
      <c r="C987" t="s">
        <v>3142</v>
      </c>
      <c r="D987" t="s">
        <v>138</v>
      </c>
      <c r="E987">
        <v>2941.3509795999998</v>
      </c>
      <c r="F987">
        <v>3997.9</v>
      </c>
      <c r="G987">
        <v>469.06637984542903</v>
      </c>
      <c r="H987">
        <v>48.215002450360899</v>
      </c>
      <c r="I987">
        <v>185.979950209441</v>
      </c>
      <c r="J987">
        <v>1.5541297163179499</v>
      </c>
      <c r="K987">
        <v>3149.90799945151</v>
      </c>
      <c r="L987">
        <v>1989.23357028091</v>
      </c>
      <c r="M987">
        <v>53.578618878418403</v>
      </c>
      <c r="N987">
        <v>1.4278600547964</v>
      </c>
      <c r="O987">
        <v>22.029065259261099</v>
      </c>
      <c r="P987">
        <v>605.408028231142</v>
      </c>
      <c r="Q987">
        <v>0.244127365163923</v>
      </c>
    </row>
    <row r="988" spans="1:17" hidden="1" x14ac:dyDescent="0.3">
      <c r="A988" t="s">
        <v>2130</v>
      </c>
      <c r="B988" t="s">
        <v>2131</v>
      </c>
      <c r="C988" t="s">
        <v>3142</v>
      </c>
      <c r="D988" t="s">
        <v>757</v>
      </c>
      <c r="E988">
        <v>2939.3444997000001</v>
      </c>
      <c r="F988">
        <v>716.85</v>
      </c>
      <c r="G988">
        <v>-24.076276856899799</v>
      </c>
      <c r="H988">
        <v>0.26183706538368001</v>
      </c>
      <c r="I988">
        <v>6.5540555825724898</v>
      </c>
      <c r="J988">
        <v>-1.29187279210071</v>
      </c>
      <c r="K988">
        <v>723.26753259504801</v>
      </c>
      <c r="L988">
        <v>706.345416139127</v>
      </c>
      <c r="M988">
        <v>49.849704941747099</v>
      </c>
      <c r="N988">
        <v>0.62646486085816999</v>
      </c>
      <c r="O988">
        <v>21.727000069749501</v>
      </c>
      <c r="P988">
        <v>27.7352102637205</v>
      </c>
      <c r="Q988">
        <v>-4.3716321132498001E-2</v>
      </c>
    </row>
    <row r="989" spans="1:17" hidden="1" x14ac:dyDescent="0.3">
      <c r="A989" t="s">
        <v>2132</v>
      </c>
      <c r="B989" t="s">
        <v>2133</v>
      </c>
      <c r="C989" t="s">
        <v>3142</v>
      </c>
      <c r="D989" t="s">
        <v>51</v>
      </c>
      <c r="E989">
        <v>2931.4997988999999</v>
      </c>
      <c r="F989">
        <v>346.3</v>
      </c>
      <c r="G989">
        <v>159.47397105947101</v>
      </c>
      <c r="H989">
        <v>1.1413366189115599</v>
      </c>
      <c r="I989">
        <v>57.107089080071198</v>
      </c>
      <c r="J989">
        <v>-8.5698480804932302</v>
      </c>
      <c r="K989">
        <v>331.05811100226902</v>
      </c>
      <c r="L989">
        <v>243.39170040440399</v>
      </c>
      <c r="M989">
        <v>43.296830398821598</v>
      </c>
      <c r="N989">
        <v>0.64491007724573302</v>
      </c>
      <c r="O989">
        <v>14.9292520935604</v>
      </c>
      <c r="P989">
        <v>209.611086276262</v>
      </c>
      <c r="Q989">
        <v>8.7774153559482995E-2</v>
      </c>
    </row>
    <row r="990" spans="1:17" x14ac:dyDescent="0.3">
      <c r="A990" t="s">
        <v>2134</v>
      </c>
      <c r="B990" t="s">
        <v>2135</v>
      </c>
      <c r="C990" t="s">
        <v>3125</v>
      </c>
      <c r="D990" t="s">
        <v>69</v>
      </c>
      <c r="E990">
        <v>2926.9407154370001</v>
      </c>
      <c r="F990">
        <v>221.33</v>
      </c>
      <c r="G990">
        <v>7.8318361980136499</v>
      </c>
      <c r="H990">
        <v>-7.6177649370121001</v>
      </c>
      <c r="I990">
        <v>3.6376184671098</v>
      </c>
      <c r="J990">
        <v>-2.6604885261976698</v>
      </c>
      <c r="K990">
        <v>239.261998866033</v>
      </c>
      <c r="L990">
        <v>215.21291016789201</v>
      </c>
      <c r="M990">
        <v>33.020989431185797</v>
      </c>
      <c r="N990">
        <v>0.427894926552146</v>
      </c>
      <c r="O990">
        <v>32.630009488094601</v>
      </c>
      <c r="P990">
        <v>42.425997425997402</v>
      </c>
      <c r="Q990">
        <v>1.9450695310980998E-2</v>
      </c>
    </row>
    <row r="991" spans="1:17" hidden="1" x14ac:dyDescent="0.3">
      <c r="A991" t="s">
        <v>2136</v>
      </c>
      <c r="B991" t="s">
        <v>2137</v>
      </c>
      <c r="C991" t="s">
        <v>3142</v>
      </c>
      <c r="D991" t="s">
        <v>2138</v>
      </c>
      <c r="E991">
        <v>2919.9083599999999</v>
      </c>
      <c r="F991">
        <v>296.60000000000002</v>
      </c>
      <c r="G991">
        <v>159.47057627250601</v>
      </c>
      <c r="H991">
        <v>33.592285832859098</v>
      </c>
      <c r="I991">
        <v>68.059469481522299</v>
      </c>
      <c r="J991">
        <v>-3.81044423866597</v>
      </c>
      <c r="K991">
        <v>242.357294448321</v>
      </c>
      <c r="M991">
        <v>54.051885455689302</v>
      </c>
      <c r="N991">
        <v>0.86108332816823796</v>
      </c>
      <c r="O991">
        <v>11.210384356035</v>
      </c>
      <c r="P991">
        <v>233.82104670793399</v>
      </c>
    </row>
    <row r="992" spans="1:17" x14ac:dyDescent="0.3">
      <c r="A992" t="s">
        <v>2139</v>
      </c>
      <c r="B992" t="s">
        <v>2140</v>
      </c>
      <c r="C992" t="s">
        <v>3139</v>
      </c>
      <c r="D992" t="s">
        <v>98</v>
      </c>
      <c r="E992">
        <v>2911.9764762999998</v>
      </c>
      <c r="F992">
        <v>676.75</v>
      </c>
      <c r="G992">
        <v>-40.164895578488597</v>
      </c>
      <c r="H992">
        <v>-1.70835489492703</v>
      </c>
      <c r="I992">
        <v>-13.165652929874501</v>
      </c>
      <c r="J992">
        <v>-0.244709775598899</v>
      </c>
      <c r="K992">
        <v>709.09624316003703</v>
      </c>
      <c r="L992">
        <v>764.77695630769404</v>
      </c>
      <c r="M992">
        <v>38.685555803535003</v>
      </c>
      <c r="N992">
        <v>0.53672909080338504</v>
      </c>
      <c r="O992">
        <v>31.3335796084226</v>
      </c>
      <c r="P992">
        <v>9.3648998060762807</v>
      </c>
    </row>
    <row r="993" spans="1:17" hidden="1" x14ac:dyDescent="0.3">
      <c r="A993" t="s">
        <v>2141</v>
      </c>
      <c r="B993" t="s">
        <v>2142</v>
      </c>
      <c r="C993" t="s">
        <v>3142</v>
      </c>
      <c r="D993" t="s">
        <v>446</v>
      </c>
      <c r="E993">
        <v>2908.2656994200001</v>
      </c>
      <c r="F993">
        <v>4553.8</v>
      </c>
      <c r="G993">
        <v>9.0889732031298696</v>
      </c>
      <c r="H993">
        <v>-3.7429928295981898</v>
      </c>
      <c r="I993">
        <v>27.7744679961007</v>
      </c>
      <c r="J993">
        <v>-1.87955631242268</v>
      </c>
      <c r="K993">
        <v>4635.5722650617399</v>
      </c>
      <c r="L993">
        <v>4070.04552084037</v>
      </c>
      <c r="M993">
        <v>43.864262197492103</v>
      </c>
      <c r="N993">
        <v>0.20168676332957999</v>
      </c>
      <c r="O993">
        <v>19.153234661162099</v>
      </c>
      <c r="P993">
        <v>59.667607510387199</v>
      </c>
      <c r="Q993">
        <v>0.132033279433383</v>
      </c>
    </row>
    <row r="994" spans="1:17" hidden="1" x14ac:dyDescent="0.3">
      <c r="A994" t="s">
        <v>2143</v>
      </c>
      <c r="B994" t="s">
        <v>2144</v>
      </c>
      <c r="C994" t="s">
        <v>3142</v>
      </c>
      <c r="D994" t="s">
        <v>220</v>
      </c>
      <c r="E994">
        <v>2892.9511150650001</v>
      </c>
      <c r="F994">
        <v>2653.65</v>
      </c>
      <c r="G994">
        <v>145.62749859626899</v>
      </c>
      <c r="H994">
        <v>7.9294161960995702</v>
      </c>
      <c r="I994">
        <v>93.168719245953497</v>
      </c>
      <c r="J994">
        <v>-5.6458481597882502</v>
      </c>
      <c r="K994">
        <v>2411.8863021337002</v>
      </c>
      <c r="L994">
        <v>1788.6259177793099</v>
      </c>
      <c r="M994">
        <v>50.267930728103202</v>
      </c>
      <c r="N994">
        <v>0.47937510603454098</v>
      </c>
      <c r="O994">
        <v>12.9764663765002</v>
      </c>
      <c r="P994">
        <v>177.28840125391801</v>
      </c>
      <c r="Q994">
        <v>0.1441270205445</v>
      </c>
    </row>
    <row r="995" spans="1:17" x14ac:dyDescent="0.3">
      <c r="A995" t="s">
        <v>2145</v>
      </c>
      <c r="B995" t="s">
        <v>2146</v>
      </c>
      <c r="C995" t="s">
        <v>3131</v>
      </c>
      <c r="D995" t="s">
        <v>172</v>
      </c>
      <c r="E995">
        <v>2884.8089479999999</v>
      </c>
      <c r="F995">
        <v>184</v>
      </c>
      <c r="G995">
        <v>-10.3947387777666</v>
      </c>
      <c r="H995">
        <v>-13.550161933780799</v>
      </c>
      <c r="I995">
        <v>-33.910353272193198</v>
      </c>
      <c r="J995">
        <v>0.40251533541845003</v>
      </c>
      <c r="K995">
        <v>186.10604114379501</v>
      </c>
      <c r="L995">
        <v>185.795983713548</v>
      </c>
      <c r="M995">
        <v>54.542840580686402</v>
      </c>
      <c r="N995">
        <v>0.38545246243082698</v>
      </c>
      <c r="O995">
        <v>53.804347826086897</v>
      </c>
      <c r="P995">
        <v>38.345864661654097</v>
      </c>
      <c r="Q995">
        <v>-1.9135805663948E-2</v>
      </c>
    </row>
    <row r="996" spans="1:17" hidden="1" x14ac:dyDescent="0.3">
      <c r="A996" t="s">
        <v>2147</v>
      </c>
      <c r="B996" t="s">
        <v>2148</v>
      </c>
      <c r="C996" t="s">
        <v>3142</v>
      </c>
      <c r="D996" t="s">
        <v>368</v>
      </c>
      <c r="E996">
        <v>2882.8079921250001</v>
      </c>
      <c r="F996">
        <v>1931.85</v>
      </c>
      <c r="G996">
        <v>-42.654219323373397</v>
      </c>
      <c r="H996">
        <v>0.637438033083914</v>
      </c>
      <c r="I996">
        <v>-13.023077825844499</v>
      </c>
      <c r="J996">
        <v>1.74399813737058</v>
      </c>
      <c r="K996">
        <v>1894.2226419420799</v>
      </c>
      <c r="L996">
        <v>1958.52898113275</v>
      </c>
      <c r="M996">
        <v>61.848255015911498</v>
      </c>
      <c r="N996">
        <v>0.96423075139589298</v>
      </c>
      <c r="O996">
        <v>27.3390791210497</v>
      </c>
      <c r="P996">
        <v>14.3106508875739</v>
      </c>
      <c r="Q996">
        <v>-8.1520321092314996E-2</v>
      </c>
    </row>
    <row r="997" spans="1:17" hidden="1" x14ac:dyDescent="0.3">
      <c r="A997" t="s">
        <v>2149</v>
      </c>
      <c r="B997" t="s">
        <v>2150</v>
      </c>
      <c r="C997" t="s">
        <v>3142</v>
      </c>
      <c r="D997" t="s">
        <v>281</v>
      </c>
      <c r="E997">
        <v>2881.5797130750002</v>
      </c>
      <c r="F997">
        <v>2.25</v>
      </c>
      <c r="G997">
        <v>109.881006016591</v>
      </c>
      <c r="H997">
        <v>-4.4130133394033502</v>
      </c>
      <c r="I997">
        <v>18.706482935974201</v>
      </c>
      <c r="J997">
        <v>-1.9694719785973001</v>
      </c>
      <c r="K997">
        <v>2.5058117060988598</v>
      </c>
      <c r="L997">
        <v>2.1798890252020802</v>
      </c>
      <c r="M997">
        <v>37.764261916374899</v>
      </c>
      <c r="N997">
        <v>0.489939466583317</v>
      </c>
      <c r="O997">
        <v>92.4444444444444</v>
      </c>
      <c r="P997">
        <v>164.70588235294099</v>
      </c>
      <c r="Q997">
        <v>4.8276882274300999E-2</v>
      </c>
    </row>
    <row r="998" spans="1:17" hidden="1" x14ac:dyDescent="0.3">
      <c r="A998" t="s">
        <v>2151</v>
      </c>
      <c r="B998" t="s">
        <v>2152</v>
      </c>
      <c r="C998" t="s">
        <v>3142</v>
      </c>
      <c r="D998" t="s">
        <v>861</v>
      </c>
      <c r="E998">
        <v>2877.3</v>
      </c>
      <c r="F998">
        <v>479.55</v>
      </c>
      <c r="G998">
        <v>-18.7471761956804</v>
      </c>
      <c r="H998">
        <v>-2.1126029449594701</v>
      </c>
      <c r="I998">
        <v>-1.65102258456859</v>
      </c>
      <c r="J998">
        <v>7.5285284229802603</v>
      </c>
      <c r="M998">
        <v>49.931422585398401</v>
      </c>
      <c r="O998">
        <v>23.8035658429778</v>
      </c>
      <c r="P998">
        <v>26.197368421052602</v>
      </c>
    </row>
    <row r="999" spans="1:17" hidden="1" x14ac:dyDescent="0.3">
      <c r="A999" t="s">
        <v>2153</v>
      </c>
      <c r="B999" t="s">
        <v>2154</v>
      </c>
      <c r="C999" t="s">
        <v>3142</v>
      </c>
      <c r="D999" t="s">
        <v>184</v>
      </c>
      <c r="E999">
        <v>2866.8412691099902</v>
      </c>
      <c r="F999">
        <v>2007.9</v>
      </c>
      <c r="G999">
        <v>51.5030372746319</v>
      </c>
      <c r="H999">
        <v>-18.678659597906702</v>
      </c>
      <c r="I999">
        <v>67.081518343395601</v>
      </c>
      <c r="J999">
        <v>0.34205518976021299</v>
      </c>
      <c r="K999">
        <v>1953.2698861630399</v>
      </c>
      <c r="L999">
        <v>1559.1098593454001</v>
      </c>
      <c r="M999">
        <v>47.8229258356358</v>
      </c>
      <c r="N999">
        <v>0.37911465836979902</v>
      </c>
      <c r="O999">
        <v>22.451317296678099</v>
      </c>
      <c r="P999">
        <v>96.833643760415598</v>
      </c>
      <c r="Q999">
        <v>0.14045423024554701</v>
      </c>
    </row>
    <row r="1000" spans="1:17" hidden="1" x14ac:dyDescent="0.3">
      <c r="A1000" t="s">
        <v>2155</v>
      </c>
      <c r="B1000" t="s">
        <v>2156</v>
      </c>
      <c r="C1000" t="s">
        <v>3142</v>
      </c>
      <c r="D1000" t="s">
        <v>217</v>
      </c>
      <c r="E1000">
        <v>2863.8031884000002</v>
      </c>
      <c r="F1000">
        <v>460.74</v>
      </c>
      <c r="G1000">
        <v>-30.731019253249599</v>
      </c>
      <c r="H1000">
        <v>-4.1775966727366898</v>
      </c>
      <c r="I1000">
        <v>-13.6348656421378</v>
      </c>
      <c r="J1000">
        <v>-3.3512869503487202</v>
      </c>
      <c r="O1000">
        <v>11.451143812128301</v>
      </c>
      <c r="P1000">
        <v>14.583436955981099</v>
      </c>
    </row>
    <row r="1001" spans="1:17" hidden="1" x14ac:dyDescent="0.3">
      <c r="A1001" t="s">
        <v>2157</v>
      </c>
      <c r="B1001" t="s">
        <v>2158</v>
      </c>
      <c r="C1001" t="s">
        <v>3142</v>
      </c>
      <c r="D1001" t="s">
        <v>278</v>
      </c>
      <c r="E1001">
        <v>2860.69767585</v>
      </c>
      <c r="F1001">
        <v>266.7</v>
      </c>
      <c r="G1001">
        <v>-16.457680974347301</v>
      </c>
      <c r="H1001">
        <v>-4.0942264462579603</v>
      </c>
      <c r="I1001">
        <v>-15.307243100442699</v>
      </c>
      <c r="J1001">
        <v>-3.7156004995093901</v>
      </c>
      <c r="K1001">
        <v>274.81170114109898</v>
      </c>
      <c r="L1001">
        <v>268.89462575679897</v>
      </c>
      <c r="M1001">
        <v>41.631832033706502</v>
      </c>
      <c r="N1001">
        <v>0.35244388103203</v>
      </c>
      <c r="O1001">
        <v>27.296587926509101</v>
      </c>
      <c r="P1001">
        <v>26.7886855241264</v>
      </c>
      <c r="Q1001">
        <v>4.6468218113865999E-2</v>
      </c>
    </row>
    <row r="1002" spans="1:17" hidden="1" x14ac:dyDescent="0.3">
      <c r="A1002" t="s">
        <v>2159</v>
      </c>
      <c r="B1002" t="s">
        <v>2160</v>
      </c>
      <c r="C1002" t="s">
        <v>3142</v>
      </c>
      <c r="D1002" t="s">
        <v>184</v>
      </c>
      <c r="E1002">
        <v>2860.4701878750002</v>
      </c>
      <c r="F1002">
        <v>1892.85</v>
      </c>
      <c r="G1002">
        <v>-41.661083474050798</v>
      </c>
      <c r="H1002">
        <v>-4.2747994876415101</v>
      </c>
      <c r="I1002">
        <v>-7.2658887760039299</v>
      </c>
      <c r="J1002">
        <v>-0.80868738476939594</v>
      </c>
      <c r="K1002">
        <v>1945.6529403576301</v>
      </c>
      <c r="L1002">
        <v>2003.93900924742</v>
      </c>
      <c r="M1002">
        <v>46.769376811146699</v>
      </c>
      <c r="N1002">
        <v>0.37494655883970202</v>
      </c>
      <c r="O1002">
        <v>29.9627545764323</v>
      </c>
      <c r="P1002">
        <v>8.6502310363631096</v>
      </c>
      <c r="Q1002">
        <v>2.9046804248584999E-2</v>
      </c>
    </row>
    <row r="1003" spans="1:17" hidden="1" x14ac:dyDescent="0.3">
      <c r="A1003" t="s">
        <v>2161</v>
      </c>
      <c r="B1003" t="s">
        <v>2162</v>
      </c>
      <c r="C1003" t="s">
        <v>3142</v>
      </c>
      <c r="D1003" t="s">
        <v>119</v>
      </c>
      <c r="E1003">
        <v>2856.37646</v>
      </c>
      <c r="F1003">
        <v>562.6</v>
      </c>
      <c r="G1003">
        <v>-53.399383765394496</v>
      </c>
      <c r="H1003">
        <v>-3.4617435249483099</v>
      </c>
      <c r="I1003">
        <v>-22.006743089971302</v>
      </c>
      <c r="J1003">
        <v>3.7804135001017301</v>
      </c>
      <c r="K1003">
        <v>577.72836325626997</v>
      </c>
      <c r="L1003">
        <v>622.11236258186</v>
      </c>
      <c r="M1003">
        <v>50.560142468632499</v>
      </c>
      <c r="N1003">
        <v>0.69384591364634396</v>
      </c>
      <c r="O1003">
        <v>52.683967294703102</v>
      </c>
      <c r="P1003">
        <v>12.2954091816367</v>
      </c>
      <c r="Q1003">
        <v>2.2530962426384998E-2</v>
      </c>
    </row>
    <row r="1004" spans="1:17" hidden="1" x14ac:dyDescent="0.3">
      <c r="A1004" t="s">
        <v>2163</v>
      </c>
      <c r="B1004" t="s">
        <v>2164</v>
      </c>
      <c r="C1004" t="s">
        <v>3142</v>
      </c>
      <c r="D1004" t="s">
        <v>146</v>
      </c>
      <c r="E1004">
        <v>2829.9606532500002</v>
      </c>
      <c r="F1004">
        <v>296.25</v>
      </c>
      <c r="G1004">
        <v>-31.350319837174499</v>
      </c>
      <c r="H1004">
        <v>-0.56954884750269996</v>
      </c>
      <c r="I1004">
        <v>-26.4377420308358</v>
      </c>
      <c r="J1004">
        <v>-4.3281497544118102</v>
      </c>
      <c r="K1004">
        <v>322.58576492562997</v>
      </c>
      <c r="L1004">
        <v>336.64854276506401</v>
      </c>
      <c r="M1004">
        <v>43.576642425137599</v>
      </c>
      <c r="N1004">
        <v>0.77428041101030998</v>
      </c>
      <c r="O1004">
        <v>63.105485232067501</v>
      </c>
      <c r="P1004">
        <v>8.5164835164835004</v>
      </c>
      <c r="Q1004">
        <v>8.7250956119201001E-2</v>
      </c>
    </row>
    <row r="1005" spans="1:17" hidden="1" x14ac:dyDescent="0.3">
      <c r="A1005" t="s">
        <v>2165</v>
      </c>
      <c r="B1005" t="s">
        <v>2166</v>
      </c>
      <c r="C1005" t="s">
        <v>3142</v>
      </c>
      <c r="D1005" t="s">
        <v>48</v>
      </c>
      <c r="E1005">
        <v>2821.5163347749999</v>
      </c>
      <c r="F1005">
        <v>2254.9499999999998</v>
      </c>
      <c r="G1005">
        <v>24.943646618905898</v>
      </c>
      <c r="H1005">
        <v>4.4047597770559896</v>
      </c>
      <c r="I1005">
        <v>18.443114337802299</v>
      </c>
      <c r="J1005">
        <v>1.20181839556322</v>
      </c>
      <c r="K1005">
        <v>2171.8609827918499</v>
      </c>
      <c r="L1005">
        <v>1981.35392064041</v>
      </c>
      <c r="M1005">
        <v>65.067728322444495</v>
      </c>
      <c r="N1005">
        <v>0.67890119363503898</v>
      </c>
      <c r="O1005">
        <v>17.075766646710498</v>
      </c>
      <c r="P1005">
        <v>80.251798561151006</v>
      </c>
      <c r="Q1005">
        <v>0.16479869529444</v>
      </c>
    </row>
    <row r="1006" spans="1:17" hidden="1" x14ac:dyDescent="0.3">
      <c r="A1006" t="s">
        <v>2167</v>
      </c>
      <c r="B1006" t="s">
        <v>2168</v>
      </c>
      <c r="C1006" t="s">
        <v>3142</v>
      </c>
      <c r="D1006" t="s">
        <v>266</v>
      </c>
      <c r="E1006">
        <v>2811.4416925249998</v>
      </c>
      <c r="F1006">
        <v>522.95000000000005</v>
      </c>
      <c r="G1006">
        <v>119.27206771830799</v>
      </c>
      <c r="H1006">
        <v>-8.5276617885311801</v>
      </c>
      <c r="I1006">
        <v>25.285206842966101</v>
      </c>
      <c r="J1006">
        <v>0.64575252333548805</v>
      </c>
      <c r="K1006">
        <v>561.44766213299101</v>
      </c>
      <c r="L1006">
        <v>489.08906812642601</v>
      </c>
      <c r="M1006">
        <v>50.462993297719201</v>
      </c>
      <c r="N1006">
        <v>0.73951761910381997</v>
      </c>
      <c r="O1006">
        <v>73.783344488000694</v>
      </c>
      <c r="P1006">
        <v>154.600778967867</v>
      </c>
      <c r="Q1006">
        <v>0.17852650360028</v>
      </c>
    </row>
    <row r="1007" spans="1:17" hidden="1" x14ac:dyDescent="0.3">
      <c r="A1007" t="s">
        <v>2169</v>
      </c>
      <c r="B1007" t="s">
        <v>2170</v>
      </c>
      <c r="C1007" t="s">
        <v>3142</v>
      </c>
      <c r="D1007" t="s">
        <v>122</v>
      </c>
      <c r="E1007">
        <v>2803.3974566000002</v>
      </c>
      <c r="F1007">
        <v>3900.2</v>
      </c>
      <c r="G1007">
        <v>28.633020395186701</v>
      </c>
      <c r="H1007">
        <v>-6.2848560239331102</v>
      </c>
      <c r="I1007">
        <v>-16.272125516429501</v>
      </c>
      <c r="J1007">
        <v>0.79515987343908601</v>
      </c>
      <c r="K1007">
        <v>4121.3536509557898</v>
      </c>
      <c r="L1007">
        <v>3883.6928984255901</v>
      </c>
      <c r="M1007">
        <v>43.509193181843997</v>
      </c>
      <c r="N1007">
        <v>0.852251113623406</v>
      </c>
      <c r="O1007">
        <v>31.865032562432599</v>
      </c>
      <c r="P1007">
        <v>82.833302081379998</v>
      </c>
      <c r="Q1007">
        <v>0.13485816902726899</v>
      </c>
    </row>
    <row r="1008" spans="1:17" hidden="1" x14ac:dyDescent="0.3">
      <c r="A1008" t="s">
        <v>2171</v>
      </c>
      <c r="B1008" t="s">
        <v>2172</v>
      </c>
      <c r="C1008" t="s">
        <v>3142</v>
      </c>
      <c r="D1008" t="s">
        <v>2173</v>
      </c>
      <c r="E1008">
        <v>2797.4438879549998</v>
      </c>
      <c r="F1008">
        <v>5665.35</v>
      </c>
      <c r="G1008">
        <v>76.404181821708605</v>
      </c>
      <c r="H1008">
        <v>6.4957620305906199</v>
      </c>
      <c r="I1008">
        <v>58.626310610084602</v>
      </c>
      <c r="J1008">
        <v>-2.94474959402688</v>
      </c>
      <c r="K1008">
        <v>5378.2197447988601</v>
      </c>
      <c r="L1008">
        <v>4439.1061378332597</v>
      </c>
      <c r="M1008">
        <v>53.229637372031199</v>
      </c>
      <c r="N1008">
        <v>0.56764548319982</v>
      </c>
      <c r="O1008">
        <v>13.7264246692613</v>
      </c>
      <c r="P1008">
        <v>112.983082706766</v>
      </c>
      <c r="Q1008">
        <v>0.16458388685671099</v>
      </c>
    </row>
    <row r="1009" spans="1:17" hidden="1" x14ac:dyDescent="0.3">
      <c r="A1009" t="s">
        <v>2174</v>
      </c>
      <c r="B1009" t="s">
        <v>2175</v>
      </c>
      <c r="C1009" t="s">
        <v>3142</v>
      </c>
      <c r="D1009" t="s">
        <v>167</v>
      </c>
      <c r="E1009">
        <v>2788.1821472500001</v>
      </c>
      <c r="F1009">
        <v>425.5</v>
      </c>
      <c r="G1009">
        <v>3.1811243350212601</v>
      </c>
      <c r="H1009">
        <v>1.2563480598237999</v>
      </c>
      <c r="I1009">
        <v>23.855984597103799</v>
      </c>
      <c r="J1009">
        <v>3.26823465458954</v>
      </c>
      <c r="K1009">
        <v>409.46566223782099</v>
      </c>
      <c r="L1009">
        <v>374.08211212891001</v>
      </c>
      <c r="M1009">
        <v>64.3318663046133</v>
      </c>
      <c r="N1009">
        <v>0.86431869003988204</v>
      </c>
      <c r="O1009">
        <v>13.7485311398354</v>
      </c>
      <c r="P1009">
        <v>72.267206477732799</v>
      </c>
      <c r="Q1009">
        <v>0.11647733469526</v>
      </c>
    </row>
    <row r="1010" spans="1:17" hidden="1" x14ac:dyDescent="0.3">
      <c r="A1010" t="s">
        <v>2176</v>
      </c>
      <c r="B1010" t="s">
        <v>2177</v>
      </c>
      <c r="C1010" t="s">
        <v>3142</v>
      </c>
      <c r="D1010" t="s">
        <v>400</v>
      </c>
      <c r="E1010">
        <v>2777.6340725</v>
      </c>
      <c r="F1010">
        <v>1621.55</v>
      </c>
      <c r="G1010">
        <v>246.58186320448101</v>
      </c>
      <c r="H1010">
        <v>-6.2327103091003302</v>
      </c>
      <c r="I1010">
        <v>91.632413792939602</v>
      </c>
      <c r="J1010">
        <v>6.4130119688776599</v>
      </c>
      <c r="K1010">
        <v>1617.39388114179</v>
      </c>
      <c r="L1010">
        <v>1269.1367640964399</v>
      </c>
      <c r="M1010">
        <v>65.077950430745403</v>
      </c>
      <c r="N1010">
        <v>0.996011350912828</v>
      </c>
      <c r="O1010">
        <v>34.389935555487</v>
      </c>
      <c r="P1010">
        <v>291.67874396135198</v>
      </c>
      <c r="Q1010">
        <v>0.26078869629278301</v>
      </c>
    </row>
    <row r="1011" spans="1:17" hidden="1" x14ac:dyDescent="0.3">
      <c r="A1011" t="s">
        <v>2178</v>
      </c>
      <c r="B1011" t="s">
        <v>2179</v>
      </c>
      <c r="C1011" t="s">
        <v>3142</v>
      </c>
      <c r="D1011" t="s">
        <v>278</v>
      </c>
      <c r="E1011">
        <v>2776.27382274</v>
      </c>
      <c r="F1011">
        <v>859.8</v>
      </c>
      <c r="G1011">
        <v>1.3385351636405201</v>
      </c>
      <c r="H1011">
        <v>10.2842152103308</v>
      </c>
      <c r="I1011">
        <v>29.7356388750181</v>
      </c>
      <c r="J1011">
        <v>1.1090557518209101</v>
      </c>
      <c r="K1011">
        <v>772.97189853464397</v>
      </c>
      <c r="L1011">
        <v>682.42791054991005</v>
      </c>
      <c r="M1011">
        <v>60.148131131130697</v>
      </c>
      <c r="N1011">
        <v>1.1207867221991801</v>
      </c>
      <c r="O1011">
        <v>2.4191672481972599</v>
      </c>
      <c r="P1011">
        <v>62.825490010415599</v>
      </c>
      <c r="Q1011">
        <v>6.1556608929970004E-3</v>
      </c>
    </row>
    <row r="1012" spans="1:17" hidden="1" x14ac:dyDescent="0.3">
      <c r="A1012" t="s">
        <v>2180</v>
      </c>
      <c r="B1012" t="s">
        <v>2181</v>
      </c>
      <c r="C1012" t="s">
        <v>3142</v>
      </c>
      <c r="D1012" t="s">
        <v>143</v>
      </c>
      <c r="E1012">
        <v>2771.8330500000002</v>
      </c>
      <c r="F1012">
        <v>495.9</v>
      </c>
      <c r="G1012">
        <v>-34.399270035180201</v>
      </c>
      <c r="H1012">
        <v>3.6877024070179001</v>
      </c>
      <c r="I1012">
        <v>-2.7822421156961599</v>
      </c>
      <c r="J1012">
        <v>2.84773635615697</v>
      </c>
      <c r="K1012">
        <v>463.33073491243999</v>
      </c>
      <c r="L1012">
        <v>448.42174292674099</v>
      </c>
      <c r="M1012">
        <v>51.427469338356502</v>
      </c>
      <c r="N1012">
        <v>0.89802625022097304</v>
      </c>
      <c r="O1012">
        <v>20.992135511191702</v>
      </c>
      <c r="P1012">
        <v>52.584615384615297</v>
      </c>
      <c r="Q1012">
        <v>0.243151374582217</v>
      </c>
    </row>
    <row r="1013" spans="1:17" hidden="1" x14ac:dyDescent="0.3">
      <c r="A1013" t="s">
        <v>2182</v>
      </c>
      <c r="B1013" t="s">
        <v>2183</v>
      </c>
      <c r="C1013" t="s">
        <v>3142</v>
      </c>
      <c r="D1013" t="s">
        <v>21</v>
      </c>
      <c r="E1013">
        <v>2768.81674896</v>
      </c>
      <c r="F1013">
        <v>424.8</v>
      </c>
      <c r="G1013">
        <v>46.7812320417774</v>
      </c>
      <c r="H1013">
        <v>-12.3897425828942</v>
      </c>
      <c r="I1013">
        <v>-8.6377324816356307</v>
      </c>
      <c r="J1013">
        <v>-0.72404348137108099</v>
      </c>
      <c r="K1013">
        <v>382.42505512346798</v>
      </c>
      <c r="L1013">
        <v>374.90479016467299</v>
      </c>
      <c r="M1013">
        <v>65.2868518781966</v>
      </c>
      <c r="N1013">
        <v>1.98656431669745</v>
      </c>
      <c r="O1013">
        <v>62.605932203389798</v>
      </c>
      <c r="P1013">
        <v>77.703409328592301</v>
      </c>
      <c r="Q1013">
        <v>0.126402385738558</v>
      </c>
    </row>
    <row r="1014" spans="1:17" hidden="1" x14ac:dyDescent="0.3">
      <c r="A1014" t="s">
        <v>2184</v>
      </c>
      <c r="B1014" t="s">
        <v>2185</v>
      </c>
      <c r="C1014" t="s">
        <v>3142</v>
      </c>
      <c r="D1014" t="s">
        <v>119</v>
      </c>
      <c r="E1014">
        <v>2762.6731519999998</v>
      </c>
      <c r="F1014">
        <v>572.20000000000005</v>
      </c>
      <c r="G1014">
        <v>3.9846070295366101</v>
      </c>
      <c r="H1014">
        <v>0.92609818181993497</v>
      </c>
      <c r="I1014">
        <v>20.210071413875099</v>
      </c>
      <c r="J1014">
        <v>-2.4803866163979902</v>
      </c>
      <c r="K1014">
        <v>586.43305774526402</v>
      </c>
      <c r="L1014">
        <v>551.33157809885597</v>
      </c>
      <c r="M1014">
        <v>44.633095732706998</v>
      </c>
      <c r="N1014">
        <v>0.47143628816837602</v>
      </c>
      <c r="O1014">
        <v>27.542817196784299</v>
      </c>
      <c r="P1014">
        <v>38.715151515151497</v>
      </c>
      <c r="Q1014">
        <v>1.6423085787301998E-2</v>
      </c>
    </row>
    <row r="1015" spans="1:17" x14ac:dyDescent="0.3">
      <c r="A1015" t="s">
        <v>2186</v>
      </c>
      <c r="B1015" t="s">
        <v>2187</v>
      </c>
      <c r="C1015" t="s">
        <v>3133</v>
      </c>
      <c r="D1015" t="s">
        <v>256</v>
      </c>
      <c r="E1015">
        <v>2760.3556480000002</v>
      </c>
      <c r="F1015">
        <v>284.8</v>
      </c>
      <c r="G1015">
        <v>-21.008718294185101</v>
      </c>
      <c r="H1015">
        <v>-11.769281500466001</v>
      </c>
      <c r="I1015">
        <v>-21.650604610210301</v>
      </c>
      <c r="J1015">
        <v>-4.6256592393043299</v>
      </c>
      <c r="K1015">
        <v>309.95269420644797</v>
      </c>
      <c r="L1015">
        <v>306.40270664144703</v>
      </c>
      <c r="M1015">
        <v>26.8192844890701</v>
      </c>
      <c r="N1015">
        <v>1.3411572123600899</v>
      </c>
      <c r="O1015">
        <v>40.993679775280903</v>
      </c>
      <c r="P1015">
        <v>16.173771160513901</v>
      </c>
      <c r="Q1015">
        <v>7.2238279559414004E-2</v>
      </c>
    </row>
    <row r="1016" spans="1:17" hidden="1" x14ac:dyDescent="0.3">
      <c r="A1016" t="s">
        <v>2188</v>
      </c>
      <c r="B1016" t="s">
        <v>2189</v>
      </c>
      <c r="C1016" t="s">
        <v>3142</v>
      </c>
      <c r="D1016" t="s">
        <v>1559</v>
      </c>
      <c r="E1016">
        <v>2746.6647639299999</v>
      </c>
      <c r="F1016">
        <v>368.1</v>
      </c>
      <c r="G1016">
        <v>-34.936099246566101</v>
      </c>
      <c r="H1016">
        <v>-1.6543058921293501</v>
      </c>
      <c r="I1016">
        <v>-17.839945635454299</v>
      </c>
      <c r="J1016">
        <v>-10.389626207852601</v>
      </c>
      <c r="M1016">
        <v>47.059291131622402</v>
      </c>
      <c r="O1016">
        <v>17.128497690844799</v>
      </c>
      <c r="P1016">
        <v>8.0739870816206594</v>
      </c>
    </row>
    <row r="1017" spans="1:17" hidden="1" x14ac:dyDescent="0.3">
      <c r="A1017" t="s">
        <v>2190</v>
      </c>
      <c r="B1017" t="s">
        <v>2191</v>
      </c>
      <c r="C1017" t="s">
        <v>3142</v>
      </c>
      <c r="D1017" t="s">
        <v>48</v>
      </c>
      <c r="E1017">
        <v>2743.2169541549902</v>
      </c>
      <c r="F1017">
        <v>408.05</v>
      </c>
      <c r="G1017">
        <v>119.520326304626</v>
      </c>
      <c r="H1017">
        <v>-2.4114571711283102</v>
      </c>
      <c r="I1017">
        <v>15.4382940390428</v>
      </c>
      <c r="J1017">
        <v>-0.31114072553071598</v>
      </c>
      <c r="K1017">
        <v>412.289154656005</v>
      </c>
      <c r="L1017">
        <v>358.65184443957799</v>
      </c>
      <c r="M1017">
        <v>61.323567416591203</v>
      </c>
      <c r="N1017">
        <v>0.44476310722135098</v>
      </c>
      <c r="O1017">
        <v>58.313932116162199</v>
      </c>
      <c r="P1017">
        <v>156.877557444129</v>
      </c>
      <c r="Q1017">
        <v>3.2433910515624997E-2</v>
      </c>
    </row>
    <row r="1018" spans="1:17" hidden="1" x14ac:dyDescent="0.3">
      <c r="A1018" t="s">
        <v>2192</v>
      </c>
      <c r="B1018" t="s">
        <v>2193</v>
      </c>
      <c r="C1018" t="s">
        <v>3142</v>
      </c>
      <c r="D1018" t="s">
        <v>95</v>
      </c>
      <c r="E1018">
        <v>2734.26088101</v>
      </c>
      <c r="F1018">
        <v>479.55</v>
      </c>
      <c r="G1018">
        <v>-25.950040794749299</v>
      </c>
      <c r="H1018">
        <v>-3.3453841600720602</v>
      </c>
      <c r="I1018">
        <v>-8.8538871836375499</v>
      </c>
      <c r="J1018">
        <v>0.74524184578269004</v>
      </c>
      <c r="K1018">
        <v>507.47227664017601</v>
      </c>
      <c r="M1018">
        <v>51.016404541425104</v>
      </c>
      <c r="N1018">
        <v>0.33862806091833902</v>
      </c>
      <c r="O1018">
        <v>30.851840266916799</v>
      </c>
      <c r="P1018">
        <v>9.1871584699453503</v>
      </c>
    </row>
    <row r="1019" spans="1:17" hidden="1" x14ac:dyDescent="0.3">
      <c r="A1019" t="s">
        <v>2194</v>
      </c>
      <c r="B1019" t="s">
        <v>2195</v>
      </c>
      <c r="C1019" t="s">
        <v>3142</v>
      </c>
      <c r="D1019" t="s">
        <v>384</v>
      </c>
      <c r="E1019">
        <v>2723.4803240000001</v>
      </c>
      <c r="F1019">
        <v>1140.8</v>
      </c>
      <c r="G1019">
        <v>7.7498885316708401</v>
      </c>
      <c r="H1019">
        <v>30.429835564864199</v>
      </c>
      <c r="I1019">
        <v>12.113135091624001</v>
      </c>
      <c r="J1019">
        <v>7.8920390868811099</v>
      </c>
      <c r="K1019">
        <v>932.22948715117002</v>
      </c>
      <c r="L1019">
        <v>925.12856521454398</v>
      </c>
      <c r="M1019">
        <v>87.836236161474801</v>
      </c>
      <c r="N1019">
        <v>3.4904630934129002</v>
      </c>
      <c r="O1019">
        <v>27.103786816269199</v>
      </c>
      <c r="P1019">
        <v>52.778893799383901</v>
      </c>
      <c r="Q1019">
        <v>4.5457209009626E-2</v>
      </c>
    </row>
    <row r="1020" spans="1:17" x14ac:dyDescent="0.3">
      <c r="A1020" t="s">
        <v>2196</v>
      </c>
      <c r="B1020" t="s">
        <v>2197</v>
      </c>
      <c r="C1020" t="s">
        <v>3125</v>
      </c>
      <c r="D1020" t="s">
        <v>441</v>
      </c>
      <c r="E1020">
        <v>2715.4060444389902</v>
      </c>
      <c r="F1020">
        <v>81.73</v>
      </c>
      <c r="G1020">
        <v>-29.4894236353556</v>
      </c>
      <c r="H1020">
        <v>-5.57020813465786</v>
      </c>
      <c r="I1020">
        <v>-21.793824945799098</v>
      </c>
      <c r="J1020">
        <v>3.1611622228668701E-2</v>
      </c>
      <c r="K1020">
        <v>86.203579484807406</v>
      </c>
      <c r="L1020">
        <v>86.230058382291602</v>
      </c>
      <c r="M1020">
        <v>35.451747017597498</v>
      </c>
      <c r="N1020">
        <v>0.43417265974901198</v>
      </c>
      <c r="O1020">
        <v>46.824911293282703</v>
      </c>
      <c r="P1020">
        <v>30.6634692246203</v>
      </c>
      <c r="Q1020">
        <v>-2.3524327633913E-2</v>
      </c>
    </row>
    <row r="1021" spans="1:17" x14ac:dyDescent="0.3">
      <c r="A1021" t="s">
        <v>2198</v>
      </c>
      <c r="B1021" t="s">
        <v>2199</v>
      </c>
      <c r="C1021" t="s">
        <v>3133</v>
      </c>
      <c r="D1021" t="s">
        <v>1559</v>
      </c>
      <c r="E1021">
        <v>2677.4163497999998</v>
      </c>
      <c r="F1021">
        <v>647.79999999999995</v>
      </c>
      <c r="G1021">
        <v>-43.803204509723997</v>
      </c>
      <c r="H1021">
        <v>7.4728410023333396</v>
      </c>
      <c r="I1021">
        <v>-28.813960336736699</v>
      </c>
      <c r="J1021">
        <v>-0.96882133934423398</v>
      </c>
      <c r="K1021">
        <v>625.56420302961203</v>
      </c>
      <c r="L1021">
        <v>675.71492684793395</v>
      </c>
      <c r="M1021">
        <v>60.821934830587303</v>
      </c>
      <c r="N1021">
        <v>1.0198724021191901</v>
      </c>
      <c r="O1021">
        <v>39.703612225995599</v>
      </c>
      <c r="P1021">
        <v>19.6969696969696</v>
      </c>
    </row>
    <row r="1022" spans="1:17" hidden="1" x14ac:dyDescent="0.3">
      <c r="A1022" t="s">
        <v>2200</v>
      </c>
      <c r="B1022" t="s">
        <v>2201</v>
      </c>
      <c r="C1022" t="s">
        <v>3142</v>
      </c>
      <c r="D1022" t="s">
        <v>119</v>
      </c>
      <c r="E1022">
        <v>2664.7581872119999</v>
      </c>
      <c r="F1022">
        <v>50.27</v>
      </c>
      <c r="G1022">
        <v>-3.59913605638208</v>
      </c>
      <c r="H1022">
        <v>2.7004404758576901</v>
      </c>
      <c r="I1022">
        <v>17.4008771493558</v>
      </c>
      <c r="J1022">
        <v>-3.4569630980533002</v>
      </c>
      <c r="K1022">
        <v>50.408551947919399</v>
      </c>
      <c r="L1022">
        <v>43.310373736137301</v>
      </c>
      <c r="M1022">
        <v>38.417510913632</v>
      </c>
      <c r="N1022">
        <v>0.71269053354053002</v>
      </c>
      <c r="O1022">
        <v>17.167296598368701</v>
      </c>
      <c r="P1022">
        <v>63.852672750977803</v>
      </c>
      <c r="Q1022">
        <v>0.121438815872491</v>
      </c>
    </row>
    <row r="1023" spans="1:17" hidden="1" x14ac:dyDescent="0.3">
      <c r="A1023" t="s">
        <v>2202</v>
      </c>
      <c r="B1023" t="s">
        <v>2203</v>
      </c>
      <c r="C1023" t="s">
        <v>3142</v>
      </c>
      <c r="D1023" t="s">
        <v>48</v>
      </c>
      <c r="E1023">
        <v>2656.2800172050001</v>
      </c>
      <c r="F1023">
        <v>2449.5500000000002</v>
      </c>
      <c r="G1023">
        <v>17.083474567787999</v>
      </c>
      <c r="H1023">
        <v>-2.90069728054219</v>
      </c>
      <c r="I1023">
        <v>-21.599235056036498</v>
      </c>
      <c r="J1023">
        <v>-1.88611802883099</v>
      </c>
      <c r="K1023">
        <v>2710.1476784527099</v>
      </c>
      <c r="L1023">
        <v>2582.0287523481302</v>
      </c>
      <c r="M1023">
        <v>27.320822661158601</v>
      </c>
      <c r="N1023">
        <v>0.46326395798556502</v>
      </c>
      <c r="O1023">
        <v>51.370659917127597</v>
      </c>
      <c r="P1023">
        <v>48.908814589665603</v>
      </c>
      <c r="Q1023">
        <v>7.3299291192909996E-2</v>
      </c>
    </row>
    <row r="1024" spans="1:17" x14ac:dyDescent="0.3">
      <c r="A1024" t="s">
        <v>2204</v>
      </c>
      <c r="B1024" t="s">
        <v>2205</v>
      </c>
      <c r="C1024" t="s">
        <v>3129</v>
      </c>
      <c r="D1024" t="s">
        <v>384</v>
      </c>
      <c r="E1024">
        <v>2655.6741460399999</v>
      </c>
      <c r="F1024">
        <v>1885.15</v>
      </c>
      <c r="G1024">
        <v>-38.243983146984903</v>
      </c>
      <c r="H1024">
        <v>-19.921504276319801</v>
      </c>
      <c r="I1024">
        <v>-6.63975740821268</v>
      </c>
      <c r="J1024">
        <v>-3.4315818705838201</v>
      </c>
      <c r="K1024">
        <v>2105.8913465996202</v>
      </c>
      <c r="L1024">
        <v>1986.21056076176</v>
      </c>
      <c r="M1024">
        <v>20.493661562476301</v>
      </c>
      <c r="N1024">
        <v>0.534778865795139</v>
      </c>
      <c r="O1024">
        <v>35.795560035010404</v>
      </c>
      <c r="P1024">
        <v>23.1319399085565</v>
      </c>
      <c r="Q1024">
        <v>-8.4524030717174001E-2</v>
      </c>
    </row>
    <row r="1025" spans="1:17" hidden="1" x14ac:dyDescent="0.3">
      <c r="A1025" t="s">
        <v>2206</v>
      </c>
      <c r="B1025" t="s">
        <v>2207</v>
      </c>
      <c r="C1025" t="s">
        <v>3142</v>
      </c>
      <c r="D1025" t="s">
        <v>202</v>
      </c>
      <c r="E1025">
        <v>2655.11289162</v>
      </c>
      <c r="F1025">
        <v>1834.7</v>
      </c>
      <c r="G1025">
        <v>23.257920690388801</v>
      </c>
      <c r="H1025">
        <v>-10.1400248336562</v>
      </c>
      <c r="I1025">
        <v>-23.4020223809007</v>
      </c>
      <c r="J1025">
        <v>-4.66658271891521</v>
      </c>
      <c r="K1025">
        <v>1950.0281767816</v>
      </c>
      <c r="L1025">
        <v>1864.0456947111199</v>
      </c>
      <c r="M1025">
        <v>41.918844468161097</v>
      </c>
      <c r="N1025">
        <v>0.75814199634192703</v>
      </c>
      <c r="O1025">
        <v>35.171962718700598</v>
      </c>
      <c r="P1025">
        <v>53.537804929076501</v>
      </c>
      <c r="Q1025">
        <v>0.11439594056181999</v>
      </c>
    </row>
    <row r="1026" spans="1:17" hidden="1" x14ac:dyDescent="0.3">
      <c r="A1026" t="s">
        <v>2208</v>
      </c>
      <c r="B1026" t="s">
        <v>2209</v>
      </c>
      <c r="C1026" t="s">
        <v>3142</v>
      </c>
      <c r="D1026" t="s">
        <v>256</v>
      </c>
      <c r="E1026">
        <v>2651.0899158000002</v>
      </c>
      <c r="F1026">
        <v>388.35</v>
      </c>
      <c r="G1026">
        <v>-52.933268518392197</v>
      </c>
      <c r="H1026">
        <v>-5.6743162576113297</v>
      </c>
      <c r="I1026">
        <v>-26.2138955546788</v>
      </c>
      <c r="J1026">
        <v>-3.0737220424760201</v>
      </c>
      <c r="K1026">
        <v>410.56113482705302</v>
      </c>
      <c r="L1026">
        <v>458.22396191818399</v>
      </c>
      <c r="M1026">
        <v>37.343272119642897</v>
      </c>
      <c r="N1026">
        <v>0.76365220157556701</v>
      </c>
      <c r="O1026">
        <v>48.783314020857397</v>
      </c>
      <c r="P1026">
        <v>2.4805383295949301</v>
      </c>
      <c r="Q1026">
        <v>-0.20685477254274601</v>
      </c>
    </row>
    <row r="1027" spans="1:17" hidden="1" x14ac:dyDescent="0.3">
      <c r="A1027" t="s">
        <v>2210</v>
      </c>
      <c r="B1027" t="s">
        <v>2211</v>
      </c>
      <c r="C1027" t="s">
        <v>3142</v>
      </c>
      <c r="D1027" t="s">
        <v>284</v>
      </c>
      <c r="E1027">
        <v>2650.6800596849998</v>
      </c>
      <c r="F1027">
        <v>1775.85</v>
      </c>
      <c r="G1027">
        <v>-21.095052568572701</v>
      </c>
      <c r="H1027">
        <v>-4.0713868350771003</v>
      </c>
      <c r="I1027">
        <v>-13.758765312908499</v>
      </c>
      <c r="J1027">
        <v>-7.9637132633176302</v>
      </c>
      <c r="K1027">
        <v>1783.27743776387</v>
      </c>
      <c r="L1027">
        <v>1714.5952093706201</v>
      </c>
      <c r="M1027">
        <v>50.284393930060702</v>
      </c>
      <c r="N1027">
        <v>1.53058444609524</v>
      </c>
      <c r="O1027">
        <v>19.7961539544443</v>
      </c>
      <c r="P1027">
        <v>35.561068702290001</v>
      </c>
      <c r="Q1027">
        <v>1.7323156312449E-2</v>
      </c>
    </row>
    <row r="1028" spans="1:17" hidden="1" x14ac:dyDescent="0.3">
      <c r="A1028" t="s">
        <v>2212</v>
      </c>
      <c r="B1028" t="s">
        <v>2213</v>
      </c>
      <c r="C1028" t="s">
        <v>3142</v>
      </c>
      <c r="D1028" t="s">
        <v>1686</v>
      </c>
      <c r="E1028">
        <v>2644.090741</v>
      </c>
      <c r="F1028">
        <v>64.83</v>
      </c>
      <c r="G1028">
        <v>1.7720222784537101</v>
      </c>
      <c r="H1028">
        <v>4.8109903129760401</v>
      </c>
      <c r="I1028">
        <v>-6.0705172012564201</v>
      </c>
      <c r="J1028">
        <v>-0.53483351340154495</v>
      </c>
      <c r="K1028">
        <v>63.671329775104802</v>
      </c>
      <c r="L1028">
        <v>60.491002979250098</v>
      </c>
      <c r="M1028">
        <v>53.860821394049402</v>
      </c>
      <c r="N1028">
        <v>1.3980023733576199</v>
      </c>
      <c r="O1028">
        <v>4.1184636742249001</v>
      </c>
      <c r="P1028">
        <v>29.1948983658828</v>
      </c>
      <c r="Q1028">
        <v>-2.7484158448541001E-2</v>
      </c>
    </row>
    <row r="1029" spans="1:17" hidden="1" x14ac:dyDescent="0.3">
      <c r="A1029" t="s">
        <v>2214</v>
      </c>
      <c r="B1029" t="s">
        <v>2215</v>
      </c>
      <c r="C1029" t="s">
        <v>3142</v>
      </c>
      <c r="D1029" t="s">
        <v>609</v>
      </c>
      <c r="E1029">
        <v>2637.3555569999999</v>
      </c>
      <c r="F1029">
        <v>606.95000000000005</v>
      </c>
      <c r="G1029">
        <v>-18.480312830122799</v>
      </c>
      <c r="H1029">
        <v>-1.4654750505732601</v>
      </c>
      <c r="I1029">
        <v>11.355345956317199</v>
      </c>
      <c r="J1029">
        <v>3.9077035418213</v>
      </c>
      <c r="K1029">
        <v>613.98251358260097</v>
      </c>
      <c r="L1029">
        <v>579.50500557166595</v>
      </c>
      <c r="M1029">
        <v>52.580802694086103</v>
      </c>
      <c r="N1029">
        <v>0.44573111834218099</v>
      </c>
      <c r="O1029">
        <v>15.330752121262</v>
      </c>
      <c r="P1029">
        <v>33.395604395604401</v>
      </c>
      <c r="Q1029">
        <v>1.6683148392077001E-2</v>
      </c>
    </row>
    <row r="1030" spans="1:17" hidden="1" x14ac:dyDescent="0.3">
      <c r="A1030" t="s">
        <v>2216</v>
      </c>
      <c r="B1030" t="s">
        <v>2217</v>
      </c>
      <c r="C1030" t="s">
        <v>3142</v>
      </c>
      <c r="D1030" t="s">
        <v>48</v>
      </c>
      <c r="E1030">
        <v>2636.1791014999999</v>
      </c>
      <c r="F1030">
        <v>665</v>
      </c>
      <c r="G1030">
        <v>-41.0992528940806</v>
      </c>
      <c r="H1030">
        <v>-1.22801994475245</v>
      </c>
      <c r="I1030">
        <v>-18.2860707473457</v>
      </c>
      <c r="J1030">
        <v>2.0930032500141702</v>
      </c>
      <c r="K1030">
        <v>670.86359776284598</v>
      </c>
      <c r="L1030">
        <v>688.42135311863001</v>
      </c>
      <c r="M1030">
        <v>54.410687778478099</v>
      </c>
      <c r="N1030">
        <v>0.67952128472368301</v>
      </c>
      <c r="O1030">
        <v>21.353383458646601</v>
      </c>
      <c r="P1030">
        <v>10.8518086347724</v>
      </c>
      <c r="Q1030">
        <v>6.5038044842580002E-3</v>
      </c>
    </row>
    <row r="1031" spans="1:17" hidden="1" x14ac:dyDescent="0.3">
      <c r="A1031" t="s">
        <v>2218</v>
      </c>
      <c r="B1031" t="s">
        <v>2219</v>
      </c>
      <c r="C1031" t="s">
        <v>3142</v>
      </c>
      <c r="D1031" t="s">
        <v>2220</v>
      </c>
      <c r="E1031">
        <v>2631.9132</v>
      </c>
      <c r="F1031">
        <v>1065</v>
      </c>
      <c r="G1031">
        <v>1376.3661844799899</v>
      </c>
      <c r="H1031">
        <v>58.4887038953417</v>
      </c>
      <c r="I1031">
        <v>178.987780157873</v>
      </c>
      <c r="J1031">
        <v>0.49175250441657098</v>
      </c>
      <c r="K1031">
        <v>827.13920022918501</v>
      </c>
      <c r="L1031">
        <v>595.170008480349</v>
      </c>
      <c r="M1031">
        <v>66.835450068150394</v>
      </c>
      <c r="N1031">
        <v>1.70513739545997</v>
      </c>
      <c r="O1031">
        <v>7.3474178403755799</v>
      </c>
      <c r="P1031">
        <v>1557.9561881463301</v>
      </c>
    </row>
    <row r="1032" spans="1:17" hidden="1" x14ac:dyDescent="0.3">
      <c r="A1032" t="s">
        <v>2221</v>
      </c>
      <c r="B1032" t="s">
        <v>2222</v>
      </c>
      <c r="C1032" t="s">
        <v>3142</v>
      </c>
      <c r="D1032" t="s">
        <v>220</v>
      </c>
      <c r="E1032">
        <v>2625.6005998199998</v>
      </c>
      <c r="F1032">
        <v>6014.7</v>
      </c>
      <c r="G1032">
        <v>85.100389312472004</v>
      </c>
      <c r="H1032">
        <v>4.0491335532520099</v>
      </c>
      <c r="I1032">
        <v>41.165199124680697</v>
      </c>
      <c r="J1032">
        <v>-3.2101536534851101</v>
      </c>
      <c r="K1032">
        <v>6060.5310146158199</v>
      </c>
      <c r="L1032">
        <v>4943.0771346773299</v>
      </c>
      <c r="M1032">
        <v>40.5400052982529</v>
      </c>
      <c r="N1032">
        <v>0.72355331274198398</v>
      </c>
      <c r="O1032">
        <v>13.0563452873792</v>
      </c>
      <c r="P1032">
        <v>144.09813112558501</v>
      </c>
      <c r="Q1032">
        <v>0.119629214119231</v>
      </c>
    </row>
    <row r="1033" spans="1:17" hidden="1" x14ac:dyDescent="0.3">
      <c r="A1033" t="s">
        <v>2223</v>
      </c>
      <c r="B1033" t="s">
        <v>2224</v>
      </c>
      <c r="C1033" t="s">
        <v>3142</v>
      </c>
      <c r="D1033" t="s">
        <v>284</v>
      </c>
      <c r="E1033">
        <v>2625.1799389799999</v>
      </c>
      <c r="F1033">
        <v>1737.8</v>
      </c>
      <c r="G1033">
        <v>-5.7460188573498101</v>
      </c>
      <c r="H1033">
        <v>9.4638536406639098</v>
      </c>
      <c r="I1033">
        <v>-2.90036864964198</v>
      </c>
      <c r="J1033">
        <v>15.247978559920799</v>
      </c>
      <c r="K1033">
        <v>1548.37364542245</v>
      </c>
      <c r="L1033">
        <v>1503.40081059916</v>
      </c>
      <c r="M1033">
        <v>85.729264153398901</v>
      </c>
      <c r="N1033">
        <v>2.2933621293635902</v>
      </c>
      <c r="O1033">
        <v>12.5100702037058</v>
      </c>
      <c r="P1033">
        <v>60.136380390711302</v>
      </c>
      <c r="Q1033">
        <v>2.0334781662871001E-2</v>
      </c>
    </row>
    <row r="1034" spans="1:17" hidden="1" x14ac:dyDescent="0.3">
      <c r="A1034" t="s">
        <v>2225</v>
      </c>
      <c r="B1034" t="s">
        <v>2226</v>
      </c>
      <c r="C1034" t="s">
        <v>3142</v>
      </c>
      <c r="D1034" t="s">
        <v>256</v>
      </c>
      <c r="E1034">
        <v>2620.237466175</v>
      </c>
      <c r="F1034">
        <v>18018.349999999999</v>
      </c>
      <c r="G1034">
        <v>5.6774496932220702</v>
      </c>
      <c r="H1034">
        <v>-2.98936430664084</v>
      </c>
      <c r="I1034">
        <v>19.169356856668202</v>
      </c>
      <c r="J1034">
        <v>2.1202252219359199</v>
      </c>
      <c r="K1034">
        <v>17933.090523197399</v>
      </c>
      <c r="L1034">
        <v>16110.375487000199</v>
      </c>
      <c r="M1034">
        <v>53.897344768923098</v>
      </c>
      <c r="N1034">
        <v>0.89171075837742497</v>
      </c>
      <c r="O1034">
        <v>15.9928628315023</v>
      </c>
      <c r="P1034">
        <v>43.002777777777702</v>
      </c>
      <c r="Q1034">
        <v>0.15078358186142199</v>
      </c>
    </row>
    <row r="1035" spans="1:17" x14ac:dyDescent="0.3">
      <c r="A1035" t="s">
        <v>2227</v>
      </c>
      <c r="B1035" t="s">
        <v>2228</v>
      </c>
      <c r="C1035" t="s">
        <v>3144</v>
      </c>
      <c r="D1035" t="s">
        <v>1987</v>
      </c>
      <c r="E1035">
        <v>2618.2662509880001</v>
      </c>
      <c r="F1035">
        <v>14.22</v>
      </c>
      <c r="G1035">
        <v>-45.703956389423197</v>
      </c>
      <c r="H1035">
        <v>2.2197899585942702</v>
      </c>
      <c r="I1035">
        <v>-33.413332732228497</v>
      </c>
      <c r="J1035">
        <v>-2.09061860582971</v>
      </c>
      <c r="K1035">
        <v>14.5355062009797</v>
      </c>
      <c r="L1035">
        <v>16.220112030504399</v>
      </c>
      <c r="M1035">
        <v>49.037068275903003</v>
      </c>
      <c r="N1035">
        <v>1.78061691777715</v>
      </c>
      <c r="O1035">
        <v>83.192686357243304</v>
      </c>
      <c r="P1035">
        <v>10.6614785992217</v>
      </c>
      <c r="Q1035">
        <v>-1.8881502530663001E-2</v>
      </c>
    </row>
    <row r="1036" spans="1:17" hidden="1" x14ac:dyDescent="0.3">
      <c r="A1036" t="s">
        <v>2229</v>
      </c>
      <c r="B1036" t="s">
        <v>2230</v>
      </c>
      <c r="C1036" t="s">
        <v>3142</v>
      </c>
      <c r="D1036" t="s">
        <v>400</v>
      </c>
      <c r="E1036">
        <v>2616.5492215449999</v>
      </c>
      <c r="F1036">
        <v>1134.3499999999999</v>
      </c>
      <c r="G1036">
        <v>-40.0577053907475</v>
      </c>
      <c r="H1036">
        <v>-2.7780829544729801</v>
      </c>
      <c r="I1036">
        <v>-13.7783758163022</v>
      </c>
      <c r="J1036">
        <v>-2.1938075713803702</v>
      </c>
      <c r="K1036">
        <v>1161.79301989638</v>
      </c>
      <c r="L1036">
        <v>1196.4238462208</v>
      </c>
      <c r="M1036">
        <v>43.438207628568698</v>
      </c>
      <c r="N1036">
        <v>0.81655598967321497</v>
      </c>
      <c r="O1036">
        <v>26.944946445100701</v>
      </c>
      <c r="P1036">
        <v>3.9734188817598302</v>
      </c>
      <c r="Q1036">
        <v>-2.0244550471243E-2</v>
      </c>
    </row>
    <row r="1037" spans="1:17" hidden="1" x14ac:dyDescent="0.3">
      <c r="A1037" t="s">
        <v>2231</v>
      </c>
      <c r="B1037" t="s">
        <v>2232</v>
      </c>
      <c r="C1037" t="s">
        <v>3142</v>
      </c>
      <c r="D1037" t="s">
        <v>122</v>
      </c>
      <c r="E1037">
        <v>2615.3633822659999</v>
      </c>
      <c r="F1037">
        <v>219.41</v>
      </c>
      <c r="G1037">
        <v>-19.8273101840661</v>
      </c>
      <c r="H1037">
        <v>17.1130020027481</v>
      </c>
      <c r="I1037">
        <v>-7.4804379359676103</v>
      </c>
      <c r="J1037">
        <v>11.791331703072901</v>
      </c>
      <c r="K1037">
        <v>192.85907939634501</v>
      </c>
      <c r="L1037">
        <v>194.255302865093</v>
      </c>
      <c r="M1037">
        <v>72.735977761078701</v>
      </c>
      <c r="N1037">
        <v>2.6812621880863601</v>
      </c>
      <c r="O1037">
        <v>32.058702885009801</v>
      </c>
      <c r="P1037">
        <v>46.468624833110802</v>
      </c>
      <c r="Q1037">
        <v>4.6179976838833001E-2</v>
      </c>
    </row>
    <row r="1038" spans="1:17" hidden="1" x14ac:dyDescent="0.3">
      <c r="A1038" t="s">
        <v>2233</v>
      </c>
      <c r="B1038" t="s">
        <v>2234</v>
      </c>
      <c r="C1038" t="s">
        <v>3142</v>
      </c>
      <c r="D1038" t="s">
        <v>529</v>
      </c>
      <c r="E1038">
        <v>2604.7976784299999</v>
      </c>
      <c r="F1038">
        <v>666.65</v>
      </c>
      <c r="G1038">
        <v>-38.954498586500101</v>
      </c>
      <c r="H1038">
        <v>4.3006513717641104</v>
      </c>
      <c r="I1038">
        <v>12.7824649063541</v>
      </c>
      <c r="J1038">
        <v>3.6138172163179401</v>
      </c>
      <c r="K1038">
        <v>622.912254108257</v>
      </c>
      <c r="L1038">
        <v>606.67828322986099</v>
      </c>
      <c r="M1038">
        <v>67.149467539663803</v>
      </c>
      <c r="N1038">
        <v>0.79672033815106302</v>
      </c>
      <c r="O1038">
        <v>15.4878871971799</v>
      </c>
      <c r="P1038">
        <v>44.5938618371109</v>
      </c>
      <c r="Q1038">
        <v>-9.1259646532693001E-2</v>
      </c>
    </row>
    <row r="1039" spans="1:17" hidden="1" x14ac:dyDescent="0.3">
      <c r="A1039" t="s">
        <v>2235</v>
      </c>
      <c r="B1039" t="s">
        <v>2236</v>
      </c>
      <c r="C1039" t="s">
        <v>3142</v>
      </c>
      <c r="D1039" t="s">
        <v>609</v>
      </c>
      <c r="E1039">
        <v>2588.7510505999999</v>
      </c>
      <c r="F1039">
        <v>1810.75</v>
      </c>
      <c r="G1039">
        <v>207.650376314738</v>
      </c>
      <c r="H1039">
        <v>-9.3569919605664502</v>
      </c>
      <c r="I1039">
        <v>15.273271365236701</v>
      </c>
      <c r="J1039">
        <v>0.73176485145307602</v>
      </c>
      <c r="K1039">
        <v>1889.1329040169501</v>
      </c>
      <c r="L1039">
        <v>1556.6275334955501</v>
      </c>
      <c r="M1039">
        <v>41.043183841985801</v>
      </c>
      <c r="N1039">
        <v>0.77010827290585904</v>
      </c>
      <c r="O1039">
        <v>24.003865801463402</v>
      </c>
      <c r="P1039">
        <v>273.35051546391702</v>
      </c>
      <c r="Q1039">
        <v>0.25398639496865999</v>
      </c>
    </row>
    <row r="1040" spans="1:17" hidden="1" x14ac:dyDescent="0.3">
      <c r="A1040" t="s">
        <v>2237</v>
      </c>
      <c r="B1040" t="s">
        <v>2238</v>
      </c>
      <c r="C1040" t="s">
        <v>3142</v>
      </c>
      <c r="D1040" t="s">
        <v>1351</v>
      </c>
      <c r="E1040">
        <v>2580.8388</v>
      </c>
      <c r="F1040">
        <v>999.99</v>
      </c>
      <c r="G1040">
        <v>-26.9610992465661</v>
      </c>
      <c r="H1040">
        <v>0.17031999392996999</v>
      </c>
      <c r="I1040">
        <v>-9.8659456354543007</v>
      </c>
      <c r="J1040">
        <v>0.99562971631794706</v>
      </c>
      <c r="K1040">
        <v>999.99556345710505</v>
      </c>
      <c r="L1040">
        <v>999.99634550852204</v>
      </c>
      <c r="M1040">
        <v>55.379180563809697</v>
      </c>
      <c r="N1040">
        <v>1.79917969005429</v>
      </c>
      <c r="O1040">
        <v>3.0010300103000902</v>
      </c>
      <c r="P1040">
        <v>3.09175257731959</v>
      </c>
      <c r="Q1040">
        <v>-0.101916752053546</v>
      </c>
    </row>
    <row r="1041" spans="1:17" hidden="1" x14ac:dyDescent="0.3">
      <c r="A1041" t="s">
        <v>2239</v>
      </c>
      <c r="B1041" t="s">
        <v>2240</v>
      </c>
      <c r="C1041" t="s">
        <v>3142</v>
      </c>
      <c r="D1041" t="s">
        <v>1003</v>
      </c>
      <c r="E1041">
        <v>2568.7689417000001</v>
      </c>
      <c r="F1041">
        <v>389.8</v>
      </c>
      <c r="G1041">
        <v>-5.7169312838911699</v>
      </c>
      <c r="H1041">
        <v>-3.7308832992935801</v>
      </c>
      <c r="I1041">
        <v>3.8788536058646299</v>
      </c>
      <c r="J1041">
        <v>1.3537725734607999</v>
      </c>
      <c r="K1041">
        <v>392.81942634253397</v>
      </c>
      <c r="M1041">
        <v>52.698362174494697</v>
      </c>
      <c r="N1041">
        <v>0.39650021095705301</v>
      </c>
      <c r="O1041">
        <v>21.831708568496602</v>
      </c>
      <c r="P1041">
        <v>38.1289865343728</v>
      </c>
    </row>
    <row r="1042" spans="1:17" x14ac:dyDescent="0.3">
      <c r="A1042" t="s">
        <v>2241</v>
      </c>
      <c r="B1042" t="s">
        <v>2242</v>
      </c>
      <c r="C1042" t="s">
        <v>3138</v>
      </c>
      <c r="D1042" t="s">
        <v>609</v>
      </c>
      <c r="E1042">
        <v>2566.5417252060001</v>
      </c>
      <c r="F1042">
        <v>174.18</v>
      </c>
      <c r="G1042">
        <v>-54.310421457202203</v>
      </c>
      <c r="H1042">
        <v>-0.84268017490339697</v>
      </c>
      <c r="I1042">
        <v>-27.782005013399601</v>
      </c>
      <c r="J1042">
        <v>1.90306078739819</v>
      </c>
      <c r="K1042">
        <v>174.89866052850101</v>
      </c>
      <c r="L1042">
        <v>202.41160872041701</v>
      </c>
      <c r="M1042">
        <v>47.660162077786097</v>
      </c>
      <c r="N1042">
        <v>0.607628287573867</v>
      </c>
      <c r="O1042">
        <v>79.125043058904495</v>
      </c>
      <c r="P1042">
        <v>21.0255697609783</v>
      </c>
    </row>
    <row r="1043" spans="1:17" hidden="1" x14ac:dyDescent="0.3">
      <c r="A1043" t="s">
        <v>2243</v>
      </c>
      <c r="B1043" t="s">
        <v>2244</v>
      </c>
      <c r="C1043" t="s">
        <v>3142</v>
      </c>
      <c r="D1043" t="s">
        <v>167</v>
      </c>
      <c r="E1043">
        <v>2564.0439126749998</v>
      </c>
      <c r="F1043">
        <v>1701.75</v>
      </c>
      <c r="G1043">
        <v>155.08912036062699</v>
      </c>
      <c r="H1043">
        <v>-11.316793408131799</v>
      </c>
      <c r="I1043">
        <v>33.803268801016699</v>
      </c>
      <c r="J1043">
        <v>7.3217071156987501</v>
      </c>
      <c r="K1043">
        <v>1657.4200630784401</v>
      </c>
      <c r="L1043">
        <v>1323.4544932158301</v>
      </c>
      <c r="M1043">
        <v>53.782898831591801</v>
      </c>
      <c r="N1043">
        <v>0.47427486823433002</v>
      </c>
      <c r="O1043">
        <v>14.411635081533699</v>
      </c>
      <c r="P1043">
        <v>217.63882407839401</v>
      </c>
      <c r="Q1043">
        <v>0.10658574091388701</v>
      </c>
    </row>
    <row r="1044" spans="1:17" hidden="1" x14ac:dyDescent="0.3">
      <c r="A1044" t="s">
        <v>2245</v>
      </c>
      <c r="B1044" t="s">
        <v>2246</v>
      </c>
      <c r="C1044" t="s">
        <v>3142</v>
      </c>
      <c r="D1044" t="s">
        <v>726</v>
      </c>
      <c r="E1044">
        <v>2555.6978602650001</v>
      </c>
      <c r="F1044">
        <v>2156.5500000000002</v>
      </c>
      <c r="G1044">
        <v>-30.6112723728925</v>
      </c>
      <c r="H1044">
        <v>-10.0162309822088</v>
      </c>
      <c r="I1044">
        <v>-24.426571561526899</v>
      </c>
      <c r="J1044">
        <v>-9.9126959281284108</v>
      </c>
      <c r="K1044">
        <v>2401.29043227285</v>
      </c>
      <c r="L1044">
        <v>2398.20359513224</v>
      </c>
      <c r="M1044">
        <v>34.852816406299397</v>
      </c>
      <c r="N1044">
        <v>0.56508929172548705</v>
      </c>
      <c r="O1044">
        <v>49.7762630126822</v>
      </c>
      <c r="P1044">
        <v>10.759867491846601</v>
      </c>
      <c r="Q1044">
        <v>6.3634642493112001E-2</v>
      </c>
    </row>
    <row r="1045" spans="1:17" hidden="1" x14ac:dyDescent="0.3">
      <c r="A1045" t="s">
        <v>2247</v>
      </c>
      <c r="B1045" t="s">
        <v>2248</v>
      </c>
      <c r="C1045" t="s">
        <v>3142</v>
      </c>
      <c r="D1045" t="s">
        <v>475</v>
      </c>
      <c r="E1045">
        <v>2553.0759374099998</v>
      </c>
      <c r="F1045">
        <v>381.35</v>
      </c>
      <c r="G1045">
        <v>5.4980879712178297</v>
      </c>
      <c r="H1045">
        <v>0.96833150622719999</v>
      </c>
      <c r="I1045">
        <v>11.3910162087428</v>
      </c>
      <c r="J1045">
        <v>3.8671237083072598</v>
      </c>
      <c r="K1045">
        <v>359.16224725480799</v>
      </c>
      <c r="L1045">
        <v>328.67814281137402</v>
      </c>
      <c r="M1045">
        <v>55.871290743364902</v>
      </c>
      <c r="N1045">
        <v>0.50475467563171394</v>
      </c>
      <c r="O1045">
        <v>6.1492067654385698</v>
      </c>
      <c r="P1045">
        <v>62.0696982575435</v>
      </c>
    </row>
    <row r="1046" spans="1:17" hidden="1" x14ac:dyDescent="0.3">
      <c r="A1046" t="s">
        <v>2249</v>
      </c>
      <c r="B1046" t="s">
        <v>2250</v>
      </c>
      <c r="C1046" t="s">
        <v>3142</v>
      </c>
      <c r="D1046" t="s">
        <v>51</v>
      </c>
      <c r="E1046">
        <v>2545.1273547599999</v>
      </c>
      <c r="F1046">
        <v>1030.8</v>
      </c>
      <c r="G1046">
        <v>17.005381200361199</v>
      </c>
      <c r="H1046">
        <v>-3.54383356758715</v>
      </c>
      <c r="I1046">
        <v>-11.1434975676479</v>
      </c>
      <c r="J1046">
        <v>-3.9876233303751998</v>
      </c>
      <c r="K1046">
        <v>1091.5220725506299</v>
      </c>
      <c r="L1046">
        <v>1020.59515858265</v>
      </c>
      <c r="M1046">
        <v>35.424210512063901</v>
      </c>
      <c r="N1046">
        <v>2.0717085120138501</v>
      </c>
      <c r="O1046">
        <v>21.071012805587898</v>
      </c>
      <c r="P1046">
        <v>71.8143178598216</v>
      </c>
      <c r="Q1046">
        <v>1.8492908030651001E-2</v>
      </c>
    </row>
    <row r="1047" spans="1:17" hidden="1" x14ac:dyDescent="0.3">
      <c r="A1047" t="s">
        <v>2251</v>
      </c>
      <c r="B1047" t="s">
        <v>2252</v>
      </c>
      <c r="C1047" t="s">
        <v>3142</v>
      </c>
      <c r="D1047" t="s">
        <v>109</v>
      </c>
      <c r="E1047">
        <v>2543.1326583919999</v>
      </c>
      <c r="F1047">
        <v>21.68</v>
      </c>
      <c r="G1047">
        <v>40.955064294847197</v>
      </c>
      <c r="H1047">
        <v>2.3980427662071899</v>
      </c>
      <c r="I1047">
        <v>-0.40557734560776898</v>
      </c>
      <c r="J1047">
        <v>2.8210873100062899</v>
      </c>
      <c r="K1047">
        <v>20.397011750581601</v>
      </c>
      <c r="L1047">
        <v>19.2779369089745</v>
      </c>
      <c r="M1047">
        <v>64.692073070127094</v>
      </c>
      <c r="N1047">
        <v>1.50316945882997</v>
      </c>
      <c r="O1047">
        <v>47.069465982061203</v>
      </c>
      <c r="P1047">
        <v>94.392571070764703</v>
      </c>
      <c r="Q1047">
        <v>0.13950182768778699</v>
      </c>
    </row>
    <row r="1048" spans="1:17" hidden="1" x14ac:dyDescent="0.3">
      <c r="A1048" t="s">
        <v>2253</v>
      </c>
      <c r="B1048" t="s">
        <v>2254</v>
      </c>
      <c r="C1048" t="s">
        <v>3142</v>
      </c>
      <c r="D1048" t="s">
        <v>119</v>
      </c>
      <c r="E1048">
        <v>2537.0070186599901</v>
      </c>
      <c r="F1048">
        <v>196.18</v>
      </c>
      <c r="G1048">
        <v>9.27501186454497</v>
      </c>
      <c r="H1048">
        <v>4.1627768904816902</v>
      </c>
      <c r="I1048">
        <v>26.276622719854501</v>
      </c>
      <c r="J1048">
        <v>3.4218048383727</v>
      </c>
      <c r="K1048">
        <v>177.823025839498</v>
      </c>
      <c r="L1048">
        <v>161.49157447048</v>
      </c>
      <c r="M1048">
        <v>66.653457513146193</v>
      </c>
      <c r="N1048">
        <v>1.1348994729889901</v>
      </c>
      <c r="O1048">
        <v>6.9935773269446297</v>
      </c>
      <c r="P1048">
        <v>70.591304347826096</v>
      </c>
    </row>
    <row r="1049" spans="1:17" hidden="1" x14ac:dyDescent="0.3">
      <c r="A1049" t="s">
        <v>2255</v>
      </c>
      <c r="B1049" t="s">
        <v>2256</v>
      </c>
      <c r="C1049" t="s">
        <v>3142</v>
      </c>
      <c r="D1049" t="s">
        <v>266</v>
      </c>
      <c r="E1049">
        <v>2524.04305849</v>
      </c>
      <c r="F1049">
        <v>429.95</v>
      </c>
      <c r="G1049">
        <v>-33.0034943514612</v>
      </c>
      <c r="H1049">
        <v>-7.5323407369945503</v>
      </c>
      <c r="I1049">
        <v>-1.2917133122219799</v>
      </c>
      <c r="J1049">
        <v>-3.96072636044111</v>
      </c>
      <c r="K1049">
        <v>453.93437520868298</v>
      </c>
      <c r="L1049">
        <v>425.656597907802</v>
      </c>
      <c r="M1049">
        <v>29.068103231183098</v>
      </c>
      <c r="N1049">
        <v>0.49580658094919</v>
      </c>
      <c r="O1049">
        <v>25.061053610884901</v>
      </c>
      <c r="P1049">
        <v>29.9531509747619</v>
      </c>
      <c r="Q1049">
        <v>-4.3215000670302997E-2</v>
      </c>
    </row>
    <row r="1050" spans="1:17" hidden="1" x14ac:dyDescent="0.3">
      <c r="A1050" t="s">
        <v>2257</v>
      </c>
      <c r="B1050" t="s">
        <v>2258</v>
      </c>
      <c r="C1050" t="s">
        <v>3142</v>
      </c>
      <c r="D1050" t="s">
        <v>266</v>
      </c>
      <c r="E1050">
        <v>2509.2929949999998</v>
      </c>
      <c r="F1050">
        <v>1114.3</v>
      </c>
      <c r="G1050">
        <v>37.474819000316401</v>
      </c>
      <c r="H1050">
        <v>-1.38542762923338</v>
      </c>
      <c r="I1050">
        <v>66.504158511427605</v>
      </c>
      <c r="J1050">
        <v>7.1970959167841402</v>
      </c>
      <c r="K1050">
        <v>1068.9733855489401</v>
      </c>
      <c r="L1050">
        <v>850.69510627502302</v>
      </c>
      <c r="M1050">
        <v>45.371023034348198</v>
      </c>
      <c r="N1050">
        <v>0.94978464767297899</v>
      </c>
      <c r="O1050">
        <v>12.936372610607499</v>
      </c>
      <c r="P1050">
        <v>109.454887218045</v>
      </c>
    </row>
    <row r="1051" spans="1:17" hidden="1" x14ac:dyDescent="0.3">
      <c r="A1051" t="s">
        <v>2259</v>
      </c>
      <c r="B1051" t="s">
        <v>2260</v>
      </c>
      <c r="C1051" t="s">
        <v>3142</v>
      </c>
      <c r="D1051" t="s">
        <v>913</v>
      </c>
      <c r="E1051">
        <v>2508.8071602499999</v>
      </c>
      <c r="F1051">
        <v>1992.5</v>
      </c>
      <c r="G1051">
        <v>309.94274901568502</v>
      </c>
      <c r="H1051">
        <v>-8.9835642218048193</v>
      </c>
      <c r="I1051">
        <v>187.83414296457499</v>
      </c>
      <c r="J1051">
        <v>-2.9973941880645198</v>
      </c>
      <c r="K1051">
        <v>1798.42605445544</v>
      </c>
      <c r="L1051">
        <v>1162.39520329789</v>
      </c>
      <c r="M1051">
        <v>53.478597841499599</v>
      </c>
      <c r="N1051">
        <v>0.27778430335418602</v>
      </c>
      <c r="O1051">
        <v>19.447929736511899</v>
      </c>
      <c r="P1051">
        <v>420.98313505033298</v>
      </c>
    </row>
    <row r="1052" spans="1:17" hidden="1" x14ac:dyDescent="0.3">
      <c r="A1052" t="s">
        <v>2261</v>
      </c>
      <c r="B1052" t="s">
        <v>2262</v>
      </c>
      <c r="C1052" t="s">
        <v>3142</v>
      </c>
      <c r="D1052" t="s">
        <v>51</v>
      </c>
      <c r="E1052">
        <v>2506.7126681999998</v>
      </c>
      <c r="F1052">
        <v>272.35000000000002</v>
      </c>
      <c r="G1052">
        <v>23.841780044685201</v>
      </c>
      <c r="H1052">
        <v>11.9520479807013</v>
      </c>
      <c r="I1052">
        <v>15.0089654145227</v>
      </c>
      <c r="J1052">
        <v>-2.6556061646726099</v>
      </c>
      <c r="K1052">
        <v>259.87591170956398</v>
      </c>
      <c r="L1052">
        <v>227.449840476265</v>
      </c>
      <c r="M1052">
        <v>50.976022694204197</v>
      </c>
      <c r="N1052">
        <v>0.78971434173380795</v>
      </c>
      <c r="O1052">
        <v>11.253901230034799</v>
      </c>
      <c r="P1052">
        <v>91.795774647887299</v>
      </c>
      <c r="Q1052">
        <v>0.113602079657231</v>
      </c>
    </row>
    <row r="1053" spans="1:17" hidden="1" x14ac:dyDescent="0.3">
      <c r="A1053" t="s">
        <v>2263</v>
      </c>
      <c r="B1053" t="s">
        <v>2264</v>
      </c>
      <c r="C1053" t="s">
        <v>3142</v>
      </c>
      <c r="D1053" t="s">
        <v>620</v>
      </c>
      <c r="E1053">
        <v>2502.67137856</v>
      </c>
      <c r="F1053">
        <v>986.35</v>
      </c>
      <c r="G1053">
        <v>61519.913900753403</v>
      </c>
      <c r="H1053">
        <v>51.6368433354533</v>
      </c>
      <c r="I1053">
        <v>1593.67564158388</v>
      </c>
      <c r="J1053">
        <v>11.3883476793845</v>
      </c>
      <c r="K1053">
        <v>666.28136015556504</v>
      </c>
      <c r="L1053">
        <v>327.13686741414102</v>
      </c>
      <c r="M1053">
        <v>99.999997864807895</v>
      </c>
      <c r="N1053">
        <v>3.7910718484431101</v>
      </c>
      <c r="O1053">
        <v>0</v>
      </c>
      <c r="P1053">
        <v>65656.666666666599</v>
      </c>
      <c r="Q1053">
        <v>0.31754322828706799</v>
      </c>
    </row>
    <row r="1054" spans="1:17" hidden="1" x14ac:dyDescent="0.3">
      <c r="A1054" t="s">
        <v>2265</v>
      </c>
      <c r="B1054" t="s">
        <v>2266</v>
      </c>
      <c r="C1054" t="s">
        <v>3142</v>
      </c>
      <c r="D1054" t="s">
        <v>217</v>
      </c>
      <c r="E1054">
        <v>2496.9763670500001</v>
      </c>
      <c r="F1054">
        <v>1599.95</v>
      </c>
      <c r="G1054">
        <v>37.178423708037599</v>
      </c>
      <c r="H1054">
        <v>-9.9991715314937508</v>
      </c>
      <c r="I1054">
        <v>2.8075895758132998</v>
      </c>
      <c r="J1054">
        <v>-9.1703241524354109</v>
      </c>
      <c r="K1054">
        <v>1777.3670083371901</v>
      </c>
      <c r="L1054">
        <v>1606.42589587264</v>
      </c>
      <c r="M1054">
        <v>37.0546086435699</v>
      </c>
      <c r="N1054">
        <v>1.06123205187586</v>
      </c>
      <c r="O1054">
        <v>57.504922028813297</v>
      </c>
      <c r="P1054">
        <v>72.771448625884105</v>
      </c>
    </row>
    <row r="1055" spans="1:17" hidden="1" x14ac:dyDescent="0.3">
      <c r="A1055" t="s">
        <v>2267</v>
      </c>
      <c r="B1055" t="s">
        <v>2268</v>
      </c>
      <c r="C1055" t="s">
        <v>3142</v>
      </c>
      <c r="D1055" t="s">
        <v>368</v>
      </c>
      <c r="E1055">
        <v>2471.7327678900001</v>
      </c>
      <c r="F1055">
        <v>743.85</v>
      </c>
      <c r="G1055">
        <v>-43.2743129496656</v>
      </c>
      <c r="H1055">
        <v>-7.4472249729365503</v>
      </c>
      <c r="I1055">
        <v>-22.089855659644499</v>
      </c>
      <c r="J1055">
        <v>-2.2360006796627498</v>
      </c>
      <c r="K1055">
        <v>774.13631885358495</v>
      </c>
      <c r="L1055">
        <v>815.45262289044899</v>
      </c>
      <c r="M1055">
        <v>40.812047950502503</v>
      </c>
      <c r="N1055">
        <v>1.0258684963375799</v>
      </c>
      <c r="O1055">
        <v>26.329233044296501</v>
      </c>
      <c r="P1055">
        <v>4.0931989924433099</v>
      </c>
      <c r="Q1055">
        <v>-3.2247946900859997E-2</v>
      </c>
    </row>
    <row r="1056" spans="1:17" hidden="1" x14ac:dyDescent="0.3">
      <c r="A1056" t="s">
        <v>2269</v>
      </c>
      <c r="B1056" t="s">
        <v>2270</v>
      </c>
      <c r="C1056" t="s">
        <v>3142</v>
      </c>
      <c r="D1056" t="s">
        <v>266</v>
      </c>
      <c r="E1056">
        <v>2468.8823603880001</v>
      </c>
      <c r="F1056">
        <v>97.08</v>
      </c>
      <c r="G1056">
        <v>-4.92464418685526</v>
      </c>
      <c r="H1056">
        <v>-10.5100155139917</v>
      </c>
      <c r="I1056">
        <v>1.3378035054391599</v>
      </c>
      <c r="J1056">
        <v>-5.5009312592918</v>
      </c>
      <c r="K1056">
        <v>98.179882077518897</v>
      </c>
      <c r="L1056">
        <v>90.110033854442804</v>
      </c>
      <c r="M1056">
        <v>41.248926159753402</v>
      </c>
      <c r="N1056">
        <v>0.46221336991616002</v>
      </c>
      <c r="O1056">
        <v>16.4503502266172</v>
      </c>
      <c r="P1056">
        <v>35.966386554621799</v>
      </c>
      <c r="Q1056">
        <v>-3.9520813730504999E-2</v>
      </c>
    </row>
    <row r="1057" spans="1:17" x14ac:dyDescent="0.3">
      <c r="A1057" t="s">
        <v>2271</v>
      </c>
      <c r="B1057" t="s">
        <v>2272</v>
      </c>
      <c r="C1057" t="s">
        <v>3144</v>
      </c>
      <c r="D1057" t="s">
        <v>1987</v>
      </c>
      <c r="E1057">
        <v>2468.6939026919999</v>
      </c>
      <c r="F1057">
        <v>51.78</v>
      </c>
      <c r="G1057">
        <v>-24.426445781219599</v>
      </c>
      <c r="H1057">
        <v>2.76516961059991</v>
      </c>
      <c r="I1057">
        <v>-11.2363742068828</v>
      </c>
      <c r="J1057">
        <v>-1.9959353394441299</v>
      </c>
      <c r="K1057">
        <v>52.7339416741534</v>
      </c>
      <c r="L1057">
        <v>52.046032329230599</v>
      </c>
      <c r="M1057">
        <v>45.656190886721497</v>
      </c>
      <c r="N1057">
        <v>0.63186192522609397</v>
      </c>
      <c r="O1057">
        <v>34.028582464271899</v>
      </c>
      <c r="P1057">
        <v>21.978798586572399</v>
      </c>
      <c r="Q1057">
        <v>-1.8987048882799999E-2</v>
      </c>
    </row>
    <row r="1058" spans="1:17" hidden="1" x14ac:dyDescent="0.3">
      <c r="A1058" t="s">
        <v>2273</v>
      </c>
      <c r="B1058" t="s">
        <v>2274</v>
      </c>
      <c r="C1058" t="s">
        <v>3142</v>
      </c>
      <c r="D1058" t="s">
        <v>220</v>
      </c>
      <c r="E1058">
        <v>2465.8718563000002</v>
      </c>
      <c r="F1058">
        <v>4801</v>
      </c>
      <c r="G1058">
        <v>60.6219280254507</v>
      </c>
      <c r="H1058">
        <v>6.2145148256085001</v>
      </c>
      <c r="I1058">
        <v>28.2297445791231</v>
      </c>
      <c r="J1058">
        <v>-5.7063114601526399</v>
      </c>
      <c r="K1058">
        <v>4593.5695583993802</v>
      </c>
      <c r="L1058">
        <v>3901.67935410673</v>
      </c>
      <c r="M1058">
        <v>51.638543991978302</v>
      </c>
      <c r="N1058">
        <v>1.24623868681163</v>
      </c>
      <c r="O1058">
        <v>6.7485940429077296</v>
      </c>
      <c r="P1058">
        <v>104.254413954477</v>
      </c>
      <c r="Q1058">
        <v>0.108440717643725</v>
      </c>
    </row>
    <row r="1059" spans="1:17" hidden="1" x14ac:dyDescent="0.3">
      <c r="A1059" t="s">
        <v>2275</v>
      </c>
      <c r="B1059" t="s">
        <v>2276</v>
      </c>
      <c r="C1059" t="s">
        <v>3142</v>
      </c>
      <c r="D1059" t="s">
        <v>1241</v>
      </c>
      <c r="E1059">
        <v>2452.8632112</v>
      </c>
      <c r="F1059">
        <v>465.6</v>
      </c>
      <c r="G1059">
        <v>63.390495193335703</v>
      </c>
      <c r="H1059">
        <v>-14.348292450594901</v>
      </c>
      <c r="I1059">
        <v>55.564082611125897</v>
      </c>
      <c r="J1059">
        <v>-1.0683282581554401</v>
      </c>
      <c r="K1059">
        <v>495.69466695860399</v>
      </c>
      <c r="L1059">
        <v>391.77290842699699</v>
      </c>
      <c r="M1059">
        <v>36.955739303350398</v>
      </c>
      <c r="N1059">
        <v>0.36358413043244697</v>
      </c>
      <c r="O1059">
        <v>31.808419243986201</v>
      </c>
      <c r="P1059">
        <v>119.985825655563</v>
      </c>
      <c r="Q1059">
        <v>8.7178541445916996E-2</v>
      </c>
    </row>
    <row r="1060" spans="1:17" hidden="1" x14ac:dyDescent="0.3">
      <c r="A1060" t="s">
        <v>2277</v>
      </c>
      <c r="B1060" t="s">
        <v>2278</v>
      </c>
      <c r="C1060" t="s">
        <v>3142</v>
      </c>
      <c r="D1060" t="s">
        <v>220</v>
      </c>
      <c r="E1060">
        <v>2447.8308055799998</v>
      </c>
      <c r="F1060">
        <v>649.85</v>
      </c>
      <c r="G1060">
        <v>0.96212909989055695</v>
      </c>
      <c r="H1060">
        <v>5.6211948256930802</v>
      </c>
      <c r="I1060">
        <v>9.8237918173498109</v>
      </c>
      <c r="J1060">
        <v>2.28945453855453</v>
      </c>
      <c r="K1060">
        <v>614.23927421062604</v>
      </c>
      <c r="L1060">
        <v>577.37595915534598</v>
      </c>
      <c r="M1060">
        <v>63.958325020163102</v>
      </c>
      <c r="N1060">
        <v>1.8923840123109801</v>
      </c>
      <c r="O1060">
        <v>12.0258521197199</v>
      </c>
      <c r="P1060">
        <v>45.380313199105103</v>
      </c>
      <c r="Q1060">
        <v>5.3903491148744001E-2</v>
      </c>
    </row>
    <row r="1061" spans="1:17" hidden="1" x14ac:dyDescent="0.3">
      <c r="A1061" t="s">
        <v>2279</v>
      </c>
      <c r="B1061" t="s">
        <v>2280</v>
      </c>
      <c r="C1061" t="s">
        <v>3142</v>
      </c>
      <c r="D1061" t="s">
        <v>135</v>
      </c>
      <c r="E1061">
        <v>2445.8482704749999</v>
      </c>
      <c r="F1061">
        <v>675.75</v>
      </c>
      <c r="G1061">
        <v>46.226008464186201</v>
      </c>
      <c r="H1061">
        <v>-2.7872202696132198</v>
      </c>
      <c r="I1061">
        <v>-22.308666076724801</v>
      </c>
      <c r="J1061">
        <v>-0.93427211101061203</v>
      </c>
      <c r="K1061">
        <v>676.74639798233397</v>
      </c>
      <c r="L1061">
        <v>623.23950133768597</v>
      </c>
      <c r="M1061">
        <v>55.565243071870803</v>
      </c>
      <c r="N1061">
        <v>0.75827618531489205</v>
      </c>
      <c r="O1061">
        <v>21.168756012275299</v>
      </c>
      <c r="P1061">
        <v>106.312191129231</v>
      </c>
      <c r="Q1061">
        <v>7.8025104972737999E-2</v>
      </c>
    </row>
    <row r="1062" spans="1:17" hidden="1" x14ac:dyDescent="0.3">
      <c r="A1062" t="s">
        <v>2281</v>
      </c>
      <c r="B1062" t="s">
        <v>2282</v>
      </c>
      <c r="C1062" t="s">
        <v>3142</v>
      </c>
      <c r="D1062" t="s">
        <v>2283</v>
      </c>
      <c r="E1062">
        <v>2441.1512277000002</v>
      </c>
      <c r="F1062">
        <v>1467</v>
      </c>
      <c r="G1062">
        <v>-4.2714613775354398</v>
      </c>
      <c r="H1062">
        <v>13.8215202583599</v>
      </c>
      <c r="I1062">
        <v>12.8246922335763</v>
      </c>
      <c r="J1062">
        <v>-1.8054904250248101</v>
      </c>
      <c r="M1062">
        <v>67.002300046574803</v>
      </c>
      <c r="O1062">
        <v>3.5105657805044301</v>
      </c>
      <c r="P1062">
        <v>32.1443048236724</v>
      </c>
    </row>
    <row r="1063" spans="1:17" hidden="1" x14ac:dyDescent="0.3">
      <c r="A1063" t="s">
        <v>2284</v>
      </c>
      <c r="B1063" t="s">
        <v>2285</v>
      </c>
      <c r="C1063" t="s">
        <v>3142</v>
      </c>
      <c r="D1063" t="s">
        <v>271</v>
      </c>
      <c r="E1063">
        <v>2441.1079376399998</v>
      </c>
      <c r="F1063">
        <v>400.6</v>
      </c>
      <c r="G1063">
        <v>40.269124088854397</v>
      </c>
      <c r="H1063">
        <v>-10.219445668432501</v>
      </c>
      <c r="I1063">
        <v>-7.25881129467182</v>
      </c>
      <c r="J1063">
        <v>-2.9628782283258199</v>
      </c>
      <c r="K1063">
        <v>408.71598445658998</v>
      </c>
      <c r="L1063">
        <v>378.45156150764302</v>
      </c>
      <c r="M1063">
        <v>55.893352181165199</v>
      </c>
      <c r="N1063">
        <v>0.93175660669436</v>
      </c>
      <c r="O1063">
        <v>35.7838242636046</v>
      </c>
      <c r="P1063">
        <v>93.620106331561104</v>
      </c>
      <c r="Q1063">
        <v>6.8228315266510006E-2</v>
      </c>
    </row>
    <row r="1064" spans="1:17" x14ac:dyDescent="0.3">
      <c r="A1064" t="s">
        <v>2286</v>
      </c>
      <c r="B1064" t="s">
        <v>2287</v>
      </c>
      <c r="C1064" t="s">
        <v>3136</v>
      </c>
      <c r="D1064" t="s">
        <v>434</v>
      </c>
      <c r="E1064">
        <v>2437.71463266</v>
      </c>
      <c r="F1064">
        <v>459.3</v>
      </c>
      <c r="G1064">
        <v>-35.055146270077799</v>
      </c>
      <c r="H1064">
        <v>-7.4532654736102204</v>
      </c>
      <c r="I1064">
        <v>-22.628478398986999</v>
      </c>
      <c r="J1064">
        <v>0.84641512404327002</v>
      </c>
      <c r="K1064">
        <v>474.18547877764098</v>
      </c>
      <c r="L1064">
        <v>490.51314300588598</v>
      </c>
      <c r="M1064">
        <v>41.0938398978724</v>
      </c>
      <c r="N1064">
        <v>0.52404381091355701</v>
      </c>
      <c r="O1064">
        <v>26.7145656433703</v>
      </c>
      <c r="P1064">
        <v>6.0494112214269196</v>
      </c>
      <c r="Q1064">
        <v>-1.3406373327663E-2</v>
      </c>
    </row>
    <row r="1065" spans="1:17" hidden="1" x14ac:dyDescent="0.3">
      <c r="A1065" t="s">
        <v>2288</v>
      </c>
      <c r="B1065" t="s">
        <v>2289</v>
      </c>
      <c r="C1065" t="s">
        <v>3142</v>
      </c>
      <c r="D1065" t="s">
        <v>122</v>
      </c>
      <c r="E1065">
        <v>2429.7190865349999</v>
      </c>
      <c r="F1065">
        <v>1892.15</v>
      </c>
      <c r="G1065">
        <v>482.721517154271</v>
      </c>
      <c r="H1065">
        <v>25.127971038537499</v>
      </c>
      <c r="I1065">
        <v>426.76296134128899</v>
      </c>
      <c r="J1065">
        <v>19.331844498565001</v>
      </c>
      <c r="K1065">
        <v>1576.41045607767</v>
      </c>
      <c r="L1065">
        <v>941.34730787149203</v>
      </c>
      <c r="M1065">
        <v>65.660838201095402</v>
      </c>
      <c r="N1065">
        <v>0.97902016694836203</v>
      </c>
      <c r="O1065">
        <v>37.866976719604601</v>
      </c>
      <c r="P1065">
        <v>788.33333333333303</v>
      </c>
      <c r="Q1065">
        <v>0.238125089453365</v>
      </c>
    </row>
    <row r="1066" spans="1:17" hidden="1" x14ac:dyDescent="0.3">
      <c r="A1066" t="s">
        <v>2290</v>
      </c>
      <c r="B1066" t="s">
        <v>2291</v>
      </c>
      <c r="C1066" t="s">
        <v>3142</v>
      </c>
      <c r="D1066" t="s">
        <v>368</v>
      </c>
      <c r="E1066">
        <v>2429.429343455</v>
      </c>
      <c r="F1066">
        <v>1102.55</v>
      </c>
      <c r="G1066">
        <v>-22.066227207749598</v>
      </c>
      <c r="H1066">
        <v>-7.4893447631249801</v>
      </c>
      <c r="I1066">
        <v>-5.2884493820160001</v>
      </c>
      <c r="J1066">
        <v>-0.98976729282578102</v>
      </c>
      <c r="K1066">
        <v>1115.05044228427</v>
      </c>
      <c r="L1066">
        <v>1061.4974921169201</v>
      </c>
      <c r="M1066">
        <v>46.089698863173602</v>
      </c>
      <c r="N1066">
        <v>0.58120704116945898</v>
      </c>
      <c r="O1066">
        <v>17.708947440025401</v>
      </c>
      <c r="P1066">
        <v>28.203488372092998</v>
      </c>
      <c r="Q1066">
        <v>9.8046049882736006E-2</v>
      </c>
    </row>
    <row r="1067" spans="1:17" hidden="1" x14ac:dyDescent="0.3">
      <c r="A1067" t="s">
        <v>2292</v>
      </c>
      <c r="B1067" t="s">
        <v>2293</v>
      </c>
      <c r="C1067" t="s">
        <v>3142</v>
      </c>
      <c r="D1067" t="s">
        <v>446</v>
      </c>
      <c r="E1067">
        <v>2426.0957477900001</v>
      </c>
      <c r="F1067">
        <v>401.05</v>
      </c>
      <c r="G1067">
        <v>4.6385726156159803</v>
      </c>
      <c r="H1067">
        <v>-3.3945905791324398</v>
      </c>
      <c r="I1067">
        <v>10.299848372036299</v>
      </c>
      <c r="J1067">
        <v>3.10948722726872</v>
      </c>
      <c r="K1067">
        <v>401.43798349261698</v>
      </c>
      <c r="L1067">
        <v>373.25448501310302</v>
      </c>
      <c r="M1067">
        <v>55.547165052295298</v>
      </c>
      <c r="N1067">
        <v>0.46641647012697701</v>
      </c>
      <c r="O1067">
        <v>12.8288243361176</v>
      </c>
      <c r="P1067">
        <v>37.8178694158075</v>
      </c>
      <c r="Q1067">
        <v>3.6784258177988E-2</v>
      </c>
    </row>
    <row r="1068" spans="1:17" hidden="1" x14ac:dyDescent="0.3">
      <c r="A1068" t="s">
        <v>2294</v>
      </c>
      <c r="B1068" t="s">
        <v>2295</v>
      </c>
      <c r="C1068" t="s">
        <v>3142</v>
      </c>
      <c r="D1068" t="s">
        <v>119</v>
      </c>
      <c r="E1068">
        <v>2423.3644162979999</v>
      </c>
      <c r="F1068">
        <v>179.58</v>
      </c>
      <c r="G1068">
        <v>42.294320169079498</v>
      </c>
      <c r="H1068">
        <v>6.1100790300745498</v>
      </c>
      <c r="I1068">
        <v>25.360957979003501</v>
      </c>
      <c r="J1068">
        <v>-1.5740074027956099</v>
      </c>
      <c r="K1068">
        <v>174.98024693838201</v>
      </c>
      <c r="L1068">
        <v>153.53627153188901</v>
      </c>
      <c r="M1068">
        <v>54.391375641136598</v>
      </c>
      <c r="N1068">
        <v>1.0760692919388599</v>
      </c>
      <c r="O1068">
        <v>13.6652188439692</v>
      </c>
      <c r="P1068">
        <v>90.839532412327301</v>
      </c>
      <c r="Q1068">
        <v>0.180710844028346</v>
      </c>
    </row>
    <row r="1069" spans="1:17" hidden="1" x14ac:dyDescent="0.3">
      <c r="A1069" t="s">
        <v>2296</v>
      </c>
      <c r="B1069" t="s">
        <v>2297</v>
      </c>
      <c r="C1069" t="s">
        <v>3142</v>
      </c>
      <c r="D1069" t="s">
        <v>278</v>
      </c>
      <c r="E1069">
        <v>2418.8784999999998</v>
      </c>
      <c r="F1069">
        <v>5146.55</v>
      </c>
      <c r="G1069">
        <v>80.153175551849301</v>
      </c>
      <c r="H1069">
        <v>23.381295603685999</v>
      </c>
      <c r="I1069">
        <v>44.172646774231097</v>
      </c>
      <c r="J1069">
        <v>6.2393380496512698</v>
      </c>
      <c r="K1069">
        <v>4221.5459210818499</v>
      </c>
      <c r="L1069">
        <v>3484.18939427944</v>
      </c>
      <c r="M1069">
        <v>79.142497342999505</v>
      </c>
      <c r="N1069">
        <v>1.29120346191151</v>
      </c>
      <c r="O1069">
        <v>4.9246582662171701</v>
      </c>
      <c r="P1069">
        <v>114.439583333333</v>
      </c>
      <c r="Q1069">
        <v>0.222965485370752</v>
      </c>
    </row>
    <row r="1070" spans="1:17" hidden="1" x14ac:dyDescent="0.3">
      <c r="A1070" t="s">
        <v>2298</v>
      </c>
      <c r="B1070" t="s">
        <v>2299</v>
      </c>
      <c r="C1070" t="s">
        <v>3142</v>
      </c>
      <c r="D1070" t="s">
        <v>532</v>
      </c>
      <c r="E1070">
        <v>2416.6088447500001</v>
      </c>
      <c r="F1070">
        <v>79.25</v>
      </c>
      <c r="G1070">
        <v>3.0635110897751101</v>
      </c>
      <c r="H1070">
        <v>-13.096346672736599</v>
      </c>
      <c r="I1070">
        <v>-15.799663736344501</v>
      </c>
      <c r="J1070">
        <v>-9.5875627235445897</v>
      </c>
      <c r="K1070">
        <v>84.4479128580668</v>
      </c>
      <c r="L1070">
        <v>77.827000901294198</v>
      </c>
      <c r="M1070">
        <v>36.257785570988901</v>
      </c>
      <c r="N1070">
        <v>0.72631372829068797</v>
      </c>
      <c r="O1070">
        <v>47.444794952681299</v>
      </c>
      <c r="P1070">
        <v>53.883495145631002</v>
      </c>
      <c r="Q1070">
        <v>0.14270103793878899</v>
      </c>
    </row>
    <row r="1071" spans="1:17" hidden="1" x14ac:dyDescent="0.3">
      <c r="A1071" t="s">
        <v>2300</v>
      </c>
      <c r="B1071" t="s">
        <v>2301</v>
      </c>
      <c r="C1071" t="s">
        <v>3142</v>
      </c>
      <c r="D1071" t="s">
        <v>752</v>
      </c>
      <c r="E1071">
        <v>2412.74092647</v>
      </c>
      <c r="F1071">
        <v>21.3</v>
      </c>
      <c r="G1071">
        <v>-37.125586804558502</v>
      </c>
      <c r="H1071">
        <v>18.892542216152101</v>
      </c>
      <c r="I1071">
        <v>5.2079879139784202</v>
      </c>
      <c r="J1071">
        <v>-4.2781929787174997</v>
      </c>
      <c r="K1071">
        <v>19.849781529609999</v>
      </c>
      <c r="L1071">
        <v>18.5397347065514</v>
      </c>
      <c r="M1071">
        <v>41.871056909672902</v>
      </c>
      <c r="N1071">
        <v>0.68170032807285397</v>
      </c>
      <c r="O1071">
        <v>29.107981220657202</v>
      </c>
      <c r="P1071">
        <v>50.956768249468396</v>
      </c>
      <c r="Q1071">
        <v>8.3986597498439994E-2</v>
      </c>
    </row>
    <row r="1072" spans="1:17" hidden="1" x14ac:dyDescent="0.3">
      <c r="A1072" t="s">
        <v>2302</v>
      </c>
      <c r="B1072" t="s">
        <v>2303</v>
      </c>
      <c r="C1072" t="s">
        <v>3142</v>
      </c>
      <c r="D1072" t="s">
        <v>395</v>
      </c>
      <c r="E1072">
        <v>2402.308440105</v>
      </c>
      <c r="F1072">
        <v>811.65</v>
      </c>
      <c r="G1072">
        <v>32.6240364199694</v>
      </c>
      <c r="H1072">
        <v>-15.492835694378901</v>
      </c>
      <c r="I1072">
        <v>39.830738613900103</v>
      </c>
      <c r="J1072">
        <v>-4.8864112193545601</v>
      </c>
      <c r="K1072">
        <v>860.58014166339103</v>
      </c>
      <c r="L1072">
        <v>716.66521822943696</v>
      </c>
      <c r="M1072">
        <v>24.060094635997402</v>
      </c>
      <c r="N1072">
        <v>0.63919989323062498</v>
      </c>
      <c r="O1072">
        <v>33.585905254727997</v>
      </c>
      <c r="P1072">
        <v>74.510857880025696</v>
      </c>
      <c r="Q1072">
        <v>5.4581475609947999E-2</v>
      </c>
    </row>
    <row r="1073" spans="1:17" hidden="1" x14ac:dyDescent="0.3">
      <c r="A1073" t="s">
        <v>2304</v>
      </c>
      <c r="B1073" t="s">
        <v>2305</v>
      </c>
      <c r="C1073" t="s">
        <v>3142</v>
      </c>
      <c r="D1073" t="s">
        <v>556</v>
      </c>
      <c r="E1073">
        <v>2401.3440000000001</v>
      </c>
      <c r="F1073">
        <v>136.44</v>
      </c>
      <c r="G1073">
        <v>104.882571101777</v>
      </c>
      <c r="H1073">
        <v>-20.127333125703601</v>
      </c>
      <c r="I1073">
        <v>46.6927135728073</v>
      </c>
      <c r="J1073">
        <v>-0.93321955822775005</v>
      </c>
      <c r="K1073">
        <v>149.866950010963</v>
      </c>
      <c r="L1073">
        <v>121.790828448464</v>
      </c>
      <c r="M1073">
        <v>35.4367195075464</v>
      </c>
      <c r="N1073">
        <v>0.58677910349062801</v>
      </c>
      <c r="O1073">
        <v>36.690120199355</v>
      </c>
      <c r="P1073">
        <v>160.87954110898599</v>
      </c>
      <c r="Q1073">
        <v>4.1819369238066999E-2</v>
      </c>
    </row>
    <row r="1074" spans="1:17" hidden="1" x14ac:dyDescent="0.3">
      <c r="A1074" t="s">
        <v>2306</v>
      </c>
      <c r="B1074" t="s">
        <v>2307</v>
      </c>
      <c r="C1074" t="s">
        <v>3142</v>
      </c>
      <c r="D1074" t="s">
        <v>266</v>
      </c>
      <c r="E1074">
        <v>2393.6141250000001</v>
      </c>
      <c r="F1074">
        <v>479.25</v>
      </c>
      <c r="G1074">
        <v>-15.9207841399859</v>
      </c>
      <c r="H1074">
        <v>9.2808750439754508</v>
      </c>
      <c r="I1074">
        <v>-5.6348455919571299</v>
      </c>
      <c r="J1074">
        <v>-1.31497924498552</v>
      </c>
      <c r="K1074">
        <v>462.93812389736001</v>
      </c>
      <c r="L1074">
        <v>446.09069759205602</v>
      </c>
      <c r="M1074">
        <v>50.670871405352898</v>
      </c>
      <c r="N1074">
        <v>1.67013351540483</v>
      </c>
      <c r="O1074">
        <v>10.5685967657798</v>
      </c>
      <c r="P1074">
        <v>25.606080461276299</v>
      </c>
      <c r="Q1074">
        <v>1.5523751043766999E-2</v>
      </c>
    </row>
    <row r="1075" spans="1:17" hidden="1" x14ac:dyDescent="0.3">
      <c r="A1075" t="s">
        <v>2308</v>
      </c>
      <c r="B1075" t="s">
        <v>2309</v>
      </c>
      <c r="C1075" t="s">
        <v>3142</v>
      </c>
      <c r="D1075" t="s">
        <v>446</v>
      </c>
      <c r="E1075">
        <v>2389.8492990750001</v>
      </c>
      <c r="F1075">
        <v>1021.65</v>
      </c>
      <c r="G1075">
        <v>-62.209546451534997</v>
      </c>
      <c r="H1075">
        <v>8.7977912701953596</v>
      </c>
      <c r="I1075">
        <v>-30.538134547636901</v>
      </c>
      <c r="J1075">
        <v>4.4926849431424003</v>
      </c>
      <c r="K1075">
        <v>1016.50359644387</v>
      </c>
      <c r="L1075">
        <v>1174.50649409893</v>
      </c>
      <c r="M1075">
        <v>51.174310873723002</v>
      </c>
      <c r="N1075">
        <v>1.1862121560215699</v>
      </c>
      <c r="O1075">
        <v>61.586649048108399</v>
      </c>
      <c r="P1075">
        <v>9.5897023330651496</v>
      </c>
      <c r="Q1075">
        <v>-0.14625095876152699</v>
      </c>
    </row>
    <row r="1076" spans="1:17" hidden="1" x14ac:dyDescent="0.3">
      <c r="A1076" t="s">
        <v>2310</v>
      </c>
      <c r="B1076" t="s">
        <v>2311</v>
      </c>
      <c r="C1076" t="s">
        <v>3142</v>
      </c>
      <c r="D1076" t="s">
        <v>217</v>
      </c>
      <c r="E1076">
        <v>2388.4245596000001</v>
      </c>
      <c r="F1076">
        <v>99.1</v>
      </c>
      <c r="G1076">
        <v>163.229237503067</v>
      </c>
      <c r="H1076">
        <v>20.6927987302604</v>
      </c>
      <c r="I1076">
        <v>121.947919861621</v>
      </c>
      <c r="J1076">
        <v>4.0404693173983404</v>
      </c>
      <c r="K1076">
        <v>89.953611098581604</v>
      </c>
      <c r="L1076">
        <v>65.869090552414093</v>
      </c>
      <c r="M1076">
        <v>53.262286084741802</v>
      </c>
      <c r="N1076">
        <v>0.73017622819718697</v>
      </c>
      <c r="O1076">
        <v>15.832492431886999</v>
      </c>
      <c r="P1076">
        <v>210.17214397495999</v>
      </c>
      <c r="Q1076">
        <v>0.145404497605163</v>
      </c>
    </row>
    <row r="1077" spans="1:17" hidden="1" x14ac:dyDescent="0.3">
      <c r="A1077" t="s">
        <v>2312</v>
      </c>
      <c r="B1077" t="s">
        <v>2313</v>
      </c>
      <c r="C1077" t="s">
        <v>3142</v>
      </c>
      <c r="D1077" t="s">
        <v>609</v>
      </c>
      <c r="E1077">
        <v>2380.3416669200001</v>
      </c>
      <c r="F1077">
        <v>524.65</v>
      </c>
      <c r="G1077">
        <v>-33.097605195219799</v>
      </c>
      <c r="H1077">
        <v>8.50106934793512</v>
      </c>
      <c r="I1077">
        <v>1.1016364288434799</v>
      </c>
      <c r="J1077">
        <v>10.310355206514</v>
      </c>
      <c r="K1077">
        <v>491.37021138159599</v>
      </c>
      <c r="L1077">
        <v>495.63429550355102</v>
      </c>
      <c r="M1077">
        <v>79.861021872407207</v>
      </c>
      <c r="N1077">
        <v>1.67435341905091</v>
      </c>
      <c r="O1077">
        <v>9.0631849804631894</v>
      </c>
      <c r="P1077">
        <v>28.088378906249901</v>
      </c>
      <c r="Q1077">
        <v>1.7737920135904001E-2</v>
      </c>
    </row>
    <row r="1078" spans="1:17" hidden="1" x14ac:dyDescent="0.3">
      <c r="A1078" t="s">
        <v>2314</v>
      </c>
      <c r="B1078" t="s">
        <v>2315</v>
      </c>
      <c r="C1078" t="s">
        <v>3142</v>
      </c>
      <c r="D1078" t="s">
        <v>146</v>
      </c>
      <c r="E1078">
        <v>2377.3485384999999</v>
      </c>
      <c r="F1078">
        <v>1307.5</v>
      </c>
      <c r="G1078">
        <v>371.134138848671</v>
      </c>
      <c r="H1078">
        <v>0.17031999392996999</v>
      </c>
      <c r="I1078">
        <v>117.15128841264</v>
      </c>
      <c r="J1078">
        <v>-4.3891053637402697</v>
      </c>
      <c r="K1078">
        <v>1323.37952400019</v>
      </c>
      <c r="M1078">
        <v>44.644393554947797</v>
      </c>
      <c r="N1078">
        <v>1.0700272479563999</v>
      </c>
      <c r="O1078">
        <v>19.999999999999901</v>
      </c>
      <c r="P1078">
        <v>465.16101145450602</v>
      </c>
    </row>
    <row r="1079" spans="1:17" x14ac:dyDescent="0.3">
      <c r="A1079" t="s">
        <v>2316</v>
      </c>
      <c r="B1079" t="s">
        <v>2317</v>
      </c>
      <c r="C1079" t="s">
        <v>3141</v>
      </c>
      <c r="D1079" t="s">
        <v>395</v>
      </c>
      <c r="E1079">
        <v>2374.5563714519999</v>
      </c>
      <c r="F1079">
        <v>206.19</v>
      </c>
      <c r="G1079">
        <v>-58.731450007651503</v>
      </c>
      <c r="H1079">
        <v>-7.7625381343753803</v>
      </c>
      <c r="I1079">
        <v>-23.066376913079999</v>
      </c>
      <c r="J1079">
        <v>-2.4749228391304698</v>
      </c>
      <c r="K1079">
        <v>212.730774607104</v>
      </c>
      <c r="L1079">
        <v>242.55750021621401</v>
      </c>
      <c r="M1079">
        <v>51.386142619052599</v>
      </c>
      <c r="N1079">
        <v>0.52147035714796697</v>
      </c>
      <c r="O1079">
        <v>109.394248023667</v>
      </c>
      <c r="P1079">
        <v>7.67101827676239</v>
      </c>
      <c r="Q1079">
        <v>-4.8216622928987998E-2</v>
      </c>
    </row>
    <row r="1080" spans="1:17" hidden="1" x14ac:dyDescent="0.3">
      <c r="A1080" t="s">
        <v>2318</v>
      </c>
      <c r="B1080" t="s">
        <v>2319</v>
      </c>
      <c r="C1080" t="s">
        <v>3142</v>
      </c>
      <c r="D1080" t="s">
        <v>256</v>
      </c>
      <c r="E1080">
        <v>2368.436107425</v>
      </c>
      <c r="F1080">
        <v>1360.95</v>
      </c>
      <c r="G1080">
        <v>-4.8425654406529004</v>
      </c>
      <c r="H1080">
        <v>0.69099946217221198</v>
      </c>
      <c r="I1080">
        <v>-14.6003509273484</v>
      </c>
      <c r="J1080">
        <v>1.6958010687890901</v>
      </c>
      <c r="K1080">
        <v>1353.7591053482099</v>
      </c>
      <c r="L1080">
        <v>1352.6891180259399</v>
      </c>
      <c r="M1080">
        <v>52.0606481409541</v>
      </c>
      <c r="N1080">
        <v>0.65150041683581195</v>
      </c>
      <c r="O1080">
        <v>30.056210735148198</v>
      </c>
      <c r="P1080">
        <v>23.162895927601799</v>
      </c>
      <c r="Q1080">
        <v>7.0877740492336E-2</v>
      </c>
    </row>
    <row r="1081" spans="1:17" hidden="1" x14ac:dyDescent="0.3">
      <c r="A1081" t="s">
        <v>2320</v>
      </c>
      <c r="B1081" t="s">
        <v>2321</v>
      </c>
      <c r="C1081" t="s">
        <v>3142</v>
      </c>
      <c r="D1081" t="s">
        <v>51</v>
      </c>
      <c r="E1081">
        <v>2357.7873643799999</v>
      </c>
      <c r="F1081">
        <v>1668.6</v>
      </c>
      <c r="G1081">
        <v>19.266225264870101</v>
      </c>
      <c r="H1081">
        <v>-10.979742509466901</v>
      </c>
      <c r="I1081">
        <v>-5.6197952278074199</v>
      </c>
      <c r="J1081">
        <v>0.86223343054256896</v>
      </c>
      <c r="K1081">
        <v>1633.7141607737601</v>
      </c>
      <c r="L1081">
        <v>1510.99327639686</v>
      </c>
      <c r="M1081">
        <v>56.624131394145103</v>
      </c>
      <c r="N1081">
        <v>0.729294897441502</v>
      </c>
      <c r="O1081">
        <v>13.505333812777099</v>
      </c>
      <c r="P1081">
        <v>49.342164145708402</v>
      </c>
      <c r="Q1081">
        <v>9.7765954756941997E-2</v>
      </c>
    </row>
    <row r="1082" spans="1:17" hidden="1" x14ac:dyDescent="0.3">
      <c r="A1082" t="s">
        <v>2322</v>
      </c>
      <c r="B1082" t="s">
        <v>2323</v>
      </c>
      <c r="C1082" t="s">
        <v>3142</v>
      </c>
      <c r="D1082" t="s">
        <v>119</v>
      </c>
      <c r="E1082">
        <v>2354.5817118599998</v>
      </c>
      <c r="F1082">
        <v>288.7</v>
      </c>
      <c r="G1082">
        <v>9.79873021814252</v>
      </c>
      <c r="H1082">
        <v>2.3037011341236</v>
      </c>
      <c r="I1082">
        <v>17.455892291778301</v>
      </c>
      <c r="J1082">
        <v>-4.2586505098586498</v>
      </c>
      <c r="K1082">
        <v>287.22056137829998</v>
      </c>
      <c r="L1082">
        <v>264.43623942768602</v>
      </c>
      <c r="M1082">
        <v>46.330748956116103</v>
      </c>
      <c r="N1082">
        <v>1.2530869082237299</v>
      </c>
      <c r="O1082">
        <v>17.838586768271501</v>
      </c>
      <c r="P1082">
        <v>55.717367853290099</v>
      </c>
      <c r="Q1082">
        <v>8.7753086914371004E-2</v>
      </c>
    </row>
    <row r="1083" spans="1:17" x14ac:dyDescent="0.3">
      <c r="A1083" t="s">
        <v>2324</v>
      </c>
      <c r="B1083" t="s">
        <v>2325</v>
      </c>
      <c r="C1083" t="s">
        <v>3127</v>
      </c>
      <c r="D1083" t="s">
        <v>24</v>
      </c>
      <c r="E1083">
        <v>2354.5183264080001</v>
      </c>
      <c r="F1083">
        <v>45.73</v>
      </c>
      <c r="G1083">
        <v>-60.733727776616803</v>
      </c>
      <c r="H1083">
        <v>-9.4073724691938896</v>
      </c>
      <c r="I1083">
        <v>-35.386118273890702</v>
      </c>
      <c r="J1083">
        <v>2.1494326096271599</v>
      </c>
      <c r="K1083">
        <v>48.938167986476998</v>
      </c>
      <c r="L1083">
        <v>57.313671909674802</v>
      </c>
      <c r="M1083">
        <v>44.377349007413201</v>
      </c>
      <c r="N1083">
        <v>1.6687164768618299</v>
      </c>
      <c r="O1083">
        <v>80.188060354253196</v>
      </c>
      <c r="P1083">
        <v>3.9318181818181799</v>
      </c>
    </row>
    <row r="1084" spans="1:17" hidden="1" x14ac:dyDescent="0.3">
      <c r="A1084" t="s">
        <v>2326</v>
      </c>
      <c r="B1084" t="s">
        <v>2327</v>
      </c>
      <c r="C1084" t="s">
        <v>3142</v>
      </c>
      <c r="D1084" t="s">
        <v>985</v>
      </c>
      <c r="E1084">
        <v>2350.2218480000001</v>
      </c>
      <c r="F1084">
        <v>128.96</v>
      </c>
      <c r="G1084">
        <v>-14.890185889479101</v>
      </c>
      <c r="H1084">
        <v>-7.6506234849658901</v>
      </c>
      <c r="I1084">
        <v>2.2059677216326898</v>
      </c>
      <c r="J1084">
        <v>-2.8281321884439499</v>
      </c>
      <c r="K1084">
        <v>130.36091262636501</v>
      </c>
      <c r="M1084">
        <v>40.895761666858398</v>
      </c>
      <c r="O1084">
        <v>23.138957816377101</v>
      </c>
      <c r="P1084">
        <v>20.410830999066299</v>
      </c>
    </row>
    <row r="1085" spans="1:17" hidden="1" x14ac:dyDescent="0.3">
      <c r="A1085" t="s">
        <v>2328</v>
      </c>
      <c r="B1085" t="s">
        <v>2329</v>
      </c>
      <c r="C1085" t="s">
        <v>3142</v>
      </c>
      <c r="D1085" t="s">
        <v>284</v>
      </c>
      <c r="E1085">
        <v>2344.9047500000001</v>
      </c>
      <c r="F1085">
        <v>3736.9</v>
      </c>
      <c r="G1085">
        <v>1732.19312960915</v>
      </c>
      <c r="H1085">
        <v>-7.27588889691941</v>
      </c>
      <c r="I1085">
        <v>100.155849059088</v>
      </c>
      <c r="J1085">
        <v>-5.75028386392896</v>
      </c>
      <c r="K1085">
        <v>3786.6199345048199</v>
      </c>
      <c r="L1085">
        <v>2558.8934707500098</v>
      </c>
      <c r="M1085">
        <v>37.910189117954502</v>
      </c>
      <c r="N1085">
        <v>0.49469747628600402</v>
      </c>
      <c r="O1085">
        <v>28.4192780111857</v>
      </c>
      <c r="P1085">
        <v>1878.24245632609</v>
      </c>
      <c r="Q1085">
        <v>0.233991279729027</v>
      </c>
    </row>
    <row r="1086" spans="1:17" hidden="1" x14ac:dyDescent="0.3">
      <c r="A1086" t="s">
        <v>2330</v>
      </c>
      <c r="B1086" t="s">
        <v>2331</v>
      </c>
      <c r="C1086" t="s">
        <v>3142</v>
      </c>
      <c r="D1086" t="s">
        <v>721</v>
      </c>
      <c r="E1086">
        <v>2339.48017557</v>
      </c>
      <c r="F1086">
        <v>439.7</v>
      </c>
      <c r="G1086">
        <v>-41.7396630608892</v>
      </c>
      <c r="H1086">
        <v>-3.81907109900847</v>
      </c>
      <c r="I1086">
        <v>-10.8222606484062</v>
      </c>
      <c r="J1086">
        <v>-1.01104003328729</v>
      </c>
      <c r="K1086">
        <v>457.56808600214998</v>
      </c>
      <c r="L1086">
        <v>476.033664120423</v>
      </c>
      <c r="M1086">
        <v>45.577779667009104</v>
      </c>
      <c r="N1086">
        <v>0.51745417922708004</v>
      </c>
      <c r="O1086">
        <v>30.634523538776399</v>
      </c>
      <c r="P1086">
        <v>13.004369056797699</v>
      </c>
      <c r="Q1086">
        <v>-0.104194160562988</v>
      </c>
    </row>
    <row r="1087" spans="1:17" hidden="1" x14ac:dyDescent="0.3">
      <c r="A1087" t="s">
        <v>2332</v>
      </c>
      <c r="B1087" t="s">
        <v>2333</v>
      </c>
      <c r="C1087" t="s">
        <v>3142</v>
      </c>
      <c r="D1087" t="s">
        <v>405</v>
      </c>
      <c r="E1087">
        <v>2332.8768690500001</v>
      </c>
      <c r="F1087">
        <v>1797.25</v>
      </c>
      <c r="G1087">
        <v>352.36947816375499</v>
      </c>
      <c r="H1087">
        <v>12.4129429447496</v>
      </c>
      <c r="I1087">
        <v>117.031910822063</v>
      </c>
      <c r="J1087">
        <v>5.2732060184806002</v>
      </c>
      <c r="K1087">
        <v>1548.8388436192199</v>
      </c>
      <c r="L1087">
        <v>1113.35507229835</v>
      </c>
      <c r="M1087">
        <v>67.527492224533603</v>
      </c>
      <c r="N1087">
        <v>1.7660866411048199</v>
      </c>
      <c r="O1087">
        <v>4.0478508832939104</v>
      </c>
      <c r="P1087">
        <v>400.62674094707501</v>
      </c>
      <c r="Q1087">
        <v>0.13629932631052999</v>
      </c>
    </row>
    <row r="1088" spans="1:17" hidden="1" x14ac:dyDescent="0.3">
      <c r="A1088" t="s">
        <v>2334</v>
      </c>
      <c r="B1088" t="s">
        <v>2335</v>
      </c>
      <c r="C1088" t="s">
        <v>3142</v>
      </c>
      <c r="D1088" t="s">
        <v>181</v>
      </c>
      <c r="E1088">
        <v>2326.4018709060001</v>
      </c>
      <c r="F1088">
        <v>207.33</v>
      </c>
      <c r="G1088">
        <v>52.623136353260598</v>
      </c>
      <c r="H1088">
        <v>6.7595491385973299</v>
      </c>
      <c r="I1088">
        <v>26.0000609176256</v>
      </c>
      <c r="J1088">
        <v>2.23528374570463</v>
      </c>
      <c r="K1088">
        <v>184.661506341582</v>
      </c>
      <c r="L1088">
        <v>156.49673679364099</v>
      </c>
      <c r="M1088">
        <v>63.245049160636199</v>
      </c>
      <c r="N1088">
        <v>0.69443449730738205</v>
      </c>
      <c r="O1088">
        <v>4.8714609559639097</v>
      </c>
      <c r="P1088">
        <v>91.352099676972799</v>
      </c>
      <c r="Q1088">
        <v>5.8726202305295003E-2</v>
      </c>
    </row>
    <row r="1089" spans="1:17" hidden="1" x14ac:dyDescent="0.3">
      <c r="A1089" t="s">
        <v>2336</v>
      </c>
      <c r="B1089" t="s">
        <v>2337</v>
      </c>
      <c r="C1089" t="s">
        <v>3142</v>
      </c>
      <c r="D1089" t="s">
        <v>184</v>
      </c>
      <c r="E1089">
        <v>2326.2575159500002</v>
      </c>
      <c r="F1089">
        <v>418.15</v>
      </c>
      <c r="G1089">
        <v>-6.7857867016602604</v>
      </c>
      <c r="H1089">
        <v>-4.3531606690534499</v>
      </c>
      <c r="I1089">
        <v>8.1232033487443402</v>
      </c>
      <c r="J1089">
        <v>-3.3837737418953</v>
      </c>
      <c r="K1089">
        <v>433.54035465354002</v>
      </c>
      <c r="L1089">
        <v>404.81858002222901</v>
      </c>
      <c r="M1089">
        <v>44.338031575123601</v>
      </c>
      <c r="N1089">
        <v>0.65731779688342495</v>
      </c>
      <c r="O1089">
        <v>16.943680497429099</v>
      </c>
      <c r="P1089">
        <v>33.572911675451202</v>
      </c>
      <c r="Q1089">
        <v>3.2864668929555002E-2</v>
      </c>
    </row>
    <row r="1090" spans="1:17" hidden="1" x14ac:dyDescent="0.3">
      <c r="A1090" t="s">
        <v>2338</v>
      </c>
      <c r="B1090" t="s">
        <v>2339</v>
      </c>
      <c r="C1090" t="s">
        <v>3142</v>
      </c>
      <c r="D1090" t="s">
        <v>1210</v>
      </c>
      <c r="E1090">
        <v>2325.67527307</v>
      </c>
      <c r="F1090">
        <v>818.45</v>
      </c>
      <c r="G1090">
        <v>-0.87112851786485701</v>
      </c>
      <c r="H1090">
        <v>-9.75427397358742</v>
      </c>
      <c r="I1090">
        <v>-26.434772342895599</v>
      </c>
      <c r="J1090">
        <v>-1.8256481309911801</v>
      </c>
      <c r="K1090">
        <v>826.90005402725399</v>
      </c>
      <c r="L1090">
        <v>835.538639848976</v>
      </c>
      <c r="M1090">
        <v>58.769556522470197</v>
      </c>
      <c r="N1090">
        <v>0.74674999001250397</v>
      </c>
      <c r="O1090">
        <v>40.625572728938799</v>
      </c>
      <c r="P1090">
        <v>38.006913413708801</v>
      </c>
      <c r="Q1090">
        <v>2.6933823577000002E-5</v>
      </c>
    </row>
    <row r="1091" spans="1:17" hidden="1" x14ac:dyDescent="0.3">
      <c r="A1091" t="s">
        <v>2340</v>
      </c>
      <c r="B1091" t="s">
        <v>2341</v>
      </c>
      <c r="C1091" t="s">
        <v>3142</v>
      </c>
      <c r="D1091" t="s">
        <v>449</v>
      </c>
      <c r="E1091">
        <v>2314.89395676</v>
      </c>
      <c r="F1091">
        <v>562.1</v>
      </c>
      <c r="G1091">
        <v>-44.493376241871303</v>
      </c>
      <c r="H1091">
        <v>-10.14968000607</v>
      </c>
      <c r="I1091">
        <v>-25.166686010652001</v>
      </c>
      <c r="J1091">
        <v>-2.7058013463055302</v>
      </c>
      <c r="K1091">
        <v>598.76877054331703</v>
      </c>
      <c r="L1091">
        <v>631.73276604973705</v>
      </c>
      <c r="M1091">
        <v>34.038601046294701</v>
      </c>
      <c r="N1091">
        <v>0.30934255530441901</v>
      </c>
      <c r="O1091">
        <v>42.083259206546799</v>
      </c>
      <c r="P1091">
        <v>4.3437906070168797</v>
      </c>
      <c r="Q1091">
        <v>-4.2220914970862999E-2</v>
      </c>
    </row>
    <row r="1092" spans="1:17" hidden="1" x14ac:dyDescent="0.3">
      <c r="A1092" t="s">
        <v>2342</v>
      </c>
      <c r="B1092" t="s">
        <v>2343</v>
      </c>
      <c r="C1092" t="s">
        <v>3142</v>
      </c>
      <c r="D1092" t="s">
        <v>135</v>
      </c>
      <c r="E1092">
        <v>2312.9602288400001</v>
      </c>
      <c r="F1092">
        <v>126.46</v>
      </c>
      <c r="G1092">
        <v>40.2034744480802</v>
      </c>
      <c r="H1092">
        <v>3.1016933808199698</v>
      </c>
      <c r="I1092">
        <v>13.812315978237599</v>
      </c>
      <c r="J1092">
        <v>8.62844383606771</v>
      </c>
      <c r="K1092">
        <v>118.441569533487</v>
      </c>
      <c r="L1092">
        <v>106.12328288390199</v>
      </c>
      <c r="M1092">
        <v>73.087962891376904</v>
      </c>
      <c r="N1092">
        <v>0.49145213917203801</v>
      </c>
      <c r="O1092">
        <v>28.459591965839</v>
      </c>
      <c r="P1092">
        <v>84.344023323615104</v>
      </c>
      <c r="Q1092">
        <v>4.7944600892664002E-2</v>
      </c>
    </row>
    <row r="1093" spans="1:17" hidden="1" x14ac:dyDescent="0.3">
      <c r="A1093" t="s">
        <v>2344</v>
      </c>
      <c r="B1093" t="s">
        <v>2345</v>
      </c>
      <c r="C1093" t="s">
        <v>3142</v>
      </c>
      <c r="D1093" t="s">
        <v>80</v>
      </c>
      <c r="E1093">
        <v>2307.8482211400001</v>
      </c>
      <c r="F1093">
        <v>839.3</v>
      </c>
      <c r="G1093">
        <v>95.930946962436593</v>
      </c>
      <c r="H1093">
        <v>-15.413701068294699</v>
      </c>
      <c r="I1093">
        <v>-6.5982584622768199</v>
      </c>
      <c r="J1093">
        <v>-8.5367397899218798</v>
      </c>
      <c r="K1093">
        <v>913.14385385896003</v>
      </c>
      <c r="L1093">
        <v>807.34850367512695</v>
      </c>
      <c r="M1093">
        <v>38.923901001391002</v>
      </c>
      <c r="N1093">
        <v>0.67060080354574603</v>
      </c>
      <c r="O1093">
        <v>30.3109734302394</v>
      </c>
      <c r="P1093">
        <v>138.81064162754299</v>
      </c>
      <c r="Q1093">
        <v>7.2660560090332005E-2</v>
      </c>
    </row>
    <row r="1094" spans="1:17" hidden="1" x14ac:dyDescent="0.3">
      <c r="A1094" t="s">
        <v>2346</v>
      </c>
      <c r="B1094" t="s">
        <v>2347</v>
      </c>
      <c r="C1094" t="s">
        <v>3142</v>
      </c>
      <c r="D1094" t="s">
        <v>384</v>
      </c>
      <c r="E1094">
        <v>2305.5440210799902</v>
      </c>
      <c r="F1094">
        <v>46.04</v>
      </c>
      <c r="G1094">
        <v>-62.82960460943</v>
      </c>
      <c r="H1094">
        <v>-8.1960558982191092</v>
      </c>
      <c r="I1094">
        <v>-42.059349170064003</v>
      </c>
      <c r="J1094">
        <v>-1.2866683809336299</v>
      </c>
      <c r="K1094">
        <v>49.7204257397783</v>
      </c>
      <c r="L1094">
        <v>56.684361907474702</v>
      </c>
      <c r="M1094">
        <v>36.887103101634096</v>
      </c>
      <c r="N1094">
        <v>0.90494954553775797</v>
      </c>
      <c r="O1094">
        <v>82.558644656820107</v>
      </c>
      <c r="P1094">
        <v>3.1824294038547798</v>
      </c>
    </row>
    <row r="1095" spans="1:17" hidden="1" x14ac:dyDescent="0.3">
      <c r="A1095" t="s">
        <v>2348</v>
      </c>
      <c r="B1095" t="s">
        <v>2349</v>
      </c>
      <c r="C1095" t="s">
        <v>3142</v>
      </c>
      <c r="D1095" t="s">
        <v>1498</v>
      </c>
      <c r="E1095">
        <v>2305.3822809660001</v>
      </c>
      <c r="F1095">
        <v>170.22</v>
      </c>
      <c r="G1095">
        <v>13.891196988435899</v>
      </c>
      <c r="H1095">
        <v>-12.4057669625917</v>
      </c>
      <c r="I1095">
        <v>43.555514031062103</v>
      </c>
      <c r="J1095">
        <v>-2.9503458613974498</v>
      </c>
      <c r="K1095">
        <v>157.02923745109001</v>
      </c>
      <c r="L1095">
        <v>128.11993495480701</v>
      </c>
      <c r="M1095">
        <v>54.905189739331703</v>
      </c>
      <c r="N1095">
        <v>0.44415439875830198</v>
      </c>
      <c r="O1095">
        <v>19.786159088238701</v>
      </c>
      <c r="P1095">
        <v>87.9845389287686</v>
      </c>
      <c r="Q1095">
        <v>7.7742491354410997E-2</v>
      </c>
    </row>
    <row r="1096" spans="1:17" hidden="1" x14ac:dyDescent="0.3">
      <c r="A1096" t="s">
        <v>2350</v>
      </c>
      <c r="B1096" t="s">
        <v>2351</v>
      </c>
      <c r="C1096" t="s">
        <v>3142</v>
      </c>
      <c r="D1096" t="s">
        <v>1400</v>
      </c>
      <c r="E1096">
        <v>2305.0554023700001</v>
      </c>
      <c r="F1096">
        <v>812.7</v>
      </c>
      <c r="G1096">
        <v>89.441510259491594</v>
      </c>
      <c r="H1096">
        <v>13.597625087296199</v>
      </c>
      <c r="I1096">
        <v>46.664330173482497</v>
      </c>
      <c r="J1096">
        <v>8.0899959782373898</v>
      </c>
      <c r="K1096">
        <v>710.07365431792596</v>
      </c>
      <c r="L1096">
        <v>585.16294806070903</v>
      </c>
      <c r="M1096">
        <v>74.866017467160901</v>
      </c>
      <c r="N1096">
        <v>0.50736902827556996</v>
      </c>
      <c r="O1096">
        <v>10.988064476436501</v>
      </c>
      <c r="P1096">
        <v>128.96182560924001</v>
      </c>
      <c r="Q1096">
        <v>7.2792414325087998E-2</v>
      </c>
    </row>
    <row r="1097" spans="1:17" hidden="1" x14ac:dyDescent="0.3">
      <c r="A1097" t="s">
        <v>2352</v>
      </c>
      <c r="B1097" t="s">
        <v>2353</v>
      </c>
      <c r="C1097" t="s">
        <v>3142</v>
      </c>
      <c r="D1097" t="s">
        <v>184</v>
      </c>
      <c r="E1097">
        <v>2301.1779250999998</v>
      </c>
      <c r="F1097">
        <v>2461.75</v>
      </c>
      <c r="G1097">
        <v>-21.336059021736101</v>
      </c>
      <c r="H1097">
        <v>-13.3925286064232</v>
      </c>
      <c r="I1097">
        <v>-11.173877643151499</v>
      </c>
      <c r="J1097">
        <v>-3.3972745151355901</v>
      </c>
      <c r="K1097">
        <v>2707.9665959067802</v>
      </c>
      <c r="L1097">
        <v>2611.6641526589501</v>
      </c>
      <c r="M1097">
        <v>25.004059127343499</v>
      </c>
      <c r="N1097">
        <v>0.71559639858773005</v>
      </c>
      <c r="O1097">
        <v>23.2375342743982</v>
      </c>
      <c r="P1097">
        <v>17.282039066222001</v>
      </c>
      <c r="Q1097">
        <v>5.312899253726E-2</v>
      </c>
    </row>
    <row r="1098" spans="1:17" hidden="1" x14ac:dyDescent="0.3">
      <c r="A1098" t="s">
        <v>2354</v>
      </c>
      <c r="B1098" t="s">
        <v>2355</v>
      </c>
      <c r="C1098" t="s">
        <v>3142</v>
      </c>
      <c r="D1098" t="s">
        <v>138</v>
      </c>
      <c r="E1098">
        <v>2300.66140073</v>
      </c>
      <c r="F1098">
        <v>1783.9</v>
      </c>
      <c r="G1098">
        <v>-4.0098276220572098</v>
      </c>
      <c r="H1098">
        <v>7.58755494855234E-2</v>
      </c>
      <c r="I1098">
        <v>-4.49889029154832</v>
      </c>
      <c r="J1098">
        <v>-3.0274936759006601</v>
      </c>
      <c r="K1098">
        <v>1748.6019078480699</v>
      </c>
      <c r="L1098">
        <v>1644.8323302451799</v>
      </c>
      <c r="M1098">
        <v>44.742793542441099</v>
      </c>
      <c r="N1098">
        <v>0.66955322433212605</v>
      </c>
      <c r="O1098">
        <v>17.6635461629015</v>
      </c>
      <c r="P1098">
        <v>40.133542812254497</v>
      </c>
      <c r="Q1098">
        <v>0.11934237935164201</v>
      </c>
    </row>
    <row r="1099" spans="1:17" hidden="1" x14ac:dyDescent="0.3">
      <c r="A1099" t="s">
        <v>2356</v>
      </c>
      <c r="B1099" t="s">
        <v>2357</v>
      </c>
      <c r="C1099" t="s">
        <v>3142</v>
      </c>
      <c r="D1099" t="s">
        <v>458</v>
      </c>
      <c r="E1099">
        <v>2298.6574068</v>
      </c>
      <c r="F1099">
        <v>289.05</v>
      </c>
      <c r="G1099">
        <v>-16.8258353867833</v>
      </c>
      <c r="H1099">
        <v>-13.359271220225001</v>
      </c>
      <c r="I1099">
        <v>0.77620268990454999</v>
      </c>
      <c r="J1099">
        <v>-1.3125207231099301</v>
      </c>
      <c r="K1099">
        <v>300.764394313835</v>
      </c>
      <c r="L1099">
        <v>285.54393865334799</v>
      </c>
      <c r="M1099">
        <v>48.124265080203102</v>
      </c>
      <c r="N1099">
        <v>0.34396716267706201</v>
      </c>
      <c r="O1099">
        <v>25.237848123161999</v>
      </c>
      <c r="P1099">
        <v>27.418999338770099</v>
      </c>
      <c r="Q1099">
        <v>-7.4420087055778003E-2</v>
      </c>
    </row>
    <row r="1100" spans="1:17" hidden="1" x14ac:dyDescent="0.3">
      <c r="A1100" t="s">
        <v>2358</v>
      </c>
      <c r="B1100" t="s">
        <v>2359</v>
      </c>
      <c r="C1100" t="s">
        <v>3142</v>
      </c>
      <c r="D1100" t="s">
        <v>1052</v>
      </c>
      <c r="E1100">
        <v>2296.9001440000002</v>
      </c>
      <c r="F1100">
        <v>1006.6</v>
      </c>
      <c r="G1100">
        <v>4.0128126654760301</v>
      </c>
      <c r="H1100">
        <v>-16.281076466692301</v>
      </c>
      <c r="I1100">
        <v>23.318436211595099</v>
      </c>
      <c r="J1100">
        <v>-3.19668598457169</v>
      </c>
      <c r="K1100">
        <v>1037.1187940601601</v>
      </c>
      <c r="L1100">
        <v>886.793370185821</v>
      </c>
      <c r="M1100">
        <v>42.0152610205499</v>
      </c>
      <c r="N1100">
        <v>0.49276280854709698</v>
      </c>
      <c r="O1100">
        <v>32.624677130935801</v>
      </c>
      <c r="P1100">
        <v>56.657069488755702</v>
      </c>
      <c r="Q1100">
        <v>1.9056146332280002E-2</v>
      </c>
    </row>
    <row r="1101" spans="1:17" hidden="1" x14ac:dyDescent="0.3">
      <c r="A1101" t="s">
        <v>2360</v>
      </c>
      <c r="B1101" t="s">
        <v>2361</v>
      </c>
      <c r="C1101" t="s">
        <v>3142</v>
      </c>
      <c r="D1101" t="s">
        <v>532</v>
      </c>
      <c r="E1101">
        <v>2290.9360074299998</v>
      </c>
      <c r="F1101">
        <v>660.3</v>
      </c>
      <c r="G1101">
        <v>4.27213140035823</v>
      </c>
      <c r="H1101">
        <v>-1.60078694790867</v>
      </c>
      <c r="I1101">
        <v>18.835960708956499</v>
      </c>
      <c r="J1101">
        <v>-0.73760451791628001</v>
      </c>
      <c r="K1101">
        <v>692.66972249464698</v>
      </c>
      <c r="L1101">
        <v>627.46819494090698</v>
      </c>
      <c r="M1101">
        <v>49.143545069956602</v>
      </c>
      <c r="N1101">
        <v>0.38660555892499099</v>
      </c>
      <c r="O1101">
        <v>42.056640920793598</v>
      </c>
      <c r="P1101">
        <v>71.506493506493499</v>
      </c>
      <c r="Q1101">
        <v>0.15457696487326</v>
      </c>
    </row>
    <row r="1102" spans="1:17" hidden="1" x14ac:dyDescent="0.3">
      <c r="A1102" t="s">
        <v>2362</v>
      </c>
      <c r="B1102" t="s">
        <v>2363</v>
      </c>
      <c r="C1102" t="s">
        <v>3142</v>
      </c>
      <c r="D1102" t="s">
        <v>143</v>
      </c>
      <c r="E1102">
        <v>2284.3597054400002</v>
      </c>
      <c r="F1102">
        <v>22179.8</v>
      </c>
      <c r="G1102">
        <v>668.04230589340295</v>
      </c>
      <c r="H1102">
        <v>29.676120457966999</v>
      </c>
      <c r="I1102">
        <v>286.51435238441798</v>
      </c>
      <c r="J1102">
        <v>-1.97251413418183</v>
      </c>
      <c r="K1102">
        <v>18022.971376216501</v>
      </c>
      <c r="L1102">
        <v>10327.3770067103</v>
      </c>
      <c r="M1102">
        <v>48.4241029365337</v>
      </c>
      <c r="N1102">
        <v>1.4116335771508099</v>
      </c>
      <c r="O1102">
        <v>25.2265574982641</v>
      </c>
      <c r="P1102">
        <v>739.73043577026397</v>
      </c>
      <c r="Q1102">
        <v>0.184144696156221</v>
      </c>
    </row>
    <row r="1103" spans="1:17" x14ac:dyDescent="0.3">
      <c r="A1103" t="s">
        <v>2364</v>
      </c>
      <c r="B1103" t="s">
        <v>2365</v>
      </c>
      <c r="C1103" t="s">
        <v>3127</v>
      </c>
      <c r="D1103" t="s">
        <v>54</v>
      </c>
      <c r="E1103">
        <v>2282.1625879200001</v>
      </c>
      <c r="F1103">
        <v>226.74</v>
      </c>
      <c r="G1103">
        <v>-89.603821052316107</v>
      </c>
      <c r="H1103">
        <v>-26.7153441744642</v>
      </c>
      <c r="I1103">
        <v>-63.378015855854102</v>
      </c>
      <c r="J1103">
        <v>-5.5654244919559401</v>
      </c>
      <c r="K1103">
        <v>304.17537749269098</v>
      </c>
      <c r="L1103">
        <v>418.81263716154803</v>
      </c>
      <c r="M1103">
        <v>15.7377664659906</v>
      </c>
      <c r="N1103">
        <v>0.69168030497294597</v>
      </c>
      <c r="O1103">
        <v>197.63164858428101</v>
      </c>
      <c r="P1103">
        <v>0.876451483738938</v>
      </c>
    </row>
    <row r="1104" spans="1:17" hidden="1" x14ac:dyDescent="0.3">
      <c r="A1104" t="s">
        <v>2366</v>
      </c>
      <c r="B1104" t="s">
        <v>2367</v>
      </c>
      <c r="C1104" t="s">
        <v>3142</v>
      </c>
      <c r="D1104" t="s">
        <v>313</v>
      </c>
      <c r="E1104">
        <v>2281.0753889699999</v>
      </c>
      <c r="F1104">
        <v>887.45</v>
      </c>
      <c r="G1104">
        <v>57.099877627850503</v>
      </c>
      <c r="H1104">
        <v>-7.7099295735213902</v>
      </c>
      <c r="I1104">
        <v>39.123554322574698</v>
      </c>
      <c r="J1104">
        <v>0.82617517086340098</v>
      </c>
      <c r="K1104">
        <v>920.12563315575096</v>
      </c>
      <c r="L1104">
        <v>775.82233159036798</v>
      </c>
      <c r="M1104">
        <v>51.778227476609302</v>
      </c>
      <c r="N1104">
        <v>0.63263561440029603</v>
      </c>
      <c r="O1104">
        <v>36.909121640655798</v>
      </c>
      <c r="P1104">
        <v>104.953810623556</v>
      </c>
      <c r="Q1104">
        <v>9.3865020333516E-2</v>
      </c>
    </row>
    <row r="1105" spans="1:17" hidden="1" x14ac:dyDescent="0.3">
      <c r="A1105" t="s">
        <v>2368</v>
      </c>
      <c r="B1105" t="s">
        <v>2369</v>
      </c>
      <c r="C1105" t="s">
        <v>3142</v>
      </c>
      <c r="D1105" t="s">
        <v>184</v>
      </c>
      <c r="E1105">
        <v>2272.8210598800001</v>
      </c>
      <c r="F1105">
        <v>239.28</v>
      </c>
      <c r="G1105">
        <v>-42.454653899576897</v>
      </c>
      <c r="H1105">
        <v>-10.601571572788</v>
      </c>
      <c r="I1105">
        <v>1.84373783793505</v>
      </c>
      <c r="J1105">
        <v>-1.7410752017148401</v>
      </c>
      <c r="K1105">
        <v>231.88477684595401</v>
      </c>
      <c r="L1105">
        <v>217.034078757858</v>
      </c>
      <c r="M1105">
        <v>51.701763290763097</v>
      </c>
      <c r="N1105">
        <v>0.56451791571950505</v>
      </c>
      <c r="O1105">
        <v>22.283517218321599</v>
      </c>
      <c r="P1105">
        <v>38.592528236316198</v>
      </c>
      <c r="Q1105">
        <v>7.7284595693349001E-2</v>
      </c>
    </row>
    <row r="1106" spans="1:17" hidden="1" x14ac:dyDescent="0.3">
      <c r="A1106" t="s">
        <v>2370</v>
      </c>
      <c r="B1106" t="s">
        <v>2371</v>
      </c>
      <c r="C1106" t="s">
        <v>3142</v>
      </c>
      <c r="D1106" t="s">
        <v>119</v>
      </c>
      <c r="E1106">
        <v>2272.7707104269998</v>
      </c>
      <c r="F1106">
        <v>157.29</v>
      </c>
      <c r="G1106">
        <v>-31.489172084198898</v>
      </c>
      <c r="H1106">
        <v>2.04624987296484</v>
      </c>
      <c r="I1106">
        <v>-18.443847117581601</v>
      </c>
      <c r="J1106">
        <v>-0.67045320076496195</v>
      </c>
      <c r="K1106">
        <v>161.44167251041301</v>
      </c>
      <c r="L1106">
        <v>163.087683721356</v>
      </c>
      <c r="M1106">
        <v>39.271695782134898</v>
      </c>
      <c r="N1106">
        <v>0.49147962034528803</v>
      </c>
      <c r="O1106">
        <v>35.291499777481</v>
      </c>
      <c r="P1106">
        <v>16.511111111111099</v>
      </c>
      <c r="Q1106">
        <v>6.7310111565190003E-3</v>
      </c>
    </row>
    <row r="1107" spans="1:17" hidden="1" x14ac:dyDescent="0.3">
      <c r="A1107" t="s">
        <v>2372</v>
      </c>
      <c r="B1107" t="s">
        <v>2373</v>
      </c>
      <c r="C1107" t="s">
        <v>3142</v>
      </c>
      <c r="D1107" t="s">
        <v>449</v>
      </c>
      <c r="E1107">
        <v>2266.0552559399998</v>
      </c>
      <c r="F1107">
        <v>350.05</v>
      </c>
      <c r="G1107">
        <v>51.635839528943997</v>
      </c>
      <c r="H1107">
        <v>-11.3608946775937</v>
      </c>
      <c r="I1107">
        <v>-17.466898915116399</v>
      </c>
      <c r="J1107">
        <v>2.9213764601674299</v>
      </c>
      <c r="K1107">
        <v>388.16430599819898</v>
      </c>
      <c r="L1107">
        <v>368.51263113359602</v>
      </c>
      <c r="M1107">
        <v>45.177088611766401</v>
      </c>
      <c r="N1107">
        <v>1.0956660177186299</v>
      </c>
      <c r="O1107">
        <v>46.750464219397202</v>
      </c>
      <c r="P1107">
        <v>82.175383814728093</v>
      </c>
      <c r="Q1107">
        <v>0.121410004706441</v>
      </c>
    </row>
    <row r="1108" spans="1:17" hidden="1" x14ac:dyDescent="0.3">
      <c r="A1108" t="s">
        <v>2374</v>
      </c>
      <c r="B1108" t="s">
        <v>2375</v>
      </c>
      <c r="C1108" t="s">
        <v>3142</v>
      </c>
      <c r="D1108" t="s">
        <v>18</v>
      </c>
      <c r="E1108">
        <v>2260.0099296240001</v>
      </c>
      <c r="F1108">
        <v>230.92</v>
      </c>
      <c r="G1108">
        <v>-50.345306280408202</v>
      </c>
      <c r="H1108">
        <v>5.3987159109776899</v>
      </c>
      <c r="I1108">
        <v>-5.13932205268787</v>
      </c>
      <c r="J1108">
        <v>12.1277940497651</v>
      </c>
      <c r="K1108">
        <v>214.30486676472501</v>
      </c>
      <c r="L1108">
        <v>228.35044845299899</v>
      </c>
      <c r="M1108">
        <v>78.473572993823296</v>
      </c>
      <c r="N1108">
        <v>1.30337662532645</v>
      </c>
      <c r="O1108">
        <v>48.990992551532997</v>
      </c>
      <c r="P1108">
        <v>26.566182515757699</v>
      </c>
    </row>
    <row r="1109" spans="1:17" hidden="1" x14ac:dyDescent="0.3">
      <c r="A1109" t="s">
        <v>2376</v>
      </c>
      <c r="B1109" t="s">
        <v>2377</v>
      </c>
      <c r="C1109" t="s">
        <v>3142</v>
      </c>
      <c r="D1109" t="s">
        <v>446</v>
      </c>
      <c r="E1109">
        <v>2246.1553640000002</v>
      </c>
      <c r="F1109">
        <v>1970.45</v>
      </c>
      <c r="G1109">
        <v>-17.461238174045899</v>
      </c>
      <c r="H1109">
        <v>-5.5998335569337501</v>
      </c>
      <c r="I1109">
        <v>-8.7384380655287099</v>
      </c>
      <c r="J1109">
        <v>0.31135181210513302</v>
      </c>
      <c r="K1109">
        <v>1961.04660934811</v>
      </c>
      <c r="L1109">
        <v>1856.9423620011801</v>
      </c>
      <c r="M1109">
        <v>47.248584960370799</v>
      </c>
      <c r="N1109">
        <v>0.711733599724517</v>
      </c>
      <c r="O1109">
        <v>23.152071861757399</v>
      </c>
      <c r="P1109">
        <v>30.062706270627</v>
      </c>
    </row>
    <row r="1110" spans="1:17" hidden="1" x14ac:dyDescent="0.3">
      <c r="A1110" t="s">
        <v>2378</v>
      </c>
      <c r="B1110" t="s">
        <v>2379</v>
      </c>
      <c r="C1110" t="s">
        <v>3142</v>
      </c>
      <c r="D1110" t="s">
        <v>2380</v>
      </c>
      <c r="E1110">
        <v>2234.7244077599998</v>
      </c>
      <c r="F1110">
        <v>448.95</v>
      </c>
      <c r="G1110">
        <v>50.229113855249103</v>
      </c>
      <c r="H1110">
        <v>-12.701350708249199</v>
      </c>
      <c r="I1110">
        <v>5.8885673205853903</v>
      </c>
      <c r="J1110">
        <v>-4.2886935096243404</v>
      </c>
      <c r="K1110">
        <v>489.32993847772201</v>
      </c>
      <c r="L1110">
        <v>437.34763360777299</v>
      </c>
      <c r="M1110">
        <v>29.6962263164381</v>
      </c>
      <c r="N1110">
        <v>1.0087589381234601</v>
      </c>
      <c r="O1110">
        <v>37.654527230203797</v>
      </c>
      <c r="P1110">
        <v>101.097424412094</v>
      </c>
    </row>
    <row r="1111" spans="1:17" hidden="1" x14ac:dyDescent="0.3">
      <c r="A1111" t="s">
        <v>2381</v>
      </c>
      <c r="B1111" t="s">
        <v>2382</v>
      </c>
      <c r="C1111" t="s">
        <v>3142</v>
      </c>
      <c r="D1111" t="s">
        <v>217</v>
      </c>
      <c r="E1111">
        <v>2232.7898815499998</v>
      </c>
      <c r="F1111">
        <v>134.52000000000001</v>
      </c>
      <c r="G1111">
        <v>62.637209421509901</v>
      </c>
      <c r="H1111">
        <v>36.001974822722502</v>
      </c>
      <c r="I1111">
        <v>62.618706114770099</v>
      </c>
      <c r="J1111">
        <v>3.7060485539932899</v>
      </c>
      <c r="K1111">
        <v>109.010905886809</v>
      </c>
      <c r="L1111">
        <v>82.770222716138505</v>
      </c>
      <c r="M1111">
        <v>62.373371041015503</v>
      </c>
      <c r="N1111">
        <v>2.1401293579848</v>
      </c>
      <c r="O1111">
        <v>23.691644365150101</v>
      </c>
      <c r="P1111">
        <v>160.394889663182</v>
      </c>
    </row>
    <row r="1112" spans="1:17" hidden="1" x14ac:dyDescent="0.3">
      <c r="A1112" t="s">
        <v>2383</v>
      </c>
      <c r="B1112" t="s">
        <v>2384</v>
      </c>
      <c r="C1112" t="s">
        <v>3142</v>
      </c>
      <c r="D1112" t="s">
        <v>256</v>
      </c>
      <c r="E1112">
        <v>2227.4096781599901</v>
      </c>
      <c r="F1112">
        <v>618.04999999999995</v>
      </c>
      <c r="G1112">
        <v>-0.66090511148901099</v>
      </c>
      <c r="H1112">
        <v>-4.3415750019682999</v>
      </c>
      <c r="I1112">
        <v>-18.063980169431201</v>
      </c>
      <c r="J1112">
        <v>-4.6147877342172396</v>
      </c>
      <c r="K1112">
        <v>612.22566969051104</v>
      </c>
      <c r="L1112">
        <v>609.94934040981798</v>
      </c>
      <c r="M1112">
        <v>61.108942840965</v>
      </c>
      <c r="N1112">
        <v>0.67804343057687999</v>
      </c>
      <c r="O1112">
        <v>51.282258716932297</v>
      </c>
      <c r="P1112">
        <v>42.194869435177701</v>
      </c>
      <c r="Q1112">
        <v>6.8923441037129995E-2</v>
      </c>
    </row>
    <row r="1113" spans="1:17" hidden="1" x14ac:dyDescent="0.3">
      <c r="A1113" t="s">
        <v>2385</v>
      </c>
      <c r="B1113" t="s">
        <v>2386</v>
      </c>
      <c r="C1113" t="s">
        <v>3142</v>
      </c>
      <c r="D1113" t="s">
        <v>458</v>
      </c>
      <c r="E1113">
        <v>2223.2043600000002</v>
      </c>
      <c r="F1113">
        <v>886</v>
      </c>
      <c r="G1113">
        <v>40.508894137802002</v>
      </c>
      <c r="H1113">
        <v>-13.4492175283045</v>
      </c>
      <c r="I1113">
        <v>36.641875364958999</v>
      </c>
      <c r="J1113">
        <v>-4.2354377942305703</v>
      </c>
      <c r="K1113">
        <v>906.31777704883098</v>
      </c>
      <c r="L1113">
        <v>742.62305300445098</v>
      </c>
      <c r="M1113">
        <v>35.319781530538599</v>
      </c>
      <c r="N1113">
        <v>0.64598077802544396</v>
      </c>
      <c r="O1113">
        <v>27.889390519187302</v>
      </c>
      <c r="P1113">
        <v>74.495322501230902</v>
      </c>
      <c r="Q1113">
        <v>0.104175283852808</v>
      </c>
    </row>
    <row r="1114" spans="1:17" hidden="1" x14ac:dyDescent="0.3">
      <c r="A1114" t="s">
        <v>2387</v>
      </c>
      <c r="B1114" t="s">
        <v>2388</v>
      </c>
      <c r="C1114" t="s">
        <v>3142</v>
      </c>
      <c r="D1114" t="s">
        <v>449</v>
      </c>
      <c r="E1114">
        <v>2216.3335129500001</v>
      </c>
      <c r="F1114">
        <v>14.26</v>
      </c>
      <c r="G1114">
        <v>-12.5760725085982</v>
      </c>
      <c r="H1114">
        <v>1.29155335062233</v>
      </c>
      <c r="I1114">
        <v>1.5413043645456801</v>
      </c>
      <c r="J1114">
        <v>1.55412100551655</v>
      </c>
      <c r="K1114">
        <v>13.446962145325699</v>
      </c>
      <c r="L1114">
        <v>12.581598490205501</v>
      </c>
      <c r="M1114">
        <v>45.911151654449696</v>
      </c>
      <c r="N1114">
        <v>0.51266086158687696</v>
      </c>
      <c r="O1114">
        <v>23.0715287517531</v>
      </c>
      <c r="P1114">
        <v>44.040404040403999</v>
      </c>
      <c r="Q1114">
        <v>0.11334302484417</v>
      </c>
    </row>
    <row r="1115" spans="1:17" hidden="1" x14ac:dyDescent="0.3">
      <c r="A1115" t="s">
        <v>2389</v>
      </c>
      <c r="B1115" t="s">
        <v>2390</v>
      </c>
      <c r="C1115" t="s">
        <v>3142</v>
      </c>
      <c r="D1115" t="s">
        <v>48</v>
      </c>
      <c r="E1115">
        <v>2209.7408706750002</v>
      </c>
      <c r="F1115">
        <v>523.15</v>
      </c>
      <c r="G1115">
        <v>-33.004561890244297</v>
      </c>
      <c r="H1115">
        <v>-4.1923370976319596</v>
      </c>
      <c r="I1115">
        <v>-24.550203300164</v>
      </c>
      <c r="J1115">
        <v>-6.9999160522485298</v>
      </c>
      <c r="K1115">
        <v>563.57859007472803</v>
      </c>
      <c r="L1115">
        <v>569.14263572169295</v>
      </c>
      <c r="M1115">
        <v>31.711098786167799</v>
      </c>
      <c r="N1115">
        <v>0.61514320926904098</v>
      </c>
      <c r="O1115">
        <v>62.477300965306299</v>
      </c>
      <c r="P1115">
        <v>20.945555427118201</v>
      </c>
      <c r="Q1115">
        <v>0.15951922890176101</v>
      </c>
    </row>
    <row r="1116" spans="1:17" hidden="1" x14ac:dyDescent="0.3">
      <c r="A1116" t="s">
        <v>2391</v>
      </c>
      <c r="B1116" t="s">
        <v>2392</v>
      </c>
      <c r="C1116" t="s">
        <v>3142</v>
      </c>
      <c r="D1116" t="s">
        <v>51</v>
      </c>
      <c r="E1116">
        <v>2206.8781441199999</v>
      </c>
      <c r="F1116">
        <v>763.85</v>
      </c>
      <c r="G1116">
        <v>-0.24411185439625099</v>
      </c>
      <c r="H1116">
        <v>-3.5671800060700201</v>
      </c>
      <c r="I1116">
        <v>3.8624421409173202</v>
      </c>
      <c r="J1116">
        <v>-2.13544575538016</v>
      </c>
      <c r="K1116">
        <v>775.50515999807203</v>
      </c>
      <c r="L1116">
        <v>722.39035526382202</v>
      </c>
      <c r="M1116">
        <v>45.323534048421898</v>
      </c>
      <c r="N1116">
        <v>2.1072507640275102</v>
      </c>
      <c r="O1116">
        <v>12.9279308764809</v>
      </c>
      <c r="P1116">
        <v>35.458414612519903</v>
      </c>
      <c r="Q1116">
        <v>-6.6201196417025002E-2</v>
      </c>
    </row>
    <row r="1117" spans="1:17" hidden="1" x14ac:dyDescent="0.3">
      <c r="A1117" t="s">
        <v>2393</v>
      </c>
      <c r="B1117" t="s">
        <v>2394</v>
      </c>
      <c r="C1117" t="s">
        <v>3142</v>
      </c>
      <c r="D1117" t="s">
        <v>217</v>
      </c>
      <c r="E1117">
        <v>2203.2727855099902</v>
      </c>
      <c r="F1117">
        <v>285.10000000000002</v>
      </c>
      <c r="G1117">
        <v>-44.034979409451502</v>
      </c>
      <c r="H1117">
        <v>-3.1669461446171301</v>
      </c>
      <c r="I1117">
        <v>-15.8190937469502</v>
      </c>
      <c r="J1117">
        <v>9.8063965497133504E-2</v>
      </c>
      <c r="K1117">
        <v>293.65641870610102</v>
      </c>
      <c r="L1117">
        <v>310.169312779976</v>
      </c>
      <c r="M1117">
        <v>41.9319376031087</v>
      </c>
      <c r="N1117">
        <v>0.36265843751978</v>
      </c>
      <c r="O1117">
        <v>31.532795510347199</v>
      </c>
      <c r="P1117">
        <v>16.1540028519046</v>
      </c>
    </row>
    <row r="1118" spans="1:17" hidden="1" x14ac:dyDescent="0.3">
      <c r="A1118" t="s">
        <v>2395</v>
      </c>
      <c r="B1118" t="s">
        <v>2396</v>
      </c>
      <c r="C1118" t="s">
        <v>3142</v>
      </c>
      <c r="D1118" t="s">
        <v>556</v>
      </c>
      <c r="E1118">
        <v>2199.8488772750002</v>
      </c>
      <c r="F1118">
        <v>239.75</v>
      </c>
      <c r="G1118">
        <v>-39.027851493035897</v>
      </c>
      <c r="H1118">
        <v>0.96863932166106503</v>
      </c>
      <c r="I1118">
        <v>-13.9073710907274</v>
      </c>
      <c r="J1118">
        <v>-3.9558267020655702</v>
      </c>
      <c r="K1118">
        <v>250.00675753896101</v>
      </c>
      <c r="L1118">
        <v>256.136288795935</v>
      </c>
      <c r="M1118">
        <v>36.553963523908998</v>
      </c>
      <c r="N1118">
        <v>0.69010271761638498</v>
      </c>
      <c r="O1118">
        <v>32.221063607924897</v>
      </c>
      <c r="P1118">
        <v>12.558685446009299</v>
      </c>
      <c r="Q1118">
        <v>6.2267344439476999E-2</v>
      </c>
    </row>
    <row r="1119" spans="1:17" hidden="1" x14ac:dyDescent="0.3">
      <c r="A1119" t="s">
        <v>2397</v>
      </c>
      <c r="B1119" t="s">
        <v>2398</v>
      </c>
      <c r="C1119" t="s">
        <v>3142</v>
      </c>
      <c r="D1119" t="s">
        <v>446</v>
      </c>
      <c r="E1119">
        <v>2194.5971568</v>
      </c>
      <c r="F1119">
        <v>423.3</v>
      </c>
      <c r="G1119">
        <v>-44.647049659789197</v>
      </c>
      <c r="H1119">
        <v>-2.3388459089114502</v>
      </c>
      <c r="I1119">
        <v>-19.454864473557599</v>
      </c>
      <c r="J1119">
        <v>1.33861084839341</v>
      </c>
      <c r="K1119">
        <v>434.57846313088498</v>
      </c>
      <c r="L1119">
        <v>450.230673301759</v>
      </c>
      <c r="M1119">
        <v>42.205252237273797</v>
      </c>
      <c r="N1119">
        <v>0.533653915053517</v>
      </c>
      <c r="O1119">
        <v>33.085282305693298</v>
      </c>
      <c r="P1119">
        <v>10.522193211488201</v>
      </c>
      <c r="Q1119">
        <v>-1.4610024722344E-2</v>
      </c>
    </row>
    <row r="1120" spans="1:17" hidden="1" x14ac:dyDescent="0.3">
      <c r="A1120" t="s">
        <v>2399</v>
      </c>
      <c r="B1120" t="s">
        <v>2400</v>
      </c>
      <c r="C1120" t="s">
        <v>3142</v>
      </c>
      <c r="D1120" t="s">
        <v>261</v>
      </c>
      <c r="E1120">
        <v>2194.0403099999999</v>
      </c>
      <c r="F1120">
        <v>896.5</v>
      </c>
      <c r="G1120">
        <v>132.55547333991501</v>
      </c>
      <c r="H1120">
        <v>4.9979062008265203</v>
      </c>
      <c r="I1120">
        <v>118.339203530894</v>
      </c>
      <c r="J1120">
        <v>14.5707268520589</v>
      </c>
      <c r="K1120">
        <v>837.38635503380794</v>
      </c>
      <c r="M1120">
        <v>67.658146011975106</v>
      </c>
      <c r="N1120">
        <v>0.74974901641568303</v>
      </c>
      <c r="O1120">
        <v>26.235359732292199</v>
      </c>
      <c r="P1120">
        <v>281.48936170212698</v>
      </c>
    </row>
    <row r="1121" spans="1:17" hidden="1" x14ac:dyDescent="0.3">
      <c r="A1121" t="s">
        <v>2401</v>
      </c>
      <c r="B1121" t="s">
        <v>2402</v>
      </c>
      <c r="C1121" t="s">
        <v>3142</v>
      </c>
      <c r="D1121" t="s">
        <v>609</v>
      </c>
      <c r="E1121">
        <v>2192.8611000000001</v>
      </c>
      <c r="F1121">
        <v>390.05</v>
      </c>
      <c r="G1121">
        <v>3.97209981352115</v>
      </c>
      <c r="H1121">
        <v>-8.9423898382043205</v>
      </c>
      <c r="I1121">
        <v>-1.1553581215189599</v>
      </c>
      <c r="J1121">
        <v>2.06329638298461</v>
      </c>
      <c r="K1121">
        <v>398.62477522195297</v>
      </c>
      <c r="L1121">
        <v>367.24047361702202</v>
      </c>
      <c r="M1121">
        <v>53.3211520112146</v>
      </c>
      <c r="N1121">
        <v>0.32248834179553298</v>
      </c>
      <c r="O1121">
        <v>21.522881681835599</v>
      </c>
      <c r="P1121">
        <v>49.731285988483599</v>
      </c>
      <c r="Q1121">
        <v>6.2281500605599997E-2</v>
      </c>
    </row>
    <row r="1122" spans="1:17" hidden="1" x14ac:dyDescent="0.3">
      <c r="A1122" t="s">
        <v>2403</v>
      </c>
      <c r="B1122" t="s">
        <v>2404</v>
      </c>
      <c r="C1122" t="s">
        <v>3142</v>
      </c>
      <c r="D1122" t="s">
        <v>239</v>
      </c>
      <c r="E1122">
        <v>2192.0599525439902</v>
      </c>
      <c r="F1122">
        <v>112.42</v>
      </c>
      <c r="G1122">
        <v>-50.7131339725563</v>
      </c>
      <c r="H1122">
        <v>3.35297682049822</v>
      </c>
      <c r="I1122">
        <v>-18.9690853508488</v>
      </c>
      <c r="J1122">
        <v>0.77361455128672396</v>
      </c>
      <c r="K1122">
        <v>114.05891542579199</v>
      </c>
      <c r="L1122">
        <v>113.62658597801899</v>
      </c>
      <c r="M1122">
        <v>45.267492357461798</v>
      </c>
      <c r="N1122">
        <v>0.53817093528813997</v>
      </c>
      <c r="O1122">
        <v>33.428215619996401</v>
      </c>
      <c r="P1122">
        <v>30.025445292620802</v>
      </c>
      <c r="Q1122">
        <v>0.18274606766149001</v>
      </c>
    </row>
    <row r="1123" spans="1:17" hidden="1" x14ac:dyDescent="0.3">
      <c r="A1123" t="s">
        <v>2405</v>
      </c>
      <c r="B1123" t="s">
        <v>2406</v>
      </c>
      <c r="C1123" t="s">
        <v>3142</v>
      </c>
      <c r="D1123" t="s">
        <v>743</v>
      </c>
      <c r="E1123">
        <v>2180.653534008</v>
      </c>
      <c r="F1123">
        <v>277.83</v>
      </c>
      <c r="G1123">
        <v>1.5865341222396601</v>
      </c>
      <c r="H1123">
        <v>0.72286603943377303</v>
      </c>
      <c r="I1123">
        <v>1.27149982236399</v>
      </c>
      <c r="J1123">
        <v>-1.1472566928480299</v>
      </c>
      <c r="K1123">
        <v>277.93143570029599</v>
      </c>
      <c r="L1123">
        <v>257.59393129917299</v>
      </c>
      <c r="M1123">
        <v>58.290846172297002</v>
      </c>
      <c r="N1123">
        <v>1.21011878010434</v>
      </c>
      <c r="O1123">
        <v>6.28801785264372</v>
      </c>
      <c r="P1123">
        <v>34.087837837837803</v>
      </c>
      <c r="Q1123">
        <v>3.2968413234804997E-2</v>
      </c>
    </row>
    <row r="1124" spans="1:17" hidden="1" x14ac:dyDescent="0.3">
      <c r="A1124" t="s">
        <v>2407</v>
      </c>
      <c r="B1124" t="s">
        <v>2408</v>
      </c>
      <c r="C1124" t="s">
        <v>3142</v>
      </c>
      <c r="D1124" t="s">
        <v>256</v>
      </c>
      <c r="E1124">
        <v>2172.48</v>
      </c>
      <c r="F1124">
        <v>678.9</v>
      </c>
      <c r="G1124">
        <v>81.610329324862406</v>
      </c>
      <c r="H1124">
        <v>7.9631892638790296</v>
      </c>
      <c r="I1124">
        <v>20.155163528578999</v>
      </c>
      <c r="J1124">
        <v>2.86586357111136</v>
      </c>
      <c r="K1124">
        <v>583.48074966746697</v>
      </c>
      <c r="L1124">
        <v>512.92428149435602</v>
      </c>
      <c r="M1124">
        <v>73.513514093267503</v>
      </c>
      <c r="N1124">
        <v>4.2204862217066301</v>
      </c>
      <c r="O1124">
        <v>4.5809397554868099</v>
      </c>
      <c r="P1124">
        <v>137.460650577124</v>
      </c>
      <c r="Q1124">
        <v>0.16344045911772501</v>
      </c>
    </row>
    <row r="1125" spans="1:17" x14ac:dyDescent="0.3">
      <c r="A1125" t="s">
        <v>2409</v>
      </c>
      <c r="B1125" t="s">
        <v>2410</v>
      </c>
      <c r="C1125" t="s">
        <v>3137</v>
      </c>
      <c r="D1125" t="s">
        <v>1210</v>
      </c>
      <c r="E1125">
        <v>2172.1451877750001</v>
      </c>
      <c r="F1125">
        <v>300.45</v>
      </c>
      <c r="G1125">
        <v>-69.705263134131599</v>
      </c>
      <c r="H1125">
        <v>-21.167345860388998</v>
      </c>
      <c r="I1125">
        <v>-32.757284914294203</v>
      </c>
      <c r="J1125">
        <v>-8.2221202836820506</v>
      </c>
      <c r="K1125">
        <v>353.78257433515</v>
      </c>
      <c r="L1125">
        <v>403.16329919686899</v>
      </c>
      <c r="M1125">
        <v>35.261016602122801</v>
      </c>
      <c r="N1125">
        <v>1.00701575666193</v>
      </c>
      <c r="O1125">
        <v>84.523215177234107</v>
      </c>
      <c r="P1125">
        <v>6.9026863547411299</v>
      </c>
      <c r="Q1125">
        <v>-4.8902230559550001E-2</v>
      </c>
    </row>
    <row r="1126" spans="1:17" hidden="1" x14ac:dyDescent="0.3">
      <c r="A1126" t="s">
        <v>2411</v>
      </c>
      <c r="B1126" t="s">
        <v>2412</v>
      </c>
      <c r="C1126" t="s">
        <v>3142</v>
      </c>
      <c r="D1126" t="s">
        <v>395</v>
      </c>
      <c r="E1126">
        <v>2166.2720406599901</v>
      </c>
      <c r="F1126">
        <v>1104.5999999999999</v>
      </c>
      <c r="G1126">
        <v>-43.450099019757303</v>
      </c>
      <c r="H1126">
        <v>-8.9562868758257501</v>
      </c>
      <c r="I1126">
        <v>-24.9642884739309</v>
      </c>
      <c r="J1126">
        <v>-6.6255392823794796</v>
      </c>
      <c r="K1126">
        <v>1199.4994172136301</v>
      </c>
      <c r="L1126">
        <v>1210.1065524717301</v>
      </c>
      <c r="M1126">
        <v>28.718752893670899</v>
      </c>
      <c r="N1126">
        <v>0.70779540213164005</v>
      </c>
      <c r="O1126">
        <v>33.478182147383599</v>
      </c>
      <c r="P1126">
        <v>33.882794982122299</v>
      </c>
      <c r="Q1126">
        <v>-3.8335113872273001E-2</v>
      </c>
    </row>
    <row r="1127" spans="1:17" hidden="1" x14ac:dyDescent="0.3">
      <c r="A1127" t="s">
        <v>2413</v>
      </c>
      <c r="B1127" t="s">
        <v>2414</v>
      </c>
      <c r="C1127" t="s">
        <v>3142</v>
      </c>
      <c r="D1127" t="s">
        <v>80</v>
      </c>
      <c r="E1127">
        <v>2160.4298590049998</v>
      </c>
      <c r="F1127">
        <v>2864.95</v>
      </c>
      <c r="G1127">
        <v>-28.8665296375816</v>
      </c>
      <c r="H1127">
        <v>2.7506771367871101</v>
      </c>
      <c r="I1127">
        <v>-8.8352356821791602</v>
      </c>
      <c r="J1127">
        <v>-2.1478653098159199</v>
      </c>
      <c r="K1127">
        <v>2890.22014935992</v>
      </c>
      <c r="L1127">
        <v>2835.38449474145</v>
      </c>
      <c r="M1127">
        <v>37.924968593681498</v>
      </c>
      <c r="N1127">
        <v>0.93061345195334799</v>
      </c>
      <c r="O1127">
        <v>10.687795598527</v>
      </c>
      <c r="P1127">
        <v>22.138852770021099</v>
      </c>
      <c r="Q1127">
        <v>-0.13342817571516</v>
      </c>
    </row>
    <row r="1128" spans="1:17" x14ac:dyDescent="0.3">
      <c r="A1128" t="s">
        <v>2415</v>
      </c>
      <c r="B1128" t="s">
        <v>2416</v>
      </c>
      <c r="C1128" t="s">
        <v>3135</v>
      </c>
      <c r="D1128" t="s">
        <v>80</v>
      </c>
      <c r="E1128">
        <v>2150.8222759999999</v>
      </c>
      <c r="F1128">
        <v>83.26</v>
      </c>
      <c r="G1128">
        <v>-60.432933046006802</v>
      </c>
      <c r="H1128">
        <v>-8.7197898961799201</v>
      </c>
      <c r="I1128">
        <v>-25.508309363924401</v>
      </c>
      <c r="J1128">
        <v>-0.59387473472063301</v>
      </c>
      <c r="K1128">
        <v>87.920550181066204</v>
      </c>
      <c r="L1128">
        <v>95.387639017614703</v>
      </c>
      <c r="M1128">
        <v>43.370103871080801</v>
      </c>
      <c r="N1128">
        <v>0.53323642682907801</v>
      </c>
      <c r="O1128">
        <v>87.364881095363899</v>
      </c>
      <c r="P1128">
        <v>4.0750000000000002</v>
      </c>
      <c r="Q1128">
        <v>2.4878280092637001E-2</v>
      </c>
    </row>
    <row r="1129" spans="1:17" hidden="1" x14ac:dyDescent="0.3">
      <c r="A1129" t="s">
        <v>2417</v>
      </c>
      <c r="B1129" t="s">
        <v>2418</v>
      </c>
      <c r="C1129" t="s">
        <v>3142</v>
      </c>
      <c r="D1129" t="s">
        <v>384</v>
      </c>
      <c r="E1129">
        <v>2149.3690848000001</v>
      </c>
      <c r="F1129">
        <v>882</v>
      </c>
      <c r="G1129">
        <v>-21.338681427273801</v>
      </c>
      <c r="H1129">
        <v>7.3361615780883804</v>
      </c>
      <c r="I1129">
        <v>14.3954093941315</v>
      </c>
      <c r="J1129">
        <v>2.3663323620683401</v>
      </c>
      <c r="K1129">
        <v>835.45551080494397</v>
      </c>
      <c r="L1129">
        <v>810.77484939712701</v>
      </c>
      <c r="M1129">
        <v>68.409650504532195</v>
      </c>
      <c r="N1129">
        <v>0.68625943763835795</v>
      </c>
      <c r="O1129">
        <v>23.5827664399092</v>
      </c>
      <c r="P1129">
        <v>36.860889130266102</v>
      </c>
      <c r="Q1129">
        <v>-5.6447182887124997E-2</v>
      </c>
    </row>
    <row r="1130" spans="1:17" hidden="1" x14ac:dyDescent="0.3">
      <c r="A1130" t="s">
        <v>2419</v>
      </c>
      <c r="B1130" t="s">
        <v>2420</v>
      </c>
      <c r="C1130" t="s">
        <v>3142</v>
      </c>
      <c r="D1130" t="s">
        <v>556</v>
      </c>
      <c r="E1130">
        <v>2147.880918888</v>
      </c>
      <c r="F1130">
        <v>119.32</v>
      </c>
      <c r="G1130">
        <v>14.497110593386401</v>
      </c>
      <c r="H1130">
        <v>-1.84033892079871</v>
      </c>
      <c r="I1130">
        <v>-4.8297343678486699</v>
      </c>
      <c r="J1130">
        <v>4.9768235622484398E-2</v>
      </c>
      <c r="K1130">
        <v>123.02800205381899</v>
      </c>
      <c r="L1130">
        <v>113.047936067808</v>
      </c>
      <c r="M1130">
        <v>41.101738505934698</v>
      </c>
      <c r="N1130">
        <v>0.50442292415213597</v>
      </c>
      <c r="O1130">
        <v>24.8742876299027</v>
      </c>
      <c r="P1130">
        <v>49.899497487437102</v>
      </c>
      <c r="Q1130">
        <v>5.9209573600000003E-2</v>
      </c>
    </row>
    <row r="1131" spans="1:17" hidden="1" x14ac:dyDescent="0.3">
      <c r="A1131" t="s">
        <v>2421</v>
      </c>
      <c r="B1131" t="s">
        <v>2422</v>
      </c>
      <c r="C1131" t="s">
        <v>3142</v>
      </c>
      <c r="D1131" t="s">
        <v>195</v>
      </c>
      <c r="E1131">
        <v>2146.8398400000001</v>
      </c>
      <c r="F1131">
        <v>80</v>
      </c>
      <c r="G1131">
        <v>268.14940822349098</v>
      </c>
      <c r="H1131">
        <v>-4.5826211825406196</v>
      </c>
      <c r="I1131">
        <v>-49.849941884516497</v>
      </c>
      <c r="J1131">
        <v>0.88558715000085397</v>
      </c>
      <c r="K1131">
        <v>86.0586291045704</v>
      </c>
      <c r="L1131">
        <v>83.448175457882897</v>
      </c>
      <c r="M1131">
        <v>29.588502545621601</v>
      </c>
      <c r="N1131">
        <v>0.50615955183606198</v>
      </c>
      <c r="O1131">
        <v>75</v>
      </c>
      <c r="P1131">
        <v>305.06329113923999</v>
      </c>
      <c r="Q1131">
        <v>0.17810744558280101</v>
      </c>
    </row>
    <row r="1132" spans="1:17" hidden="1" x14ac:dyDescent="0.3">
      <c r="A1132" t="s">
        <v>2423</v>
      </c>
      <c r="B1132" t="s">
        <v>2424</v>
      </c>
      <c r="C1132" t="s">
        <v>3142</v>
      </c>
      <c r="D1132" t="s">
        <v>72</v>
      </c>
      <c r="E1132">
        <v>2146.0668672000002</v>
      </c>
      <c r="F1132">
        <v>122.25</v>
      </c>
      <c r="G1132">
        <v>118.028880713353</v>
      </c>
      <c r="H1132">
        <v>78.227873950764504</v>
      </c>
      <c r="I1132">
        <v>27.3096504148149</v>
      </c>
      <c r="J1132">
        <v>-9.5886303992889896</v>
      </c>
      <c r="K1132">
        <v>96.493669564578795</v>
      </c>
      <c r="L1132">
        <v>79.835886077762297</v>
      </c>
      <c r="M1132">
        <v>60.914038654385102</v>
      </c>
      <c r="N1132">
        <v>1.9477149982544999</v>
      </c>
      <c r="O1132">
        <v>17.6278118609407</v>
      </c>
      <c r="P1132">
        <v>177.71467514765999</v>
      </c>
      <c r="Q1132">
        <v>0.35709068486756301</v>
      </c>
    </row>
    <row r="1133" spans="1:17" hidden="1" x14ac:dyDescent="0.3">
      <c r="A1133" t="s">
        <v>2425</v>
      </c>
      <c r="B1133" t="s">
        <v>2426</v>
      </c>
      <c r="C1133" t="s">
        <v>3142</v>
      </c>
      <c r="D1133" t="s">
        <v>284</v>
      </c>
      <c r="E1133">
        <v>2143.3300203519998</v>
      </c>
      <c r="F1133">
        <v>209.24</v>
      </c>
      <c r="G1133">
        <v>-27.360946923641499</v>
      </c>
      <c r="H1133">
        <v>-4.7508607321897998</v>
      </c>
      <c r="I1133">
        <v>-10.264793312529701</v>
      </c>
      <c r="J1133">
        <v>3.0872554655387501</v>
      </c>
      <c r="M1133">
        <v>47.445233833843602</v>
      </c>
      <c r="O1133">
        <v>26.166125023896001</v>
      </c>
      <c r="P1133">
        <v>11.833244254409401</v>
      </c>
    </row>
    <row r="1134" spans="1:17" hidden="1" x14ac:dyDescent="0.3">
      <c r="A1134" t="s">
        <v>2427</v>
      </c>
      <c r="B1134" t="s">
        <v>2428</v>
      </c>
      <c r="C1134" t="s">
        <v>3142</v>
      </c>
      <c r="D1134" t="s">
        <v>284</v>
      </c>
      <c r="E1134">
        <v>2139.0405679999999</v>
      </c>
      <c r="F1134">
        <v>3356</v>
      </c>
      <c r="G1134">
        <v>1348.8524451685601</v>
      </c>
      <c r="H1134">
        <v>-1.9037540801441</v>
      </c>
      <c r="I1134">
        <v>272.585196814688</v>
      </c>
      <c r="J1134">
        <v>-4.57344985624737</v>
      </c>
      <c r="K1134">
        <v>3462.7707203199302</v>
      </c>
      <c r="L1134">
        <v>2226.1755180792002</v>
      </c>
      <c r="M1134">
        <v>44.997723033317499</v>
      </c>
      <c r="N1134">
        <v>0.97356608478802997</v>
      </c>
      <c r="O1134">
        <v>24.404052443384899</v>
      </c>
      <c r="P1134">
        <v>1516.9597687304199</v>
      </c>
    </row>
    <row r="1135" spans="1:17" hidden="1" x14ac:dyDescent="0.3">
      <c r="A1135" t="s">
        <v>2429</v>
      </c>
      <c r="B1135" t="s">
        <v>2430</v>
      </c>
      <c r="C1135" t="s">
        <v>3142</v>
      </c>
      <c r="D1135" t="s">
        <v>236</v>
      </c>
      <c r="E1135">
        <v>2135.7378719039998</v>
      </c>
      <c r="F1135">
        <v>43.68</v>
      </c>
      <c r="G1135">
        <v>2.8457358202986498</v>
      </c>
      <c r="H1135">
        <v>-10.6399447060094</v>
      </c>
      <c r="I1135">
        <v>-15.2375626198563</v>
      </c>
      <c r="J1135">
        <v>-3.6685970655394899</v>
      </c>
      <c r="K1135">
        <v>48.2330182362372</v>
      </c>
      <c r="L1135">
        <v>44.6547844054232</v>
      </c>
      <c r="M1135">
        <v>39.443164764811002</v>
      </c>
      <c r="N1135">
        <v>0.62077327166329099</v>
      </c>
      <c r="O1135">
        <v>57.692307692307601</v>
      </c>
      <c r="P1135">
        <v>49.691569568197401</v>
      </c>
      <c r="Q1135">
        <v>5.43832843035E-2</v>
      </c>
    </row>
    <row r="1136" spans="1:17" hidden="1" x14ac:dyDescent="0.3">
      <c r="A1136" t="s">
        <v>2431</v>
      </c>
      <c r="B1136" t="s">
        <v>2432</v>
      </c>
      <c r="C1136" t="s">
        <v>3142</v>
      </c>
      <c r="D1136" t="s">
        <v>184</v>
      </c>
      <c r="E1136">
        <v>2128.9187836000001</v>
      </c>
      <c r="F1136">
        <v>1309.1500000000001</v>
      </c>
      <c r="G1136">
        <v>29.738882799037999</v>
      </c>
      <c r="H1136">
        <v>-10.168721101960401</v>
      </c>
      <c r="I1136">
        <v>36.490560233746301</v>
      </c>
      <c r="J1136">
        <v>-0.43032811500735801</v>
      </c>
      <c r="K1136">
        <v>1349.3235534942401</v>
      </c>
      <c r="L1136">
        <v>1150.58053646807</v>
      </c>
      <c r="M1136">
        <v>42.031669044158498</v>
      </c>
      <c r="N1136">
        <v>0.65210940619588498</v>
      </c>
      <c r="O1136">
        <v>17.778711377611401</v>
      </c>
      <c r="P1136">
        <v>68.802785120237203</v>
      </c>
      <c r="Q1136">
        <v>5.5728222812906E-2</v>
      </c>
    </row>
    <row r="1137" spans="1:17" hidden="1" x14ac:dyDescent="0.3">
      <c r="A1137" t="s">
        <v>2433</v>
      </c>
      <c r="B1137" t="s">
        <v>2434</v>
      </c>
      <c r="C1137" t="s">
        <v>3142</v>
      </c>
      <c r="D1137" t="s">
        <v>266</v>
      </c>
      <c r="E1137">
        <v>2128.1469956999999</v>
      </c>
      <c r="F1137">
        <v>429.3</v>
      </c>
      <c r="G1137">
        <v>-42.982226007129498</v>
      </c>
      <c r="H1137">
        <v>-9.7773798673145507</v>
      </c>
      <c r="I1137">
        <v>-16.721096644349899</v>
      </c>
      <c r="J1137">
        <v>-7.0443454413750106E-2</v>
      </c>
      <c r="K1137">
        <v>438.014700172321</v>
      </c>
      <c r="L1137">
        <v>442.95182276094698</v>
      </c>
      <c r="M1137">
        <v>55.711117920593402</v>
      </c>
      <c r="N1137">
        <v>0.404120004284791</v>
      </c>
      <c r="O1137">
        <v>49.277894246447701</v>
      </c>
      <c r="P1137">
        <v>30.090909090909101</v>
      </c>
      <c r="Q1137">
        <v>1.7803407279563001E-2</v>
      </c>
    </row>
    <row r="1138" spans="1:17" hidden="1" x14ac:dyDescent="0.3">
      <c r="A1138" t="s">
        <v>2435</v>
      </c>
      <c r="B1138" t="s">
        <v>2436</v>
      </c>
      <c r="C1138" t="s">
        <v>3142</v>
      </c>
      <c r="D1138" t="s">
        <v>266</v>
      </c>
      <c r="E1138">
        <v>2125.8672094650001</v>
      </c>
      <c r="F1138">
        <v>387.05</v>
      </c>
      <c r="G1138">
        <v>48.016296775133704</v>
      </c>
      <c r="H1138">
        <v>-5.8353879102765003</v>
      </c>
      <c r="I1138">
        <v>87.760788344632502</v>
      </c>
      <c r="J1138">
        <v>1.47414662837525</v>
      </c>
      <c r="K1138">
        <v>365.90776183986497</v>
      </c>
      <c r="M1138">
        <v>51.972117341922903</v>
      </c>
      <c r="N1138">
        <v>0.29678406426663601</v>
      </c>
      <c r="O1138">
        <v>13.4737114067949</v>
      </c>
      <c r="P1138">
        <v>132.11394302848501</v>
      </c>
    </row>
    <row r="1139" spans="1:17" hidden="1" x14ac:dyDescent="0.3">
      <c r="A1139" t="s">
        <v>2437</v>
      </c>
      <c r="B1139" t="s">
        <v>2438</v>
      </c>
      <c r="C1139" t="s">
        <v>3142</v>
      </c>
      <c r="D1139" t="s">
        <v>119</v>
      </c>
      <c r="E1139">
        <v>2117.42244811</v>
      </c>
      <c r="F1139">
        <v>54.1</v>
      </c>
      <c r="G1139">
        <v>171.933928377743</v>
      </c>
      <c r="H1139">
        <v>11.128095483116301</v>
      </c>
      <c r="I1139">
        <v>77.008974917222702</v>
      </c>
      <c r="J1139">
        <v>-2.70376356219474</v>
      </c>
      <c r="K1139">
        <v>46.474728060990103</v>
      </c>
      <c r="L1139">
        <v>33.058119280920103</v>
      </c>
      <c r="M1139">
        <v>49.744934850751598</v>
      </c>
      <c r="N1139">
        <v>0.57811249887816296</v>
      </c>
      <c r="O1139">
        <v>19.260628465804</v>
      </c>
      <c r="P1139">
        <v>220.11834319526599</v>
      </c>
      <c r="Q1139">
        <v>0.13661395775389401</v>
      </c>
    </row>
    <row r="1140" spans="1:17" hidden="1" x14ac:dyDescent="0.3">
      <c r="A1140" t="s">
        <v>2439</v>
      </c>
      <c r="B1140" t="s">
        <v>2440</v>
      </c>
      <c r="C1140" t="s">
        <v>3142</v>
      </c>
      <c r="D1140" t="s">
        <v>449</v>
      </c>
      <c r="E1140">
        <v>2111.1949275749998</v>
      </c>
      <c r="F1140">
        <v>681.75</v>
      </c>
      <c r="G1140">
        <v>-16.7525638440443</v>
      </c>
      <c r="H1140">
        <v>-11.5522582194134</v>
      </c>
      <c r="I1140">
        <v>16.2565972375454</v>
      </c>
      <c r="J1140">
        <v>0.26195890535440702</v>
      </c>
      <c r="K1140">
        <v>726.80428032356303</v>
      </c>
      <c r="L1140">
        <v>645.96730555504701</v>
      </c>
      <c r="M1140">
        <v>32.508467492859097</v>
      </c>
      <c r="N1140">
        <v>0.41214580670300199</v>
      </c>
      <c r="O1140">
        <v>30.363036303630299</v>
      </c>
      <c r="P1140">
        <v>54.925576639018203</v>
      </c>
      <c r="Q1140">
        <v>0.13283449004266401</v>
      </c>
    </row>
    <row r="1141" spans="1:17" hidden="1" x14ac:dyDescent="0.3">
      <c r="A1141" t="s">
        <v>2441</v>
      </c>
      <c r="B1141" t="s">
        <v>2442</v>
      </c>
      <c r="C1141" t="s">
        <v>3142</v>
      </c>
      <c r="D1141" t="s">
        <v>51</v>
      </c>
      <c r="E1141">
        <v>2110.1869261536599</v>
      </c>
      <c r="F1141">
        <v>22.04</v>
      </c>
      <c r="G1141">
        <v>115.236702951236</v>
      </c>
      <c r="H1141">
        <v>-19.975665407529799</v>
      </c>
      <c r="I1141">
        <v>56.474677006055103</v>
      </c>
      <c r="J1141">
        <v>1.54810030455322</v>
      </c>
      <c r="K1141">
        <v>20.324822696378401</v>
      </c>
      <c r="L1141">
        <v>15.735372416827101</v>
      </c>
      <c r="M1141">
        <v>50.867776541346799</v>
      </c>
      <c r="N1141">
        <v>0.47802227464672098</v>
      </c>
      <c r="O1141">
        <v>26.588021778584299</v>
      </c>
      <c r="P1141">
        <v>204</v>
      </c>
    </row>
    <row r="1142" spans="1:17" hidden="1" x14ac:dyDescent="0.3">
      <c r="A1142" t="s">
        <v>2443</v>
      </c>
      <c r="B1142" t="s">
        <v>2444</v>
      </c>
      <c r="C1142" t="s">
        <v>3142</v>
      </c>
      <c r="D1142" t="s">
        <v>609</v>
      </c>
      <c r="E1142">
        <v>2099.93944401</v>
      </c>
      <c r="F1142">
        <v>421.45</v>
      </c>
      <c r="G1142">
        <v>-4.2682317065370299</v>
      </c>
      <c r="H1142">
        <v>-0.67031047892467499</v>
      </c>
      <c r="I1142">
        <v>-15.538625134111401</v>
      </c>
      <c r="J1142">
        <v>-4.2154238551106298</v>
      </c>
      <c r="K1142">
        <v>427.26786632467702</v>
      </c>
      <c r="L1142">
        <v>409.25899112162699</v>
      </c>
      <c r="M1142">
        <v>39.059629088986597</v>
      </c>
      <c r="N1142">
        <v>1.5808502595551199</v>
      </c>
      <c r="O1142">
        <v>49.472060742674103</v>
      </c>
      <c r="P1142">
        <v>53.954337899543297</v>
      </c>
      <c r="Q1142">
        <v>7.2243998472628995E-2</v>
      </c>
    </row>
    <row r="1143" spans="1:17" hidden="1" x14ac:dyDescent="0.3">
      <c r="A1143" t="s">
        <v>2445</v>
      </c>
      <c r="B1143" t="s">
        <v>2446</v>
      </c>
      <c r="C1143" t="s">
        <v>3142</v>
      </c>
      <c r="D1143" t="s">
        <v>114</v>
      </c>
      <c r="E1143">
        <v>2098.6792722</v>
      </c>
      <c r="F1143">
        <v>8.5500000000000007</v>
      </c>
      <c r="G1143">
        <v>-50.9610992465661</v>
      </c>
      <c r="H1143">
        <v>20.592855205197498</v>
      </c>
      <c r="I1143">
        <v>-69.629651517807204</v>
      </c>
      <c r="J1143">
        <v>22.273225460998798</v>
      </c>
      <c r="K1143">
        <v>9.1853334522035208</v>
      </c>
      <c r="L1143">
        <v>13.4117040476232</v>
      </c>
      <c r="M1143">
        <v>84.113214576439006</v>
      </c>
      <c r="N1143">
        <v>0.87431381857645996</v>
      </c>
      <c r="O1143">
        <v>217.543859649122</v>
      </c>
      <c r="P1143">
        <v>40.625</v>
      </c>
      <c r="Q1143">
        <v>1.8527190810519002E-2</v>
      </c>
    </row>
    <row r="1144" spans="1:17" hidden="1" x14ac:dyDescent="0.3">
      <c r="A1144" t="s">
        <v>2447</v>
      </c>
      <c r="B1144" t="s">
        <v>2448</v>
      </c>
      <c r="C1144" t="s">
        <v>3142</v>
      </c>
      <c r="D1144" t="s">
        <v>135</v>
      </c>
      <c r="E1144">
        <v>2096.8739322629999</v>
      </c>
      <c r="F1144">
        <v>123.09</v>
      </c>
      <c r="G1144">
        <v>5.8220722744694502</v>
      </c>
      <c r="H1144">
        <v>-10.235530097477699</v>
      </c>
      <c r="I1144">
        <v>-14.4833106102702</v>
      </c>
      <c r="J1144">
        <v>-1.9578257292266099</v>
      </c>
      <c r="K1144">
        <v>124.167986132827</v>
      </c>
      <c r="L1144">
        <v>115.38602101603099</v>
      </c>
      <c r="M1144">
        <v>44.314817113480203</v>
      </c>
      <c r="N1144">
        <v>0.55982039953871099</v>
      </c>
      <c r="O1144">
        <v>19.9122593224469</v>
      </c>
      <c r="P1144">
        <v>49.7445255474452</v>
      </c>
      <c r="Q1144">
        <v>3.1056422697029001E-2</v>
      </c>
    </row>
    <row r="1145" spans="1:17" hidden="1" x14ac:dyDescent="0.3">
      <c r="A1145" t="s">
        <v>1836</v>
      </c>
      <c r="B1145" t="s">
        <v>2449</v>
      </c>
      <c r="C1145" t="s">
        <v>3142</v>
      </c>
      <c r="D1145" t="s">
        <v>1838</v>
      </c>
      <c r="E1145">
        <v>2091.9342556299998</v>
      </c>
      <c r="F1145">
        <v>34.380000000000003</v>
      </c>
      <c r="G1145">
        <v>-20.0248628546532</v>
      </c>
      <c r="H1145">
        <v>-12.2806347536504</v>
      </c>
      <c r="I1145">
        <v>-8.14896930409334</v>
      </c>
      <c r="J1145">
        <v>-1.16648048537746</v>
      </c>
      <c r="K1145">
        <v>36.610928020879797</v>
      </c>
      <c r="L1145">
        <v>35.486040206171602</v>
      </c>
      <c r="M1145">
        <v>49.333103027404697</v>
      </c>
      <c r="N1145">
        <v>0.54367908279492105</v>
      </c>
      <c r="O1145">
        <v>33.653286794647997</v>
      </c>
      <c r="P1145">
        <v>26.629834254143599</v>
      </c>
      <c r="Q1145">
        <v>7.0291434656782004E-2</v>
      </c>
    </row>
    <row r="1146" spans="1:17" hidden="1" x14ac:dyDescent="0.3">
      <c r="A1146" t="s">
        <v>2450</v>
      </c>
      <c r="B1146" t="s">
        <v>2451</v>
      </c>
      <c r="C1146" t="s">
        <v>3142</v>
      </c>
      <c r="D1146" t="s">
        <v>395</v>
      </c>
      <c r="E1146">
        <v>2080.1981121599902</v>
      </c>
      <c r="F1146">
        <v>1654.8</v>
      </c>
      <c r="G1146">
        <v>65.614252784156506</v>
      </c>
      <c r="H1146">
        <v>3.6323661985504301</v>
      </c>
      <c r="I1146">
        <v>85.8304186029562</v>
      </c>
      <c r="J1146">
        <v>5.3298410186110301</v>
      </c>
      <c r="K1146">
        <v>1477.1598333647801</v>
      </c>
      <c r="L1146">
        <v>1199.2558119247301</v>
      </c>
      <c r="M1146">
        <v>71.392058884001898</v>
      </c>
      <c r="N1146">
        <v>0.49100160376941898</v>
      </c>
      <c r="O1146">
        <v>3.0215131737974401</v>
      </c>
      <c r="P1146">
        <v>136.46756216061701</v>
      </c>
      <c r="Q1146">
        <v>4.2786396380353003E-2</v>
      </c>
    </row>
    <row r="1147" spans="1:17" hidden="1" x14ac:dyDescent="0.3">
      <c r="A1147" t="s">
        <v>2452</v>
      </c>
      <c r="B1147" t="s">
        <v>2453</v>
      </c>
      <c r="C1147" t="s">
        <v>3142</v>
      </c>
      <c r="D1147" t="s">
        <v>156</v>
      </c>
      <c r="E1147">
        <v>2080.0862999999999</v>
      </c>
      <c r="F1147">
        <v>1958.65</v>
      </c>
      <c r="G1147">
        <v>277.76046289828298</v>
      </c>
      <c r="H1147">
        <v>-10.9545549405595</v>
      </c>
      <c r="I1147">
        <v>38.169972360161999</v>
      </c>
      <c r="J1147">
        <v>6.6850149854397598</v>
      </c>
      <c r="K1147">
        <v>1900.7552555807999</v>
      </c>
      <c r="L1147">
        <v>1516.5365914804299</v>
      </c>
      <c r="M1147">
        <v>62.047885985486197</v>
      </c>
      <c r="N1147">
        <v>0.71738238151732303</v>
      </c>
      <c r="O1147">
        <v>19.761059913716</v>
      </c>
      <c r="P1147">
        <v>314.96822033898297</v>
      </c>
      <c r="Q1147">
        <v>0.17796014476630501</v>
      </c>
    </row>
    <row r="1148" spans="1:17" hidden="1" x14ac:dyDescent="0.3">
      <c r="A1148" t="s">
        <v>2454</v>
      </c>
      <c r="B1148" t="s">
        <v>2455</v>
      </c>
      <c r="C1148" t="s">
        <v>3142</v>
      </c>
      <c r="D1148" t="s">
        <v>256</v>
      </c>
      <c r="E1148">
        <v>2079.1373939999999</v>
      </c>
      <c r="F1148">
        <v>1525.95</v>
      </c>
      <c r="G1148">
        <v>-0.88078857978930003</v>
      </c>
      <c r="H1148">
        <v>2.9135533516476002</v>
      </c>
      <c r="I1148">
        <v>-2.95703937560212</v>
      </c>
      <c r="J1148">
        <v>-1.6898152320317501</v>
      </c>
      <c r="K1148">
        <v>1525.3367569490499</v>
      </c>
      <c r="L1148">
        <v>1399.9125149341201</v>
      </c>
      <c r="M1148">
        <v>44.156762888589803</v>
      </c>
      <c r="N1148">
        <v>0.96280687883518101</v>
      </c>
      <c r="O1148">
        <v>13.430977423899799</v>
      </c>
      <c r="P1148">
        <v>48.417059767543599</v>
      </c>
      <c r="Q1148">
        <v>2.8000806010652E-2</v>
      </c>
    </row>
    <row r="1149" spans="1:17" hidden="1" x14ac:dyDescent="0.3">
      <c r="A1149" t="s">
        <v>2456</v>
      </c>
      <c r="B1149" t="s">
        <v>2457</v>
      </c>
      <c r="C1149" t="s">
        <v>3142</v>
      </c>
      <c r="D1149" t="s">
        <v>1344</v>
      </c>
      <c r="E1149">
        <v>2072.4190804</v>
      </c>
      <c r="F1149">
        <v>328.6</v>
      </c>
      <c r="G1149">
        <v>-36.946032817309799</v>
      </c>
      <c r="H1149">
        <v>-1.3636033099048299</v>
      </c>
      <c r="I1149">
        <v>-9.4524169876315298</v>
      </c>
      <c r="J1149">
        <v>-0.39184886566137</v>
      </c>
      <c r="K1149">
        <v>343.39018534062899</v>
      </c>
      <c r="L1149">
        <v>336.84620794406101</v>
      </c>
      <c r="M1149">
        <v>35.048247581445402</v>
      </c>
      <c r="N1149">
        <v>0.42098223027472798</v>
      </c>
      <c r="O1149">
        <v>17.863664029214799</v>
      </c>
      <c r="P1149">
        <v>17.357142857142801</v>
      </c>
      <c r="Q1149">
        <v>6.3764749478533E-2</v>
      </c>
    </row>
    <row r="1150" spans="1:17" hidden="1" x14ac:dyDescent="0.3">
      <c r="A1150" t="s">
        <v>2458</v>
      </c>
      <c r="B1150" t="s">
        <v>2459</v>
      </c>
      <c r="C1150" t="s">
        <v>3142</v>
      </c>
      <c r="D1150" t="s">
        <v>1942</v>
      </c>
      <c r="E1150">
        <v>2061.6360303000001</v>
      </c>
      <c r="F1150">
        <v>515.35</v>
      </c>
      <c r="G1150">
        <v>1061.4396847958601</v>
      </c>
      <c r="H1150">
        <v>-20.798672254132001</v>
      </c>
      <c r="I1150">
        <v>48.242126001299802</v>
      </c>
      <c r="J1150">
        <v>-10.351196370638499</v>
      </c>
      <c r="K1150">
        <v>603.89989538600503</v>
      </c>
      <c r="L1150">
        <v>465.51254247598303</v>
      </c>
      <c r="M1150">
        <v>36.187355352776201</v>
      </c>
      <c r="N1150">
        <v>1.0166027844407599</v>
      </c>
      <c r="O1150">
        <v>84.088483554865604</v>
      </c>
    </row>
    <row r="1151" spans="1:17" hidden="1" x14ac:dyDescent="0.3">
      <c r="A1151" t="s">
        <v>2460</v>
      </c>
      <c r="B1151" t="s">
        <v>2461</v>
      </c>
      <c r="C1151" t="s">
        <v>3142</v>
      </c>
      <c r="D1151" t="s">
        <v>132</v>
      </c>
      <c r="E1151">
        <v>2059.2170680300001</v>
      </c>
      <c r="F1151">
        <v>139.44999999999999</v>
      </c>
      <c r="G1151">
        <v>12.0856651367223</v>
      </c>
      <c r="H1151">
        <v>-4.05403215374485</v>
      </c>
      <c r="I1151">
        <v>-5.01532157530393</v>
      </c>
      <c r="J1151">
        <v>-3.3296114184338199</v>
      </c>
      <c r="K1151">
        <v>140.34977683179599</v>
      </c>
      <c r="L1151">
        <v>124.378303021731</v>
      </c>
      <c r="M1151">
        <v>49.1005625668109</v>
      </c>
      <c r="N1151">
        <v>0.56180907003012803</v>
      </c>
      <c r="O1151">
        <v>28.146288992470399</v>
      </c>
      <c r="P1151">
        <v>57.570621468926497</v>
      </c>
      <c r="Q1151">
        <v>0.14344813116990901</v>
      </c>
    </row>
    <row r="1152" spans="1:17" hidden="1" x14ac:dyDescent="0.3">
      <c r="A1152" t="s">
        <v>2462</v>
      </c>
      <c r="B1152" t="s">
        <v>2463</v>
      </c>
      <c r="C1152" t="s">
        <v>3142</v>
      </c>
      <c r="D1152" t="s">
        <v>135</v>
      </c>
      <c r="E1152">
        <v>2055.7818468999999</v>
      </c>
      <c r="F1152">
        <v>121.3</v>
      </c>
      <c r="G1152">
        <v>27.8570245568799</v>
      </c>
      <c r="H1152">
        <v>14.202954026564001</v>
      </c>
      <c r="I1152">
        <v>21.2843678038364</v>
      </c>
      <c r="J1152">
        <v>-12.0190175098555</v>
      </c>
      <c r="K1152">
        <v>114.033352063184</v>
      </c>
      <c r="L1152">
        <v>98.672746430325304</v>
      </c>
      <c r="M1152">
        <v>46.4478069553628</v>
      </c>
      <c r="N1152">
        <v>1.67301906159536</v>
      </c>
      <c r="O1152">
        <v>21.7642209398186</v>
      </c>
      <c r="P1152">
        <v>73.260962719611399</v>
      </c>
      <c r="Q1152">
        <v>7.5971806496762995E-2</v>
      </c>
    </row>
    <row r="1153" spans="1:17" hidden="1" x14ac:dyDescent="0.3">
      <c r="A1153" t="s">
        <v>2464</v>
      </c>
      <c r="B1153" t="s">
        <v>2465</v>
      </c>
      <c r="C1153" t="s">
        <v>3142</v>
      </c>
      <c r="D1153" t="s">
        <v>54</v>
      </c>
      <c r="E1153">
        <v>2055.5660870910001</v>
      </c>
      <c r="F1153">
        <v>186.89</v>
      </c>
      <c r="G1153">
        <v>-47.212859434319498</v>
      </c>
      <c r="H1153">
        <v>-12.611064774564399</v>
      </c>
      <c r="I1153">
        <v>-33.985936297248799</v>
      </c>
      <c r="J1153">
        <v>-2.0892049334977498</v>
      </c>
      <c r="K1153">
        <v>204.37826743337399</v>
      </c>
      <c r="L1153">
        <v>218.25328376329799</v>
      </c>
      <c r="M1153">
        <v>38.259746757654902</v>
      </c>
      <c r="N1153">
        <v>0.95684275781547901</v>
      </c>
      <c r="O1153">
        <v>51.720263256461003</v>
      </c>
      <c r="P1153">
        <v>6.1272004542873404</v>
      </c>
      <c r="Q1153">
        <v>9.3593831446946996E-2</v>
      </c>
    </row>
    <row r="1154" spans="1:17" hidden="1" x14ac:dyDescent="0.3">
      <c r="A1154" t="s">
        <v>2466</v>
      </c>
      <c r="B1154" t="s">
        <v>2467</v>
      </c>
      <c r="C1154" t="s">
        <v>3142</v>
      </c>
      <c r="D1154" t="s">
        <v>256</v>
      </c>
      <c r="E1154">
        <v>2054.8209954399999</v>
      </c>
      <c r="F1154">
        <v>570.4</v>
      </c>
      <c r="G1154">
        <v>29.291468894784298</v>
      </c>
      <c r="H1154">
        <v>13.6172896908996</v>
      </c>
      <c r="I1154">
        <v>55.444429817378598</v>
      </c>
      <c r="J1154">
        <v>2.61270114488936</v>
      </c>
      <c r="K1154">
        <v>515.28082398975505</v>
      </c>
      <c r="L1154">
        <v>422.34399929457601</v>
      </c>
      <c r="M1154">
        <v>52.944080076056601</v>
      </c>
      <c r="N1154">
        <v>0.88571080660332802</v>
      </c>
      <c r="O1154">
        <v>12.1756661991584</v>
      </c>
      <c r="P1154">
        <v>87.415804172827293</v>
      </c>
      <c r="Q1154">
        <v>0.10383620816052901</v>
      </c>
    </row>
    <row r="1155" spans="1:17" hidden="1" x14ac:dyDescent="0.3">
      <c r="A1155" t="s">
        <v>2468</v>
      </c>
      <c r="B1155" t="s">
        <v>2469</v>
      </c>
      <c r="C1155" t="s">
        <v>3142</v>
      </c>
      <c r="D1155" t="s">
        <v>256</v>
      </c>
      <c r="E1155">
        <v>2046.44786544</v>
      </c>
      <c r="F1155">
        <v>457.2</v>
      </c>
      <c r="G1155">
        <v>-46.040745264265198</v>
      </c>
      <c r="H1155">
        <v>-5.82742058324986</v>
      </c>
      <c r="I1155">
        <v>-28.2147983008708</v>
      </c>
      <c r="J1155">
        <v>-1.56883760324773</v>
      </c>
      <c r="K1155">
        <v>484.67987376295702</v>
      </c>
      <c r="L1155">
        <v>518.478253504853</v>
      </c>
      <c r="M1155">
        <v>31.385415340671599</v>
      </c>
      <c r="N1155">
        <v>0.65284828945777795</v>
      </c>
      <c r="O1155">
        <v>39.577865266841599</v>
      </c>
      <c r="P1155">
        <v>2.3620284338967901</v>
      </c>
    </row>
    <row r="1156" spans="1:17" hidden="1" x14ac:dyDescent="0.3">
      <c r="A1156" t="s">
        <v>2470</v>
      </c>
      <c r="B1156" t="s">
        <v>2471</v>
      </c>
      <c r="C1156" t="s">
        <v>3142</v>
      </c>
      <c r="D1156" t="s">
        <v>310</v>
      </c>
      <c r="E1156">
        <v>2035.7155279999999</v>
      </c>
      <c r="F1156">
        <v>1519.1</v>
      </c>
      <c r="G1156">
        <v>427.45495914759402</v>
      </c>
      <c r="H1156">
        <v>6.2913809778338399</v>
      </c>
      <c r="I1156">
        <v>53.610975806568803</v>
      </c>
      <c r="J1156">
        <v>1.76804086051801</v>
      </c>
      <c r="K1156">
        <v>1374.65847833918</v>
      </c>
      <c r="L1156">
        <v>1000.37076703061</v>
      </c>
      <c r="M1156">
        <v>63.4282652074914</v>
      </c>
      <c r="N1156">
        <v>0.79317301285061903</v>
      </c>
      <c r="O1156">
        <v>6.6355078664999096</v>
      </c>
      <c r="P1156">
        <v>479.69853081473002</v>
      </c>
      <c r="Q1156">
        <v>0.206562814556702</v>
      </c>
    </row>
    <row r="1157" spans="1:17" hidden="1" x14ac:dyDescent="0.3">
      <c r="A1157" t="s">
        <v>2472</v>
      </c>
      <c r="B1157" t="s">
        <v>2473</v>
      </c>
      <c r="C1157" t="s">
        <v>3142</v>
      </c>
      <c r="D1157" t="s">
        <v>933</v>
      </c>
      <c r="E1157">
        <v>2035.6918416399999</v>
      </c>
      <c r="F1157">
        <v>305.64999999999998</v>
      </c>
      <c r="G1157">
        <v>265.14499266637</v>
      </c>
      <c r="H1157">
        <v>-19.579680006069999</v>
      </c>
      <c r="I1157">
        <v>49.868527058561803</v>
      </c>
      <c r="J1157">
        <v>-5.7464895497370998</v>
      </c>
      <c r="K1157">
        <v>343.46495968563698</v>
      </c>
      <c r="L1157">
        <v>258.736200530568</v>
      </c>
      <c r="M1157">
        <v>30.6745189405468</v>
      </c>
      <c r="N1157">
        <v>0.76206439764740097</v>
      </c>
      <c r="O1157">
        <v>42.368722394896103</v>
      </c>
      <c r="Q1157">
        <v>0.153043104078804</v>
      </c>
    </row>
    <row r="1158" spans="1:17" hidden="1" x14ac:dyDescent="0.3">
      <c r="A1158" t="s">
        <v>2474</v>
      </c>
      <c r="B1158" t="s">
        <v>2475</v>
      </c>
      <c r="C1158" t="s">
        <v>3142</v>
      </c>
      <c r="D1158" t="s">
        <v>458</v>
      </c>
      <c r="E1158">
        <v>2027.30245155999</v>
      </c>
      <c r="F1158">
        <v>242.39</v>
      </c>
      <c r="G1158">
        <v>-20.886966823477401</v>
      </c>
      <c r="H1158">
        <v>0.76884278873428102</v>
      </c>
      <c r="I1158">
        <v>0.89128008992837404</v>
      </c>
      <c r="J1158">
        <v>0.19713201853644899</v>
      </c>
      <c r="K1158">
        <v>247.26462481950699</v>
      </c>
      <c r="L1158">
        <v>239.394162695424</v>
      </c>
      <c r="M1158">
        <v>54.302558533004202</v>
      </c>
      <c r="N1158">
        <v>0.53858678523586301</v>
      </c>
      <c r="O1158">
        <v>27.686785758488298</v>
      </c>
      <c r="P1158">
        <v>34.250900027693099</v>
      </c>
      <c r="Q1158">
        <v>7.3107494080396004E-2</v>
      </c>
    </row>
    <row r="1159" spans="1:17" hidden="1" x14ac:dyDescent="0.3">
      <c r="A1159" t="s">
        <v>2476</v>
      </c>
      <c r="B1159" t="s">
        <v>2477</v>
      </c>
      <c r="C1159" t="s">
        <v>3142</v>
      </c>
      <c r="D1159" t="s">
        <v>284</v>
      </c>
      <c r="E1159">
        <v>2018.0316621699999</v>
      </c>
      <c r="F1159">
        <v>1300.3</v>
      </c>
      <c r="G1159">
        <v>-30.9909169452893</v>
      </c>
      <c r="H1159">
        <v>-2.5865910637623402</v>
      </c>
      <c r="I1159">
        <v>-8.7804818425519002</v>
      </c>
      <c r="J1159">
        <v>1.2522059244963799</v>
      </c>
      <c r="K1159">
        <v>1305.1146749453201</v>
      </c>
      <c r="L1159">
        <v>1313.31126105217</v>
      </c>
      <c r="M1159">
        <v>51.8041529522527</v>
      </c>
      <c r="N1159">
        <v>0.53573524855654098</v>
      </c>
      <c r="O1159">
        <v>17.176805352610899</v>
      </c>
      <c r="P1159">
        <v>13.4741251418099</v>
      </c>
      <c r="Q1159">
        <v>6.6197772888320003E-3</v>
      </c>
    </row>
    <row r="1160" spans="1:17" hidden="1" x14ac:dyDescent="0.3">
      <c r="A1160" t="s">
        <v>2478</v>
      </c>
      <c r="B1160" t="s">
        <v>2479</v>
      </c>
      <c r="C1160" t="s">
        <v>3142</v>
      </c>
      <c r="D1160" t="s">
        <v>1572</v>
      </c>
      <c r="E1160">
        <v>2014.6079416319999</v>
      </c>
      <c r="F1160">
        <v>92.56</v>
      </c>
      <c r="G1160">
        <v>-38.766720971196897</v>
      </c>
      <c r="H1160">
        <v>-13.5295868094251</v>
      </c>
      <c r="I1160">
        <v>-22.461735059439199</v>
      </c>
      <c r="J1160">
        <v>-0.492731985809719</v>
      </c>
      <c r="K1160">
        <v>95.311946739562103</v>
      </c>
      <c r="L1160">
        <v>96.332005041452106</v>
      </c>
      <c r="M1160">
        <v>43.051220265491601</v>
      </c>
      <c r="N1160">
        <v>0.41163076198750997</v>
      </c>
      <c r="O1160">
        <v>39.909248055315402</v>
      </c>
      <c r="P1160">
        <v>11.518072289156599</v>
      </c>
      <c r="Q1160">
        <v>3.8321906376794002E-2</v>
      </c>
    </row>
    <row r="1161" spans="1:17" hidden="1" x14ac:dyDescent="0.3">
      <c r="A1161" t="s">
        <v>2480</v>
      </c>
      <c r="B1161" t="s">
        <v>2481</v>
      </c>
      <c r="C1161" t="s">
        <v>3142</v>
      </c>
      <c r="D1161" t="s">
        <v>80</v>
      </c>
      <c r="E1161">
        <v>2014.1438101199999</v>
      </c>
      <c r="F1161">
        <v>232.02</v>
      </c>
      <c r="G1161">
        <v>4.1606865686359003</v>
      </c>
      <c r="H1161">
        <v>-6.9557440514692903</v>
      </c>
      <c r="I1161">
        <v>-7.2239370090442101</v>
      </c>
      <c r="J1161">
        <v>-6.4632838504658396</v>
      </c>
      <c r="K1161">
        <v>240.44174029037799</v>
      </c>
      <c r="L1161">
        <v>230.46173781520099</v>
      </c>
      <c r="M1161">
        <v>40.433749946051996</v>
      </c>
      <c r="N1161">
        <v>1.3686041063703001</v>
      </c>
      <c r="O1161">
        <v>18.308766485647698</v>
      </c>
      <c r="P1161">
        <v>33.652073732718897</v>
      </c>
      <c r="Q1161">
        <v>-6.8018287858251994E-2</v>
      </c>
    </row>
    <row r="1162" spans="1:17" hidden="1" x14ac:dyDescent="0.3">
      <c r="A1162" t="s">
        <v>2482</v>
      </c>
      <c r="B1162" t="s">
        <v>2483</v>
      </c>
      <c r="C1162" t="s">
        <v>3142</v>
      </c>
      <c r="D1162" t="s">
        <v>184</v>
      </c>
      <c r="E1162">
        <v>2010.78344148</v>
      </c>
      <c r="F1162">
        <v>638.85</v>
      </c>
      <c r="G1162">
        <v>-23.7209570358356</v>
      </c>
      <c r="H1162">
        <v>-9.6652809130994992</v>
      </c>
      <c r="I1162">
        <v>32.4496010341825</v>
      </c>
      <c r="J1162">
        <v>1.2408588189729599</v>
      </c>
      <c r="K1162">
        <v>641.58168769788995</v>
      </c>
      <c r="L1162">
        <v>566.49096156411599</v>
      </c>
      <c r="M1162">
        <v>46.814726709120599</v>
      </c>
      <c r="N1162">
        <v>0.26173040151896498</v>
      </c>
      <c r="O1162">
        <v>23.996243249589</v>
      </c>
      <c r="P1162">
        <v>58.917910447761201</v>
      </c>
      <c r="Q1162">
        <v>6.7968351046739997E-3</v>
      </c>
    </row>
    <row r="1163" spans="1:17" hidden="1" x14ac:dyDescent="0.3">
      <c r="A1163" t="s">
        <v>2484</v>
      </c>
      <c r="B1163" t="s">
        <v>2485</v>
      </c>
      <c r="C1163" t="s">
        <v>3142</v>
      </c>
      <c r="D1163" t="s">
        <v>48</v>
      </c>
      <c r="E1163">
        <v>2009.7976000000001</v>
      </c>
      <c r="F1163">
        <v>89.15</v>
      </c>
      <c r="G1163">
        <v>6.3971655253112099</v>
      </c>
      <c r="H1163">
        <v>-15.9559679349858</v>
      </c>
      <c r="I1163">
        <v>16.409841899956401</v>
      </c>
      <c r="J1163">
        <v>-0.41448139479315999</v>
      </c>
      <c r="K1163">
        <v>99.240571931987205</v>
      </c>
      <c r="L1163">
        <v>85.375185854517994</v>
      </c>
      <c r="M1163">
        <v>34.519788539745903</v>
      </c>
      <c r="N1163">
        <v>0.50781352406551505</v>
      </c>
      <c r="O1163">
        <v>35.344924284912999</v>
      </c>
      <c r="P1163">
        <v>51.358234295415897</v>
      </c>
      <c r="Q1163">
        <v>0.11670404616753299</v>
      </c>
    </row>
    <row r="1164" spans="1:17" hidden="1" x14ac:dyDescent="0.3">
      <c r="A1164" t="s">
        <v>2486</v>
      </c>
      <c r="B1164" t="s">
        <v>2487</v>
      </c>
      <c r="C1164" t="s">
        <v>3142</v>
      </c>
      <c r="D1164" t="s">
        <v>556</v>
      </c>
      <c r="E1164">
        <v>2007.1293007500001</v>
      </c>
      <c r="F1164">
        <v>99.75</v>
      </c>
      <c r="G1164">
        <v>85.272943306625294</v>
      </c>
      <c r="H1164">
        <v>4.1552030039894303</v>
      </c>
      <c r="I1164">
        <v>16.185474532612901</v>
      </c>
      <c r="J1164">
        <v>-10.623587572298</v>
      </c>
      <c r="K1164">
        <v>96.6820071277469</v>
      </c>
      <c r="L1164">
        <v>80.969880509972896</v>
      </c>
      <c r="M1164">
        <v>47.977260041905097</v>
      </c>
      <c r="N1164">
        <v>1.0354220820742499</v>
      </c>
      <c r="O1164">
        <v>30.3258145363408</v>
      </c>
      <c r="P1164">
        <v>149.375</v>
      </c>
      <c r="Q1164">
        <v>0.169841963786698</v>
      </c>
    </row>
    <row r="1165" spans="1:17" hidden="1" x14ac:dyDescent="0.3">
      <c r="A1165" t="s">
        <v>2488</v>
      </c>
      <c r="B1165" t="s">
        <v>2489</v>
      </c>
      <c r="C1165" t="s">
        <v>3142</v>
      </c>
      <c r="D1165" t="s">
        <v>1344</v>
      </c>
      <c r="E1165">
        <v>2004.4099656000001</v>
      </c>
      <c r="F1165">
        <v>100.8</v>
      </c>
      <c r="G1165">
        <v>-42.553127382556703</v>
      </c>
      <c r="H1165">
        <v>-10.512953403140401</v>
      </c>
      <c r="I1165">
        <v>-9.95415170146679</v>
      </c>
      <c r="J1165">
        <v>-1.8836754815838099</v>
      </c>
      <c r="K1165">
        <v>107.818807072002</v>
      </c>
      <c r="L1165">
        <v>107.67791394927301</v>
      </c>
      <c r="M1165">
        <v>31.9928271452284</v>
      </c>
      <c r="N1165">
        <v>0.45478370061804801</v>
      </c>
      <c r="O1165">
        <v>33.908730158730101</v>
      </c>
      <c r="P1165">
        <v>8.3754435006988306</v>
      </c>
      <c r="Q1165">
        <v>8.8012691684553002E-2</v>
      </c>
    </row>
    <row r="1166" spans="1:17" hidden="1" x14ac:dyDescent="0.3">
      <c r="A1166" t="s">
        <v>2490</v>
      </c>
      <c r="B1166" t="s">
        <v>2491</v>
      </c>
      <c r="C1166" t="s">
        <v>3142</v>
      </c>
      <c r="D1166" t="s">
        <v>1003</v>
      </c>
      <c r="E1166">
        <v>2003.0061127500001</v>
      </c>
      <c r="F1166">
        <v>564.15</v>
      </c>
      <c r="G1166">
        <v>49.225659029511299</v>
      </c>
      <c r="H1166">
        <v>-15.249851257111899</v>
      </c>
      <c r="I1166">
        <v>68.100354049088196</v>
      </c>
      <c r="J1166">
        <v>-8.2554028040072502</v>
      </c>
      <c r="K1166">
        <v>603.84087715394003</v>
      </c>
      <c r="L1166">
        <v>475.83046092633202</v>
      </c>
      <c r="M1166">
        <v>29.116953627752899</v>
      </c>
      <c r="N1166">
        <v>0.501051811957542</v>
      </c>
      <c r="O1166">
        <v>29.1855003102011</v>
      </c>
      <c r="P1166">
        <v>121.148569188553</v>
      </c>
      <c r="Q1166">
        <v>0.144019862555263</v>
      </c>
    </row>
    <row r="1167" spans="1:17" hidden="1" x14ac:dyDescent="0.3">
      <c r="A1167" t="s">
        <v>2492</v>
      </c>
      <c r="B1167" t="s">
        <v>2493</v>
      </c>
      <c r="C1167" t="s">
        <v>3142</v>
      </c>
      <c r="D1167" t="s">
        <v>184</v>
      </c>
      <c r="E1167">
        <v>2002.0090376799999</v>
      </c>
      <c r="F1167">
        <v>841.7</v>
      </c>
      <c r="G1167">
        <v>146.740225848954</v>
      </c>
      <c r="H1167">
        <v>-45.0273840877026</v>
      </c>
      <c r="I1167">
        <v>84.601640167121801</v>
      </c>
      <c r="J1167">
        <v>0.25734358948415997</v>
      </c>
      <c r="K1167">
        <v>765.92826458442698</v>
      </c>
      <c r="L1167">
        <v>541.17143076888794</v>
      </c>
      <c r="M1167">
        <v>47.877027439008103</v>
      </c>
      <c r="N1167">
        <v>0.44495776526470698</v>
      </c>
      <c r="O1167">
        <v>23.553522632766999</v>
      </c>
      <c r="P1167">
        <v>198.18439465060601</v>
      </c>
      <c r="Q1167">
        <v>0.210637623253489</v>
      </c>
    </row>
    <row r="1168" spans="1:17" hidden="1" x14ac:dyDescent="0.3">
      <c r="A1168" t="s">
        <v>2494</v>
      </c>
      <c r="B1168" t="s">
        <v>2495</v>
      </c>
      <c r="C1168" t="s">
        <v>3142</v>
      </c>
      <c r="D1168" t="s">
        <v>526</v>
      </c>
      <c r="E1168">
        <v>2000.091564475</v>
      </c>
      <c r="F1168">
        <v>2351.15</v>
      </c>
      <c r="G1168">
        <v>13.8558384349838</v>
      </c>
      <c r="H1168">
        <v>-2.8746401072965799</v>
      </c>
      <c r="I1168">
        <v>37.968932634163401</v>
      </c>
      <c r="J1168">
        <v>9.3417367548647795E-2</v>
      </c>
      <c r="K1168">
        <v>2438.3575255011601</v>
      </c>
      <c r="L1168">
        <v>2123.3768725356599</v>
      </c>
      <c r="M1168">
        <v>44.8535807094338</v>
      </c>
      <c r="N1168">
        <v>0.26741380985176799</v>
      </c>
      <c r="O1168">
        <v>43.716904493545698</v>
      </c>
      <c r="P1168">
        <v>81.857910817186806</v>
      </c>
      <c r="Q1168">
        <v>-2.4253289011799999E-2</v>
      </c>
    </row>
    <row r="1169" spans="1:17" hidden="1" x14ac:dyDescent="0.3">
      <c r="A1169" t="s">
        <v>2496</v>
      </c>
      <c r="B1169" t="s">
        <v>2497</v>
      </c>
      <c r="C1169" t="s">
        <v>3142</v>
      </c>
      <c r="D1169" t="s">
        <v>184</v>
      </c>
      <c r="E1169">
        <v>1995.6710895000001</v>
      </c>
      <c r="F1169">
        <v>323.3</v>
      </c>
      <c r="G1169">
        <v>29.555167213542301</v>
      </c>
      <c r="H1169">
        <v>-0.61983347818673595</v>
      </c>
      <c r="I1169">
        <v>6.2003927239066696</v>
      </c>
      <c r="J1169">
        <v>0.67601902929504198</v>
      </c>
      <c r="K1169">
        <v>335.794483204073</v>
      </c>
      <c r="L1169">
        <v>304.57694005025502</v>
      </c>
      <c r="M1169">
        <v>46.021821650337102</v>
      </c>
      <c r="N1169">
        <v>0.23636807434736601</v>
      </c>
      <c r="O1169">
        <v>22.424992267244001</v>
      </c>
      <c r="P1169">
        <v>69.258154023349505</v>
      </c>
      <c r="Q1169">
        <v>0.15579259410052601</v>
      </c>
    </row>
    <row r="1170" spans="1:17" hidden="1" x14ac:dyDescent="0.3">
      <c r="A1170" t="s">
        <v>2498</v>
      </c>
      <c r="B1170" t="s">
        <v>2499</v>
      </c>
      <c r="C1170" t="s">
        <v>3142</v>
      </c>
      <c r="D1170" t="s">
        <v>256</v>
      </c>
      <c r="E1170">
        <v>1992.018950145</v>
      </c>
      <c r="F1170">
        <v>651.35</v>
      </c>
      <c r="G1170">
        <v>-63.964822830878703</v>
      </c>
      <c r="H1170">
        <v>6.6103915502805801</v>
      </c>
      <c r="I1170">
        <v>-28.598570089602699</v>
      </c>
      <c r="J1170">
        <v>4.9483768045043002</v>
      </c>
      <c r="K1170">
        <v>625.47167478072697</v>
      </c>
      <c r="L1170">
        <v>728.71203462973699</v>
      </c>
      <c r="M1170">
        <v>78.203149885899805</v>
      </c>
      <c r="N1170">
        <v>1.26071063211462</v>
      </c>
      <c r="O1170">
        <v>76.556382897059905</v>
      </c>
      <c r="P1170">
        <v>13.8723776223776</v>
      </c>
    </row>
    <row r="1171" spans="1:17" hidden="1" x14ac:dyDescent="0.3">
      <c r="A1171" t="s">
        <v>2500</v>
      </c>
      <c r="B1171" t="s">
        <v>2501</v>
      </c>
      <c r="C1171" t="s">
        <v>3142</v>
      </c>
      <c r="D1171" t="s">
        <v>21</v>
      </c>
      <c r="E1171">
        <v>1989.84787798499</v>
      </c>
      <c r="F1171">
        <v>219.01</v>
      </c>
      <c r="G1171">
        <v>-67.122301432358398</v>
      </c>
      <c r="H1171">
        <v>-3.7675613149995799</v>
      </c>
      <c r="I1171">
        <v>-42.549746619010399</v>
      </c>
      <c r="J1171">
        <v>1.41586082861836</v>
      </c>
      <c r="K1171">
        <v>234.083283167171</v>
      </c>
      <c r="M1171">
        <v>40.998479115047203</v>
      </c>
      <c r="N1171">
        <v>0.66556664543136101</v>
      </c>
      <c r="O1171">
        <v>93.461485776905107</v>
      </c>
      <c r="P1171">
        <v>6.8341463414634198</v>
      </c>
    </row>
    <row r="1172" spans="1:17" hidden="1" x14ac:dyDescent="0.3">
      <c r="A1172" t="s">
        <v>2502</v>
      </c>
      <c r="B1172" t="s">
        <v>2503</v>
      </c>
      <c r="C1172" t="s">
        <v>3142</v>
      </c>
      <c r="D1172" t="s">
        <v>1323</v>
      </c>
      <c r="E1172">
        <v>1986.5082564750001</v>
      </c>
      <c r="F1172">
        <v>766.95</v>
      </c>
      <c r="G1172">
        <v>-13.1365222207424</v>
      </c>
      <c r="H1172">
        <v>-5.89831487864131</v>
      </c>
      <c r="I1172">
        <v>25.866405572403401</v>
      </c>
      <c r="J1172">
        <v>-2.3150585953703602</v>
      </c>
      <c r="K1172">
        <v>789.42468145600503</v>
      </c>
      <c r="L1172">
        <v>722.54906144832</v>
      </c>
      <c r="M1172">
        <v>52.174098601488197</v>
      </c>
      <c r="N1172">
        <v>0.31298448633829401</v>
      </c>
      <c r="O1172">
        <v>30.1910163635178</v>
      </c>
      <c r="P1172">
        <v>69.867109634551497</v>
      </c>
      <c r="Q1172">
        <v>-3.8966487618312999E-2</v>
      </c>
    </row>
    <row r="1173" spans="1:17" hidden="1" x14ac:dyDescent="0.3">
      <c r="A1173" t="s">
        <v>2504</v>
      </c>
      <c r="B1173" t="s">
        <v>2505</v>
      </c>
      <c r="C1173" t="s">
        <v>3142</v>
      </c>
      <c r="D1173" t="s">
        <v>1686</v>
      </c>
      <c r="E1173">
        <v>1984.1380216</v>
      </c>
      <c r="F1173">
        <v>63.42</v>
      </c>
      <c r="G1173">
        <v>1.8366261799163901</v>
      </c>
      <c r="H1173">
        <v>5.4943940680040502</v>
      </c>
      <c r="I1173">
        <v>-5.6585703479091096</v>
      </c>
      <c r="J1173">
        <v>-0.30488872185993199</v>
      </c>
      <c r="K1173">
        <v>62.142765287312699</v>
      </c>
      <c r="L1173">
        <v>59.0133529327871</v>
      </c>
      <c r="M1173">
        <v>58.880462682991599</v>
      </c>
      <c r="N1173">
        <v>1.10352023108429</v>
      </c>
      <c r="O1173">
        <v>2.5543992431409799</v>
      </c>
      <c r="P1173">
        <v>29.217603911980401</v>
      </c>
      <c r="Q1173">
        <v>-2.8254867209200001E-2</v>
      </c>
    </row>
    <row r="1174" spans="1:17" hidden="1" x14ac:dyDescent="0.3">
      <c r="A1174" t="s">
        <v>2506</v>
      </c>
      <c r="B1174" t="s">
        <v>2507</v>
      </c>
      <c r="C1174" t="s">
        <v>3142</v>
      </c>
      <c r="D1174" t="s">
        <v>167</v>
      </c>
      <c r="E1174">
        <v>1981.284375</v>
      </c>
      <c r="F1174">
        <v>1986.25</v>
      </c>
      <c r="G1174">
        <v>-25.635605671281599</v>
      </c>
      <c r="H1174">
        <v>-8.2127182166944497</v>
      </c>
      <c r="I1174">
        <v>-16.640032465455199</v>
      </c>
      <c r="J1174">
        <v>0.54599680492553604</v>
      </c>
      <c r="K1174">
        <v>2095.3387460142699</v>
      </c>
      <c r="L1174">
        <v>2084.56421835949</v>
      </c>
      <c r="M1174">
        <v>41.018315664260399</v>
      </c>
      <c r="N1174">
        <v>0.82405668317715497</v>
      </c>
      <c r="O1174">
        <v>39.896790434235299</v>
      </c>
      <c r="P1174">
        <v>17.529585798816498</v>
      </c>
      <c r="Q1174">
        <v>9.4038881529974E-2</v>
      </c>
    </row>
    <row r="1175" spans="1:17" hidden="1" x14ac:dyDescent="0.3">
      <c r="A1175" t="s">
        <v>2508</v>
      </c>
      <c r="B1175" t="s">
        <v>2509</v>
      </c>
      <c r="C1175" t="s">
        <v>3142</v>
      </c>
      <c r="D1175" t="s">
        <v>2510</v>
      </c>
      <c r="E1175">
        <v>1967.2200090199999</v>
      </c>
      <c r="F1175">
        <v>1821.4</v>
      </c>
      <c r="G1175">
        <v>327.366663287731</v>
      </c>
      <c r="H1175">
        <v>-7.0449031031828904</v>
      </c>
      <c r="I1175">
        <v>31.712978966177999</v>
      </c>
      <c r="J1175">
        <v>-5.4723087956939001</v>
      </c>
      <c r="K1175">
        <v>1855.0988306884201</v>
      </c>
      <c r="L1175">
        <v>1524.8867218273799</v>
      </c>
      <c r="M1175">
        <v>52.417417302268703</v>
      </c>
      <c r="N1175">
        <v>0.73255367953972805</v>
      </c>
      <c r="O1175">
        <v>24.0803777314153</v>
      </c>
      <c r="P1175">
        <v>417.07594038324999</v>
      </c>
      <c r="Q1175">
        <v>0.239810572187488</v>
      </c>
    </row>
    <row r="1176" spans="1:17" hidden="1" x14ac:dyDescent="0.3">
      <c r="A1176" t="s">
        <v>2511</v>
      </c>
      <c r="B1176" t="s">
        <v>2512</v>
      </c>
      <c r="C1176" t="s">
        <v>3142</v>
      </c>
      <c r="D1176" t="s">
        <v>271</v>
      </c>
      <c r="E1176">
        <v>1964.43783835</v>
      </c>
      <c r="F1176">
        <v>313.3</v>
      </c>
      <c r="G1176">
        <v>3.1738955613258599</v>
      </c>
      <c r="H1176">
        <v>-3.9049151157878899</v>
      </c>
      <c r="I1176">
        <v>-26.562632420883698</v>
      </c>
      <c r="J1176">
        <v>-0.35733546743446698</v>
      </c>
      <c r="K1176">
        <v>317.034234147566</v>
      </c>
      <c r="L1176">
        <v>313.84216325462</v>
      </c>
      <c r="M1176">
        <v>57.1840786406175</v>
      </c>
      <c r="N1176">
        <v>0.51060244318196701</v>
      </c>
      <c r="O1176">
        <v>34.902649218001898</v>
      </c>
      <c r="P1176">
        <v>47.296661965209204</v>
      </c>
      <c r="Q1176">
        <v>9.0186615178694002E-2</v>
      </c>
    </row>
    <row r="1177" spans="1:17" hidden="1" x14ac:dyDescent="0.3">
      <c r="A1177" t="s">
        <v>2513</v>
      </c>
      <c r="B1177" t="s">
        <v>2514</v>
      </c>
      <c r="C1177" t="s">
        <v>3142</v>
      </c>
      <c r="D1177" t="s">
        <v>125</v>
      </c>
      <c r="E1177">
        <v>1957.5295076750001</v>
      </c>
      <c r="F1177">
        <v>124.75</v>
      </c>
      <c r="G1177">
        <v>-38.954044572844801</v>
      </c>
      <c r="H1177">
        <v>-11.0427714326086</v>
      </c>
      <c r="I1177">
        <v>-26.698278968787601</v>
      </c>
      <c r="J1177">
        <v>-3.9759563330271499</v>
      </c>
      <c r="K1177">
        <v>133.629064573986</v>
      </c>
      <c r="L1177">
        <v>140.62858235509799</v>
      </c>
      <c r="M1177">
        <v>34.457864028982499</v>
      </c>
      <c r="N1177">
        <v>0.41260418644093999</v>
      </c>
      <c r="O1177">
        <v>55.511022044088101</v>
      </c>
      <c r="P1177">
        <v>4.73511879774997</v>
      </c>
    </row>
    <row r="1178" spans="1:17" hidden="1" x14ac:dyDescent="0.3">
      <c r="A1178" t="s">
        <v>2515</v>
      </c>
      <c r="B1178" t="s">
        <v>2516</v>
      </c>
      <c r="C1178" t="s">
        <v>3142</v>
      </c>
      <c r="D1178" t="s">
        <v>752</v>
      </c>
      <c r="E1178">
        <v>1949.448208945</v>
      </c>
      <c r="F1178">
        <v>754.85</v>
      </c>
      <c r="G1178">
        <v>9.4041794093818503</v>
      </c>
      <c r="H1178">
        <v>-12.407328606970401</v>
      </c>
      <c r="I1178">
        <v>-32.257378679200698</v>
      </c>
      <c r="J1178">
        <v>2.18396480866623</v>
      </c>
      <c r="K1178">
        <v>810.16558436549099</v>
      </c>
      <c r="L1178">
        <v>805.16660444911599</v>
      </c>
      <c r="M1178">
        <v>34.428232709414402</v>
      </c>
      <c r="N1178">
        <v>0.55169127250028405</v>
      </c>
      <c r="O1178">
        <v>72.219646287341803</v>
      </c>
      <c r="P1178">
        <v>49.771825396825399</v>
      </c>
      <c r="Q1178">
        <v>0.169151734847449</v>
      </c>
    </row>
    <row r="1179" spans="1:17" hidden="1" x14ac:dyDescent="0.3">
      <c r="A1179" t="s">
        <v>2517</v>
      </c>
      <c r="B1179" t="s">
        <v>2518</v>
      </c>
      <c r="C1179" t="s">
        <v>3142</v>
      </c>
      <c r="D1179" t="s">
        <v>48</v>
      </c>
      <c r="E1179">
        <v>1940.5811622000001</v>
      </c>
      <c r="F1179">
        <v>153.57</v>
      </c>
      <c r="G1179">
        <v>186.44706401873901</v>
      </c>
      <c r="H1179">
        <v>-4.7853762086016802</v>
      </c>
      <c r="I1179">
        <v>68.912702792950796</v>
      </c>
      <c r="J1179">
        <v>1.10996304965127</v>
      </c>
      <c r="K1179">
        <v>158.239170619818</v>
      </c>
      <c r="L1179">
        <v>127.33857135090599</v>
      </c>
      <c r="M1179">
        <v>52.857819919470998</v>
      </c>
      <c r="N1179">
        <v>0.56522847512267005</v>
      </c>
      <c r="O1179">
        <v>32.8384450087907</v>
      </c>
      <c r="P1179">
        <v>219.77095262883901</v>
      </c>
      <c r="Q1179">
        <v>0.18612501833737999</v>
      </c>
    </row>
    <row r="1180" spans="1:17" hidden="1" x14ac:dyDescent="0.3">
      <c r="A1180" t="s">
        <v>2519</v>
      </c>
      <c r="B1180" t="s">
        <v>2520</v>
      </c>
      <c r="C1180" t="s">
        <v>3142</v>
      </c>
      <c r="D1180" t="s">
        <v>1498</v>
      </c>
      <c r="E1180">
        <v>1924.117848225</v>
      </c>
      <c r="F1180">
        <v>269.55</v>
      </c>
      <c r="G1180">
        <v>17.608490455766901</v>
      </c>
      <c r="H1180">
        <v>-18.172963588159501</v>
      </c>
      <c r="I1180">
        <v>25.825968031799601</v>
      </c>
      <c r="J1180">
        <v>-9.8846213017631595</v>
      </c>
      <c r="K1180">
        <v>296.62045066849203</v>
      </c>
      <c r="L1180">
        <v>254.27329268063301</v>
      </c>
      <c r="M1180">
        <v>23.977196171422001</v>
      </c>
      <c r="N1180">
        <v>0.53926905794473201</v>
      </c>
      <c r="O1180">
        <v>33.648673715451601</v>
      </c>
      <c r="P1180">
        <v>99.6666666666666</v>
      </c>
      <c r="Q1180">
        <v>6.6139048896348002E-2</v>
      </c>
    </row>
    <row r="1181" spans="1:17" hidden="1" x14ac:dyDescent="0.3">
      <c r="A1181" t="s">
        <v>2521</v>
      </c>
      <c r="B1181" t="s">
        <v>2522</v>
      </c>
      <c r="C1181" t="s">
        <v>3142</v>
      </c>
      <c r="D1181" t="s">
        <v>89</v>
      </c>
      <c r="E1181">
        <v>1921.841856</v>
      </c>
      <c r="F1181">
        <v>288</v>
      </c>
      <c r="G1181">
        <v>109.589208761647</v>
      </c>
      <c r="H1181">
        <v>4.69206551258997</v>
      </c>
      <c r="I1181">
        <v>133.892989193153</v>
      </c>
      <c r="J1181">
        <v>2.18795261816717</v>
      </c>
      <c r="K1181">
        <v>236.606874662557</v>
      </c>
      <c r="L1181">
        <v>164.46210015438101</v>
      </c>
      <c r="M1181">
        <v>58.391315987127001</v>
      </c>
      <c r="N1181">
        <v>0.46550252089358801</v>
      </c>
      <c r="O1181">
        <v>25.124999999999901</v>
      </c>
      <c r="P1181">
        <v>209.511015583019</v>
      </c>
      <c r="Q1181">
        <v>0.119107908305364</v>
      </c>
    </row>
    <row r="1182" spans="1:17" hidden="1" x14ac:dyDescent="0.3">
      <c r="A1182" t="s">
        <v>2523</v>
      </c>
      <c r="B1182" t="s">
        <v>2524</v>
      </c>
      <c r="C1182" t="s">
        <v>3142</v>
      </c>
      <c r="D1182" t="s">
        <v>51</v>
      </c>
      <c r="E1182">
        <v>1920.42507623499</v>
      </c>
      <c r="F1182">
        <v>918.85</v>
      </c>
      <c r="G1182">
        <v>125.817442706666</v>
      </c>
      <c r="H1182">
        <v>-0.30192846431770998</v>
      </c>
      <c r="I1182">
        <v>58.084240984907503</v>
      </c>
      <c r="J1182">
        <v>5.9778767861726099</v>
      </c>
      <c r="K1182">
        <v>837.19065189995797</v>
      </c>
      <c r="L1182">
        <v>666.29484717690195</v>
      </c>
      <c r="M1182">
        <v>68.917076121985801</v>
      </c>
      <c r="N1182">
        <v>0.48038939395275398</v>
      </c>
      <c r="O1182">
        <v>3.6186537519725599</v>
      </c>
      <c r="P1182">
        <v>194.881258023106</v>
      </c>
      <c r="Q1182">
        <v>0.107782937863942</v>
      </c>
    </row>
    <row r="1183" spans="1:17" hidden="1" x14ac:dyDescent="0.3">
      <c r="A1183" t="s">
        <v>2525</v>
      </c>
      <c r="B1183" t="s">
        <v>2526</v>
      </c>
      <c r="C1183" t="s">
        <v>3142</v>
      </c>
      <c r="D1183" t="s">
        <v>434</v>
      </c>
      <c r="E1183">
        <v>1920.0226728360001</v>
      </c>
      <c r="F1183">
        <v>127.56</v>
      </c>
      <c r="G1183">
        <v>90.347248283246401</v>
      </c>
      <c r="H1183">
        <v>-13.568572692331101</v>
      </c>
      <c r="I1183">
        <v>14.341480849453101</v>
      </c>
      <c r="J1183">
        <v>-1.0904212573805401</v>
      </c>
      <c r="K1183">
        <v>134.74232041920601</v>
      </c>
      <c r="L1183">
        <v>115.441845358739</v>
      </c>
      <c r="M1183">
        <v>40.092447988215199</v>
      </c>
      <c r="N1183">
        <v>0.29185213159503098</v>
      </c>
      <c r="O1183">
        <v>28.8805268109125</v>
      </c>
      <c r="P1183">
        <v>129.21832884097</v>
      </c>
      <c r="Q1183">
        <v>0.102864798764913</v>
      </c>
    </row>
    <row r="1184" spans="1:17" hidden="1" x14ac:dyDescent="0.3">
      <c r="A1184" t="s">
        <v>2527</v>
      </c>
      <c r="B1184" t="s">
        <v>2528</v>
      </c>
      <c r="C1184" t="s">
        <v>3142</v>
      </c>
      <c r="D1184" t="s">
        <v>395</v>
      </c>
      <c r="E1184">
        <v>1918.2456079799999</v>
      </c>
      <c r="F1184">
        <v>479.4</v>
      </c>
      <c r="G1184">
        <v>9.1354231097148997</v>
      </c>
      <c r="H1184">
        <v>-2.9264806623456701</v>
      </c>
      <c r="I1184">
        <v>33.367800107001599</v>
      </c>
      <c r="J1184">
        <v>0.47031392684426199</v>
      </c>
      <c r="K1184">
        <v>459.61407799859302</v>
      </c>
      <c r="L1184">
        <v>399.593162739018</v>
      </c>
      <c r="M1184">
        <v>52.408732786275003</v>
      </c>
      <c r="N1184">
        <v>0.387995191180046</v>
      </c>
      <c r="O1184">
        <v>10.9198998748435</v>
      </c>
      <c r="P1184">
        <v>70.9700427960057</v>
      </c>
      <c r="Q1184">
        <v>-6.8851015655955999E-2</v>
      </c>
    </row>
    <row r="1185" spans="1:17" hidden="1" x14ac:dyDescent="0.3">
      <c r="A1185" t="s">
        <v>2529</v>
      </c>
      <c r="B1185" t="s">
        <v>2530</v>
      </c>
      <c r="C1185" t="s">
        <v>3142</v>
      </c>
      <c r="D1185" t="s">
        <v>405</v>
      </c>
      <c r="E1185">
        <v>1912.002246</v>
      </c>
      <c r="F1185">
        <v>851.55</v>
      </c>
      <c r="G1185">
        <v>120.755229368638</v>
      </c>
      <c r="H1185">
        <v>-12.1880789703595</v>
      </c>
      <c r="I1185">
        <v>6.3083149375334102</v>
      </c>
      <c r="J1185">
        <v>-6.9210760193429</v>
      </c>
      <c r="K1185">
        <v>870.52015127377797</v>
      </c>
      <c r="L1185">
        <v>727.01041659929797</v>
      </c>
      <c r="M1185">
        <v>45.5017210804752</v>
      </c>
      <c r="N1185">
        <v>0.31030191098294702</v>
      </c>
      <c r="O1185">
        <v>21.543068522106701</v>
      </c>
      <c r="P1185">
        <v>183.849999999999</v>
      </c>
      <c r="Q1185">
        <v>0.15479514265312</v>
      </c>
    </row>
    <row r="1186" spans="1:17" hidden="1" x14ac:dyDescent="0.3">
      <c r="A1186" t="s">
        <v>2531</v>
      </c>
      <c r="B1186" t="s">
        <v>2532</v>
      </c>
      <c r="C1186" t="s">
        <v>3142</v>
      </c>
      <c r="D1186" t="s">
        <v>475</v>
      </c>
      <c r="E1186">
        <v>1910.6677012499999</v>
      </c>
      <c r="F1186">
        <v>990.15</v>
      </c>
      <c r="G1186">
        <v>305.04151855447998</v>
      </c>
      <c r="H1186">
        <v>-8.6976045343719104</v>
      </c>
      <c r="I1186">
        <v>74.933486615385505</v>
      </c>
      <c r="J1186">
        <v>2.6808402426337299</v>
      </c>
      <c r="K1186">
        <v>929.84633873708799</v>
      </c>
      <c r="L1186">
        <v>677.80331736131097</v>
      </c>
      <c r="M1186">
        <v>54.9109029239888</v>
      </c>
      <c r="N1186">
        <v>0.89130883326298904</v>
      </c>
      <c r="O1186">
        <v>22.718779982830799</v>
      </c>
      <c r="P1186">
        <v>332.00261780104699</v>
      </c>
      <c r="Q1186">
        <v>0.21045340747965399</v>
      </c>
    </row>
    <row r="1187" spans="1:17" hidden="1" x14ac:dyDescent="0.3">
      <c r="A1187" t="s">
        <v>2533</v>
      </c>
      <c r="B1187" t="s">
        <v>2534</v>
      </c>
      <c r="C1187" t="s">
        <v>3142</v>
      </c>
      <c r="D1187" t="s">
        <v>752</v>
      </c>
      <c r="E1187">
        <v>1909.152</v>
      </c>
      <c r="F1187">
        <v>22.4</v>
      </c>
      <c r="G1187">
        <v>15.0132312874221</v>
      </c>
      <c r="H1187">
        <v>-36.815249220393902</v>
      </c>
      <c r="I1187">
        <v>-55.180783291847298</v>
      </c>
      <c r="J1187">
        <v>-17.608824201528101</v>
      </c>
      <c r="K1187">
        <v>32.234767134956897</v>
      </c>
      <c r="L1187">
        <v>32.005952621252398</v>
      </c>
      <c r="M1187">
        <v>13.637834313009201</v>
      </c>
      <c r="N1187">
        <v>1.55430376025196</v>
      </c>
      <c r="O1187">
        <v>102.008928571428</v>
      </c>
      <c r="P1187">
        <v>57.165409577267098</v>
      </c>
      <c r="Q1187">
        <v>0.122556339172189</v>
      </c>
    </row>
    <row r="1188" spans="1:17" hidden="1" x14ac:dyDescent="0.3">
      <c r="A1188" t="s">
        <v>2535</v>
      </c>
      <c r="B1188" t="s">
        <v>2536</v>
      </c>
      <c r="C1188" t="s">
        <v>3142</v>
      </c>
      <c r="D1188" t="s">
        <v>752</v>
      </c>
      <c r="E1188">
        <v>1907.5043984849999</v>
      </c>
      <c r="F1188">
        <v>9.4499999999999993</v>
      </c>
      <c r="G1188">
        <v>-71.043939483252501</v>
      </c>
      <c r="H1188">
        <v>3.33625885855878</v>
      </c>
      <c r="I1188">
        <v>-50.054819053175798</v>
      </c>
      <c r="J1188">
        <v>-4.1238522113929097</v>
      </c>
      <c r="K1188">
        <v>10.5503603448312</v>
      </c>
      <c r="L1188">
        <v>15.7597469456979</v>
      </c>
      <c r="M1188">
        <v>45.785663585016302</v>
      </c>
      <c r="N1188">
        <v>1.3372172731172101</v>
      </c>
      <c r="O1188">
        <v>142.85714285714201</v>
      </c>
      <c r="P1188">
        <v>38.970588235294102</v>
      </c>
      <c r="Q1188">
        <v>-4.1429611564307002E-2</v>
      </c>
    </row>
    <row r="1189" spans="1:17" hidden="1" x14ac:dyDescent="0.3">
      <c r="A1189" t="s">
        <v>2537</v>
      </c>
      <c r="B1189" t="s">
        <v>2538</v>
      </c>
      <c r="C1189" t="s">
        <v>3142</v>
      </c>
      <c r="D1189" t="s">
        <v>1686</v>
      </c>
      <c r="E1189">
        <v>1906.0882018</v>
      </c>
      <c r="F1189">
        <v>64.89</v>
      </c>
      <c r="G1189">
        <v>1.86558330257025</v>
      </c>
      <c r="H1189">
        <v>4.5244331044698098</v>
      </c>
      <c r="I1189">
        <v>-5.9910861829170798</v>
      </c>
      <c r="J1189">
        <v>-0.35513213058363302</v>
      </c>
      <c r="K1189">
        <v>63.684324800518802</v>
      </c>
      <c r="L1189">
        <v>60.505599724629299</v>
      </c>
      <c r="M1189">
        <v>59.453032016997597</v>
      </c>
      <c r="N1189">
        <v>1.1472210835679499</v>
      </c>
      <c r="O1189">
        <v>4.0992448759439002</v>
      </c>
      <c r="P1189">
        <v>29.262948207171299</v>
      </c>
      <c r="Q1189">
        <v>-2.8326200589973E-2</v>
      </c>
    </row>
    <row r="1190" spans="1:17" hidden="1" x14ac:dyDescent="0.3">
      <c r="A1190" t="s">
        <v>2539</v>
      </c>
      <c r="B1190" t="s">
        <v>2540</v>
      </c>
      <c r="C1190" t="s">
        <v>3142</v>
      </c>
      <c r="D1190" t="s">
        <v>1686</v>
      </c>
      <c r="E1190">
        <v>1905.052968</v>
      </c>
      <c r="F1190">
        <v>64.92</v>
      </c>
      <c r="G1190">
        <v>1.6188175686447901</v>
      </c>
      <c r="H1190">
        <v>4.5922527805516102</v>
      </c>
      <c r="I1190">
        <v>-5.8264840969927603</v>
      </c>
      <c r="J1190">
        <v>-0.46012293922075997</v>
      </c>
      <c r="K1190">
        <v>63.677397316115901</v>
      </c>
      <c r="L1190">
        <v>60.484214032216101</v>
      </c>
      <c r="M1190">
        <v>55.931821315525497</v>
      </c>
      <c r="N1190">
        <v>1.15906567973865</v>
      </c>
      <c r="O1190">
        <v>5.97658656808379</v>
      </c>
      <c r="P1190">
        <v>29.039952295766199</v>
      </c>
      <c r="Q1190">
        <v>-2.9924776916618E-2</v>
      </c>
    </row>
    <row r="1191" spans="1:17" hidden="1" x14ac:dyDescent="0.3">
      <c r="A1191" t="s">
        <v>2541</v>
      </c>
      <c r="B1191" t="s">
        <v>2542</v>
      </c>
      <c r="C1191" t="s">
        <v>3142</v>
      </c>
      <c r="D1191" t="s">
        <v>743</v>
      </c>
      <c r="E1191">
        <v>1901.11000107</v>
      </c>
      <c r="F1191">
        <v>803.3</v>
      </c>
      <c r="G1191">
        <v>41.622321529929103</v>
      </c>
      <c r="H1191">
        <v>1.3160647280071101</v>
      </c>
      <c r="I1191">
        <v>9.2359780527749606</v>
      </c>
      <c r="J1191">
        <v>0.58283661286966904</v>
      </c>
      <c r="K1191">
        <v>795.03094823511105</v>
      </c>
      <c r="L1191">
        <v>707.59670386386597</v>
      </c>
      <c r="M1191">
        <v>43.078312623575101</v>
      </c>
      <c r="N1191">
        <v>1.3438542663158899</v>
      </c>
      <c r="O1191">
        <v>3.3237893688534901</v>
      </c>
      <c r="P1191">
        <v>81.106977792807996</v>
      </c>
      <c r="Q1191">
        <v>-3.6227040049000002E-5</v>
      </c>
    </row>
    <row r="1192" spans="1:17" hidden="1" x14ac:dyDescent="0.3">
      <c r="A1192" t="s">
        <v>2543</v>
      </c>
      <c r="B1192" t="s">
        <v>2544</v>
      </c>
      <c r="C1192" t="s">
        <v>3142</v>
      </c>
      <c r="D1192" t="s">
        <v>217</v>
      </c>
      <c r="E1192">
        <v>1899.83326328</v>
      </c>
      <c r="F1192">
        <v>1074.4000000000001</v>
      </c>
      <c r="G1192">
        <v>158.176904999718</v>
      </c>
      <c r="H1192">
        <v>4.6139113370846196</v>
      </c>
      <c r="I1192">
        <v>21.455716834752799</v>
      </c>
      <c r="J1192">
        <v>17.824326978797799</v>
      </c>
      <c r="K1192">
        <v>965.91999310034998</v>
      </c>
      <c r="L1192">
        <v>795.06384716119305</v>
      </c>
      <c r="M1192">
        <v>75.740915176378905</v>
      </c>
      <c r="N1192">
        <v>0.86521468716317995</v>
      </c>
      <c r="O1192">
        <v>6.3803052866716099</v>
      </c>
      <c r="P1192">
        <v>197.49411601827501</v>
      </c>
      <c r="Q1192">
        <v>0.18140720826420401</v>
      </c>
    </row>
    <row r="1193" spans="1:17" hidden="1" x14ac:dyDescent="0.3">
      <c r="A1193" t="s">
        <v>2545</v>
      </c>
      <c r="B1193" t="s">
        <v>2546</v>
      </c>
      <c r="C1193" t="s">
        <v>3142</v>
      </c>
      <c r="D1193" t="s">
        <v>21</v>
      </c>
      <c r="E1193">
        <v>1893.8813568</v>
      </c>
      <c r="F1193">
        <v>1608.5</v>
      </c>
      <c r="G1193">
        <v>210.10931148268699</v>
      </c>
      <c r="H1193">
        <v>1.71281419697463</v>
      </c>
      <c r="I1193">
        <v>56.818992188379802</v>
      </c>
      <c r="J1193">
        <v>-3.9845023591537498</v>
      </c>
      <c r="K1193">
        <v>1510.75841510344</v>
      </c>
      <c r="L1193">
        <v>1173.7561997952901</v>
      </c>
      <c r="M1193">
        <v>56.3825471710418</v>
      </c>
      <c r="N1193">
        <v>0.70904293144485897</v>
      </c>
      <c r="O1193">
        <v>15.8843643145788</v>
      </c>
      <c r="P1193">
        <v>286.05544221768798</v>
      </c>
      <c r="Q1193">
        <v>0.14481623039377201</v>
      </c>
    </row>
    <row r="1194" spans="1:17" hidden="1" x14ac:dyDescent="0.3">
      <c r="A1194" t="s">
        <v>2547</v>
      </c>
      <c r="B1194" t="s">
        <v>2548</v>
      </c>
      <c r="C1194" t="s">
        <v>3142</v>
      </c>
      <c r="D1194" t="s">
        <v>1754</v>
      </c>
      <c r="E1194">
        <v>1886.7722944</v>
      </c>
      <c r="F1194">
        <v>179.8</v>
      </c>
      <c r="G1194">
        <v>-51.652198723005903</v>
      </c>
      <c r="H1194">
        <v>-5.2661393922075801</v>
      </c>
      <c r="I1194">
        <v>-30.2722054849452</v>
      </c>
      <c r="J1194">
        <v>-3.93919916068739</v>
      </c>
      <c r="K1194">
        <v>186.78161716616299</v>
      </c>
      <c r="L1194">
        <v>209.941352792689</v>
      </c>
      <c r="M1194">
        <v>51.589966066628499</v>
      </c>
      <c r="N1194">
        <v>1.37393254959675</v>
      </c>
      <c r="O1194">
        <v>67.93659621802</v>
      </c>
      <c r="P1194">
        <v>13.0817610062893</v>
      </c>
      <c r="Q1194">
        <v>0.146085631083476</v>
      </c>
    </row>
    <row r="1195" spans="1:17" hidden="1" x14ac:dyDescent="0.3">
      <c r="A1195" t="s">
        <v>2549</v>
      </c>
      <c r="B1195" t="s">
        <v>2550</v>
      </c>
      <c r="C1195" t="s">
        <v>3142</v>
      </c>
      <c r="D1195" t="s">
        <v>256</v>
      </c>
      <c r="E1195">
        <v>1884.83135533</v>
      </c>
      <c r="F1195">
        <v>416.35</v>
      </c>
      <c r="G1195">
        <v>78.948890862236993</v>
      </c>
      <c r="H1195">
        <v>-5.7080122001916802</v>
      </c>
      <c r="I1195">
        <v>7.1037297403007198</v>
      </c>
      <c r="J1195">
        <v>1.7158787715416499</v>
      </c>
      <c r="K1195">
        <v>421.93958034148301</v>
      </c>
      <c r="L1195">
        <v>369.70727729967098</v>
      </c>
      <c r="M1195">
        <v>55.154060798768299</v>
      </c>
      <c r="N1195">
        <v>1.0941497532243101</v>
      </c>
      <c r="O1195">
        <v>20.103278491653601</v>
      </c>
      <c r="P1195">
        <v>128.76373626373601</v>
      </c>
      <c r="Q1195">
        <v>0.25584758560683901</v>
      </c>
    </row>
    <row r="1196" spans="1:17" hidden="1" x14ac:dyDescent="0.3">
      <c r="A1196" t="s">
        <v>2551</v>
      </c>
      <c r="B1196" t="s">
        <v>2552</v>
      </c>
      <c r="C1196" t="s">
        <v>3142</v>
      </c>
      <c r="D1196" t="s">
        <v>395</v>
      </c>
      <c r="E1196">
        <v>1881.26277485999</v>
      </c>
      <c r="F1196">
        <v>214.69</v>
      </c>
      <c r="G1196">
        <v>-56.321961301349397</v>
      </c>
      <c r="H1196">
        <v>-3.1843125939294499</v>
      </c>
      <c r="I1196">
        <v>-18.410206551322201</v>
      </c>
      <c r="J1196">
        <v>0.40977525622404898</v>
      </c>
      <c r="K1196">
        <v>218.238866591901</v>
      </c>
      <c r="L1196">
        <v>238.13608008297501</v>
      </c>
      <c r="M1196">
        <v>55.537840880596299</v>
      </c>
      <c r="N1196">
        <v>0.63119219937965099</v>
      </c>
      <c r="O1196">
        <v>62.257208067446101</v>
      </c>
      <c r="P1196">
        <v>8.9796954314720701</v>
      </c>
      <c r="Q1196">
        <v>0.14524088399552201</v>
      </c>
    </row>
    <row r="1197" spans="1:17" hidden="1" x14ac:dyDescent="0.3">
      <c r="A1197" t="s">
        <v>2553</v>
      </c>
      <c r="B1197" t="s">
        <v>2554</v>
      </c>
      <c r="C1197" t="s">
        <v>3142</v>
      </c>
      <c r="D1197" t="s">
        <v>556</v>
      </c>
      <c r="E1197">
        <v>1878.82961745999</v>
      </c>
      <c r="F1197">
        <v>374.3</v>
      </c>
      <c r="G1197">
        <v>-19.078118990044999</v>
      </c>
      <c r="H1197">
        <v>-26.101524666264201</v>
      </c>
      <c r="I1197">
        <v>-23.231454141414201</v>
      </c>
      <c r="J1197">
        <v>1.7261694430721499</v>
      </c>
      <c r="K1197">
        <v>452.763877117172</v>
      </c>
      <c r="L1197">
        <v>425.35512130127398</v>
      </c>
      <c r="M1197">
        <v>44.286612717271296</v>
      </c>
      <c r="N1197">
        <v>0.53864325204762797</v>
      </c>
      <c r="O1197">
        <v>66.978359604595198</v>
      </c>
      <c r="P1197">
        <v>43.961538461538403</v>
      </c>
    </row>
    <row r="1198" spans="1:17" hidden="1" x14ac:dyDescent="0.3">
      <c r="A1198" t="s">
        <v>2555</v>
      </c>
      <c r="B1198" t="s">
        <v>2556</v>
      </c>
      <c r="C1198" t="s">
        <v>3142</v>
      </c>
      <c r="D1198" t="s">
        <v>57</v>
      </c>
      <c r="E1198">
        <v>1878.4402155599901</v>
      </c>
      <c r="F1198">
        <v>19.29</v>
      </c>
      <c r="G1198">
        <v>-4.8724916516294403</v>
      </c>
      <c r="H1198">
        <v>2.0660545910863801</v>
      </c>
      <c r="I1198">
        <v>0.99712333006293996</v>
      </c>
      <c r="J1198">
        <v>-0.27888048776368601</v>
      </c>
      <c r="K1198">
        <v>19.217348618454501</v>
      </c>
      <c r="L1198">
        <v>18.617610739486501</v>
      </c>
      <c r="M1198">
        <v>52.2036826179664</v>
      </c>
      <c r="N1198">
        <v>0.79297046030062601</v>
      </c>
      <c r="O1198">
        <v>45.412130637635997</v>
      </c>
      <c r="P1198">
        <v>37.785714285714199</v>
      </c>
      <c r="Q1198">
        <v>2.8184430208099999E-2</v>
      </c>
    </row>
    <row r="1199" spans="1:17" hidden="1" x14ac:dyDescent="0.3">
      <c r="A1199" t="s">
        <v>2557</v>
      </c>
      <c r="B1199" t="s">
        <v>2558</v>
      </c>
      <c r="C1199" t="s">
        <v>3142</v>
      </c>
      <c r="D1199" t="s">
        <v>526</v>
      </c>
      <c r="E1199">
        <v>1872.4353052199999</v>
      </c>
      <c r="F1199">
        <v>305.7</v>
      </c>
      <c r="G1199">
        <v>51.185753900286997</v>
      </c>
      <c r="H1199">
        <v>4.1524628510728103</v>
      </c>
      <c r="I1199">
        <v>99.518616008381301</v>
      </c>
      <c r="J1199">
        <v>-6.4572800103190602</v>
      </c>
      <c r="K1199">
        <v>254.07775829414601</v>
      </c>
      <c r="L1199">
        <v>185.27459791330401</v>
      </c>
      <c r="M1199">
        <v>54.617488415106202</v>
      </c>
      <c r="N1199">
        <v>0.642733171551927</v>
      </c>
      <c r="O1199">
        <v>20.140660778541001</v>
      </c>
      <c r="P1199">
        <v>172.09612817089399</v>
      </c>
      <c r="Q1199">
        <v>1.4948437642139E-2</v>
      </c>
    </row>
    <row r="1200" spans="1:17" hidden="1" x14ac:dyDescent="0.3">
      <c r="A1200" t="s">
        <v>2559</v>
      </c>
      <c r="B1200" t="s">
        <v>2560</v>
      </c>
      <c r="C1200" t="s">
        <v>3142</v>
      </c>
      <c r="D1200" t="s">
        <v>114</v>
      </c>
      <c r="E1200">
        <v>1871.8956947700001</v>
      </c>
      <c r="F1200">
        <v>84.33</v>
      </c>
      <c r="G1200">
        <v>84.816901757954199</v>
      </c>
      <c r="H1200">
        <v>-13.492945312192401</v>
      </c>
      <c r="I1200">
        <v>15.300174958237699</v>
      </c>
      <c r="J1200">
        <v>0.53780618690618098</v>
      </c>
      <c r="K1200">
        <v>90.440820695992002</v>
      </c>
      <c r="L1200">
        <v>78.755987826641999</v>
      </c>
      <c r="M1200">
        <v>42.761675945161002</v>
      </c>
      <c r="N1200">
        <v>0.51737006209594505</v>
      </c>
      <c r="O1200">
        <v>27.949721332858999</v>
      </c>
      <c r="P1200">
        <v>118.41491841491801</v>
      </c>
      <c r="Q1200">
        <v>8.0060628635939005E-2</v>
      </c>
    </row>
    <row r="1201" spans="1:17" hidden="1" x14ac:dyDescent="0.3">
      <c r="A1201" t="s">
        <v>2561</v>
      </c>
      <c r="B1201" t="s">
        <v>2562</v>
      </c>
      <c r="C1201" t="s">
        <v>3142</v>
      </c>
      <c r="D1201" t="s">
        <v>239</v>
      </c>
      <c r="E1201">
        <v>1858.2544822049999</v>
      </c>
      <c r="F1201">
        <v>813.35</v>
      </c>
      <c r="G1201">
        <v>15.1733198782765</v>
      </c>
      <c r="H1201">
        <v>3.94595328705421</v>
      </c>
      <c r="I1201">
        <v>22.637009271361801</v>
      </c>
      <c r="J1201">
        <v>-2.7729452277536399</v>
      </c>
      <c r="K1201">
        <v>860.77337960336695</v>
      </c>
      <c r="L1201">
        <v>713.22922023325498</v>
      </c>
      <c r="M1201">
        <v>32.004442821369601</v>
      </c>
      <c r="N1201">
        <v>0.85595814785307101</v>
      </c>
      <c r="O1201">
        <v>28.972766951496801</v>
      </c>
      <c r="P1201">
        <v>75.275838289802607</v>
      </c>
      <c r="Q1201">
        <v>1.4254692145817999E-2</v>
      </c>
    </row>
    <row r="1202" spans="1:17" hidden="1" x14ac:dyDescent="0.3">
      <c r="A1202" t="s">
        <v>2563</v>
      </c>
      <c r="B1202" t="s">
        <v>2564</v>
      </c>
      <c r="C1202" t="s">
        <v>3142</v>
      </c>
      <c r="D1202" t="s">
        <v>545</v>
      </c>
      <c r="E1202">
        <v>1848.59914458</v>
      </c>
      <c r="F1202">
        <v>184.3</v>
      </c>
      <c r="G1202">
        <v>7.9090068639351401</v>
      </c>
      <c r="H1202">
        <v>-14.010884282941101</v>
      </c>
      <c r="I1202">
        <v>32.726930573443099</v>
      </c>
      <c r="J1202">
        <v>-6.9047291160927102</v>
      </c>
      <c r="K1202">
        <v>191.209106659479</v>
      </c>
      <c r="L1202">
        <v>162.04251602662501</v>
      </c>
      <c r="M1202">
        <v>30.0004632831767</v>
      </c>
      <c r="N1202">
        <v>0.44593953988180102</v>
      </c>
      <c r="O1202">
        <v>25.279435702658599</v>
      </c>
      <c r="P1202">
        <v>68.156934306569298</v>
      </c>
      <c r="Q1202">
        <v>0.109120876584159</v>
      </c>
    </row>
    <row r="1203" spans="1:17" hidden="1" x14ac:dyDescent="0.3">
      <c r="A1203" t="s">
        <v>2565</v>
      </c>
      <c r="B1203" t="s">
        <v>2566</v>
      </c>
      <c r="C1203" t="s">
        <v>3142</v>
      </c>
      <c r="D1203" t="s">
        <v>446</v>
      </c>
      <c r="E1203">
        <v>1843.483714215</v>
      </c>
      <c r="F1203">
        <v>355.65</v>
      </c>
      <c r="G1203">
        <v>7.0694264741800303</v>
      </c>
      <c r="H1203">
        <v>-7.6495233481065803</v>
      </c>
      <c r="I1203">
        <v>-11.524008265068501</v>
      </c>
      <c r="J1203">
        <v>-0.60593438624615503</v>
      </c>
      <c r="K1203">
        <v>356.92410622315998</v>
      </c>
      <c r="L1203">
        <v>348.34018624486998</v>
      </c>
      <c r="M1203">
        <v>53.417627192856898</v>
      </c>
      <c r="N1203">
        <v>0.97060000792448098</v>
      </c>
      <c r="O1203">
        <v>27.2318290454098</v>
      </c>
      <c r="P1203">
        <v>36.264367816091898</v>
      </c>
      <c r="Q1203">
        <v>-4.7618374155809003E-2</v>
      </c>
    </row>
    <row r="1204" spans="1:17" hidden="1" x14ac:dyDescent="0.3">
      <c r="A1204" t="s">
        <v>2567</v>
      </c>
      <c r="B1204" t="s">
        <v>2568</v>
      </c>
      <c r="C1204" t="s">
        <v>3142</v>
      </c>
      <c r="D1204" t="s">
        <v>184</v>
      </c>
      <c r="E1204">
        <v>1839.1554719999999</v>
      </c>
      <c r="F1204">
        <v>428.4</v>
      </c>
      <c r="G1204">
        <v>-33.637931835608697</v>
      </c>
      <c r="H1204">
        <v>-1.3628607841020599</v>
      </c>
      <c r="I1204">
        <v>-6.28660907839435</v>
      </c>
      <c r="J1204">
        <v>-0.81740336982009898</v>
      </c>
      <c r="K1204">
        <v>432.98317651506198</v>
      </c>
      <c r="L1204">
        <v>425.01508517829302</v>
      </c>
      <c r="M1204">
        <v>40.307827990649102</v>
      </c>
      <c r="N1204">
        <v>0.61967989581806404</v>
      </c>
      <c r="O1204">
        <v>21.148459383753501</v>
      </c>
      <c r="P1204">
        <v>19.932810750279899</v>
      </c>
      <c r="Q1204">
        <v>-4.2767294586357002E-2</v>
      </c>
    </row>
    <row r="1205" spans="1:17" hidden="1" x14ac:dyDescent="0.3">
      <c r="A1205" t="s">
        <v>2569</v>
      </c>
      <c r="B1205" t="s">
        <v>2570</v>
      </c>
      <c r="C1205" t="s">
        <v>3142</v>
      </c>
      <c r="D1205" t="s">
        <v>1987</v>
      </c>
      <c r="E1205">
        <v>1833.4849085139999</v>
      </c>
      <c r="F1205">
        <v>163.03</v>
      </c>
      <c r="G1205">
        <v>-33.667823137839299</v>
      </c>
      <c r="H1205">
        <v>-3.1175756358600002</v>
      </c>
      <c r="I1205">
        <v>-19.842858390838</v>
      </c>
      <c r="J1205">
        <v>0.52101261818429601</v>
      </c>
      <c r="K1205">
        <v>167.240738542158</v>
      </c>
      <c r="L1205">
        <v>169.40632922451701</v>
      </c>
      <c r="M1205">
        <v>36.899000854005799</v>
      </c>
      <c r="N1205">
        <v>1.44368747668099</v>
      </c>
      <c r="O1205">
        <v>33.595043856958803</v>
      </c>
      <c r="P1205">
        <v>10.0067476383265</v>
      </c>
      <c r="Q1205">
        <v>-9.1437860779057994E-2</v>
      </c>
    </row>
    <row r="1206" spans="1:17" hidden="1" x14ac:dyDescent="0.3">
      <c r="A1206" t="s">
        <v>2571</v>
      </c>
      <c r="B1206" t="s">
        <v>2572</v>
      </c>
      <c r="C1206" t="s">
        <v>3142</v>
      </c>
      <c r="D1206" t="s">
        <v>135</v>
      </c>
      <c r="E1206">
        <v>1831.6244392799999</v>
      </c>
      <c r="F1206">
        <v>130.88999999999999</v>
      </c>
      <c r="G1206">
        <v>223.66842124633399</v>
      </c>
      <c r="H1206">
        <v>9.7226083899761395</v>
      </c>
      <c r="I1206">
        <v>30.154309820258099</v>
      </c>
      <c r="J1206">
        <v>23.1170000866883</v>
      </c>
      <c r="K1206">
        <v>117.496739953941</v>
      </c>
      <c r="L1206">
        <v>100.704806684475</v>
      </c>
      <c r="M1206">
        <v>29.7105599897139</v>
      </c>
      <c r="N1206">
        <v>1.7110793153667201</v>
      </c>
      <c r="O1206">
        <v>5.1875620750248403</v>
      </c>
      <c r="P1206">
        <v>320.73288331726098</v>
      </c>
    </row>
    <row r="1207" spans="1:17" hidden="1" x14ac:dyDescent="0.3">
      <c r="A1207" t="s">
        <v>2573</v>
      </c>
      <c r="B1207" t="s">
        <v>2574</v>
      </c>
      <c r="C1207" t="s">
        <v>3142</v>
      </c>
      <c r="D1207" t="s">
        <v>119</v>
      </c>
      <c r="E1207">
        <v>1831.0075400000001</v>
      </c>
      <c r="F1207">
        <v>267.5</v>
      </c>
      <c r="G1207">
        <v>-31.663628637374799</v>
      </c>
      <c r="H1207">
        <v>-3.63803381442382</v>
      </c>
      <c r="I1207">
        <v>-23.0706562130013</v>
      </c>
      <c r="J1207">
        <v>3.8296503542166298</v>
      </c>
      <c r="K1207">
        <v>267.54270626936</v>
      </c>
      <c r="L1207">
        <v>269.88168666616798</v>
      </c>
      <c r="M1207">
        <v>51.491465569755199</v>
      </c>
      <c r="N1207">
        <v>0.74444369769521901</v>
      </c>
      <c r="O1207">
        <v>49.757009345794401</v>
      </c>
      <c r="P1207">
        <v>19.6065280572322</v>
      </c>
      <c r="Q1207">
        <v>0.13379490480282699</v>
      </c>
    </row>
    <row r="1208" spans="1:17" hidden="1" x14ac:dyDescent="0.3">
      <c r="A1208" t="s">
        <v>2575</v>
      </c>
      <c r="B1208" t="s">
        <v>2576</v>
      </c>
      <c r="C1208" t="s">
        <v>3142</v>
      </c>
      <c r="D1208" t="s">
        <v>184</v>
      </c>
      <c r="E1208">
        <v>1829.54393855999</v>
      </c>
      <c r="F1208">
        <v>748.8</v>
      </c>
      <c r="G1208">
        <v>-30.5780383635696</v>
      </c>
      <c r="H1208">
        <v>-5.81437033314032</v>
      </c>
      <c r="I1208">
        <v>14.966262166496101</v>
      </c>
      <c r="J1208">
        <v>1.0841835956282799</v>
      </c>
      <c r="K1208">
        <v>781.49319700719195</v>
      </c>
      <c r="L1208">
        <v>735.47190256455701</v>
      </c>
      <c r="M1208">
        <v>46.247690158138603</v>
      </c>
      <c r="N1208">
        <v>0.38941887993771501</v>
      </c>
      <c r="O1208">
        <v>22.188835470085401</v>
      </c>
      <c r="P1208">
        <v>36.642335766423301</v>
      </c>
      <c r="Q1208">
        <v>-2.2081695982668001E-2</v>
      </c>
    </row>
    <row r="1209" spans="1:17" hidden="1" x14ac:dyDescent="0.3">
      <c r="A1209" t="s">
        <v>2577</v>
      </c>
      <c r="B1209" t="s">
        <v>2578</v>
      </c>
      <c r="C1209" t="s">
        <v>3142</v>
      </c>
      <c r="D1209" t="s">
        <v>446</v>
      </c>
      <c r="E1209">
        <v>1828.4442187499999</v>
      </c>
      <c r="F1209">
        <v>593.75</v>
      </c>
      <c r="G1209">
        <v>-15.101641823808</v>
      </c>
      <c r="H1209">
        <v>-12.906126926528</v>
      </c>
      <c r="I1209">
        <v>7.3958423570410003</v>
      </c>
      <c r="J1209">
        <v>-2.15854269747514</v>
      </c>
      <c r="K1209">
        <v>612.48122699147302</v>
      </c>
      <c r="L1209">
        <v>562.40548458667604</v>
      </c>
      <c r="M1209">
        <v>51.899404085173799</v>
      </c>
      <c r="N1209">
        <v>0.59079727327501896</v>
      </c>
      <c r="O1209">
        <v>22.442105263157799</v>
      </c>
      <c r="P1209">
        <v>47.515527950310499</v>
      </c>
      <c r="Q1209">
        <v>-7.3523872745516999E-2</v>
      </c>
    </row>
    <row r="1210" spans="1:17" hidden="1" x14ac:dyDescent="0.3">
      <c r="A1210" t="s">
        <v>2579</v>
      </c>
      <c r="B1210" t="s">
        <v>2580</v>
      </c>
      <c r="C1210" t="s">
        <v>3142</v>
      </c>
      <c r="D1210" t="s">
        <v>184</v>
      </c>
      <c r="E1210">
        <v>1820.57133530999</v>
      </c>
      <c r="F1210">
        <v>1119.3</v>
      </c>
      <c r="G1210">
        <v>2.4153094686855399</v>
      </c>
      <c r="H1210">
        <v>-12.1258352256867</v>
      </c>
      <c r="I1210">
        <v>40.608940228631099</v>
      </c>
      <c r="J1210">
        <v>-2.0560018626294099</v>
      </c>
      <c r="K1210">
        <v>1118.1116511775799</v>
      </c>
      <c r="L1210">
        <v>930.36790355364701</v>
      </c>
      <c r="M1210">
        <v>43.7902518088192</v>
      </c>
      <c r="N1210">
        <v>0.178939906727897</v>
      </c>
      <c r="O1210">
        <v>36.603234164209702</v>
      </c>
      <c r="P1210">
        <v>77.385103011093406</v>
      </c>
      <c r="Q1210">
        <v>0.103060960888224</v>
      </c>
    </row>
    <row r="1211" spans="1:17" hidden="1" x14ac:dyDescent="0.3">
      <c r="A1211" t="s">
        <v>2581</v>
      </c>
      <c r="B1211" t="s">
        <v>2582</v>
      </c>
      <c r="C1211" t="s">
        <v>3142</v>
      </c>
      <c r="D1211" t="s">
        <v>103</v>
      </c>
      <c r="E1211">
        <v>1819.3781160000001</v>
      </c>
      <c r="F1211">
        <v>331.95</v>
      </c>
      <c r="G1211">
        <v>-39.972105535874299</v>
      </c>
      <c r="H1211">
        <v>2.0516292628195401</v>
      </c>
      <c r="I1211">
        <v>-12.5046288734657</v>
      </c>
      <c r="J1211">
        <v>-1.32042557038097</v>
      </c>
      <c r="K1211">
        <v>338.40323216164802</v>
      </c>
      <c r="L1211">
        <v>342.25560601515798</v>
      </c>
      <c r="M1211">
        <v>44.387783977637497</v>
      </c>
      <c r="N1211">
        <v>0.477876726023369</v>
      </c>
      <c r="O1211">
        <v>33.7550835969272</v>
      </c>
      <c r="P1211">
        <v>17.691898599539002</v>
      </c>
      <c r="Q1211">
        <v>4.8138560591102997E-2</v>
      </c>
    </row>
    <row r="1212" spans="1:17" hidden="1" x14ac:dyDescent="0.3">
      <c r="A1212" t="s">
        <v>2583</v>
      </c>
      <c r="B1212" t="s">
        <v>2584</v>
      </c>
      <c r="C1212" t="s">
        <v>3142</v>
      </c>
      <c r="D1212" t="s">
        <v>2585</v>
      </c>
      <c r="E1212">
        <v>1808.7894650000001</v>
      </c>
      <c r="F1212">
        <v>1674.65</v>
      </c>
      <c r="G1212">
        <v>-16.3135934652645</v>
      </c>
      <c r="H1212">
        <v>13.0521261028277</v>
      </c>
      <c r="I1212">
        <v>9.7529115074028407</v>
      </c>
      <c r="J1212">
        <v>6.2532701720172899</v>
      </c>
      <c r="K1212">
        <v>1562.59093711573</v>
      </c>
      <c r="L1212">
        <v>1419.1585715665799</v>
      </c>
      <c r="M1212">
        <v>44.520334837767699</v>
      </c>
      <c r="N1212">
        <v>0.46651722706517201</v>
      </c>
      <c r="O1212">
        <v>12.2025497865225</v>
      </c>
      <c r="P1212">
        <v>66.631840796019901</v>
      </c>
      <c r="Q1212">
        <v>0.237701490208718</v>
      </c>
    </row>
    <row r="1213" spans="1:17" hidden="1" x14ac:dyDescent="0.3">
      <c r="A1213" t="s">
        <v>2586</v>
      </c>
      <c r="B1213" t="s">
        <v>2587</v>
      </c>
      <c r="C1213" t="s">
        <v>3142</v>
      </c>
      <c r="D1213" t="s">
        <v>400</v>
      </c>
      <c r="E1213">
        <v>1801.2528830199999</v>
      </c>
      <c r="F1213">
        <v>3377.35</v>
      </c>
      <c r="G1213">
        <v>213.326054405826</v>
      </c>
      <c r="H1213">
        <v>-7.2670900780124699</v>
      </c>
      <c r="I1213">
        <v>90.870572459033696</v>
      </c>
      <c r="J1213">
        <v>3.0445358076885101</v>
      </c>
      <c r="K1213">
        <v>3358.1449330749201</v>
      </c>
      <c r="L1213">
        <v>2595.0100092847101</v>
      </c>
      <c r="M1213">
        <v>62.927621189520401</v>
      </c>
      <c r="N1213">
        <v>0.91218921011184895</v>
      </c>
      <c r="O1213">
        <v>42.571838867751303</v>
      </c>
      <c r="P1213">
        <v>276.76818384649698</v>
      </c>
      <c r="Q1213">
        <v>0.230882613323663</v>
      </c>
    </row>
    <row r="1214" spans="1:17" hidden="1" x14ac:dyDescent="0.3">
      <c r="A1214" t="s">
        <v>2588</v>
      </c>
      <c r="B1214" t="s">
        <v>2589</v>
      </c>
      <c r="C1214" t="s">
        <v>3142</v>
      </c>
      <c r="D1214" t="s">
        <v>266</v>
      </c>
      <c r="E1214">
        <v>1794.4773</v>
      </c>
      <c r="F1214">
        <v>297.2</v>
      </c>
      <c r="G1214">
        <v>88.011775979473597</v>
      </c>
      <c r="H1214">
        <v>-6.2225871455940602</v>
      </c>
      <c r="I1214">
        <v>63.783900406029701</v>
      </c>
      <c r="J1214">
        <v>0.96340712495581204</v>
      </c>
      <c r="K1214">
        <v>306.21981579558502</v>
      </c>
      <c r="L1214">
        <v>246.66170974278299</v>
      </c>
      <c r="M1214">
        <v>56.4869859336766</v>
      </c>
      <c r="N1214">
        <v>0.229319057195118</v>
      </c>
      <c r="O1214">
        <v>21.113728129205899</v>
      </c>
      <c r="P1214">
        <v>145.41701073492899</v>
      </c>
    </row>
    <row r="1215" spans="1:17" hidden="1" x14ac:dyDescent="0.3">
      <c r="A1215" t="s">
        <v>2590</v>
      </c>
      <c r="B1215" t="s">
        <v>2591</v>
      </c>
      <c r="C1215" t="s">
        <v>3142</v>
      </c>
      <c r="D1215" t="s">
        <v>24</v>
      </c>
      <c r="E1215">
        <v>1793.4565339999999</v>
      </c>
      <c r="F1215">
        <v>168.8</v>
      </c>
      <c r="G1215">
        <v>-25.6241848926419</v>
      </c>
      <c r="H1215">
        <v>-8.0513016276916503</v>
      </c>
      <c r="I1215">
        <v>-19.886267597074699</v>
      </c>
      <c r="J1215">
        <v>-3.8082592722445199</v>
      </c>
      <c r="K1215">
        <v>184.21536590757501</v>
      </c>
      <c r="L1215">
        <v>181.81849039731199</v>
      </c>
      <c r="M1215">
        <v>33.469421027118699</v>
      </c>
      <c r="N1215">
        <v>0.63212726286279397</v>
      </c>
      <c r="O1215">
        <v>28.969194312796098</v>
      </c>
      <c r="P1215">
        <v>18.622628250175602</v>
      </c>
      <c r="Q1215">
        <v>-7.8940540865359999E-3</v>
      </c>
    </row>
    <row r="1216" spans="1:17" hidden="1" x14ac:dyDescent="0.3">
      <c r="A1216" t="s">
        <v>2592</v>
      </c>
      <c r="B1216" t="s">
        <v>2593</v>
      </c>
      <c r="C1216" t="s">
        <v>3142</v>
      </c>
      <c r="D1216" t="s">
        <v>217</v>
      </c>
      <c r="E1216">
        <v>1792.144401</v>
      </c>
      <c r="F1216">
        <v>1182.25</v>
      </c>
      <c r="G1216">
        <v>72.844545505842106</v>
      </c>
      <c r="H1216">
        <v>-0.84497205921618901</v>
      </c>
      <c r="I1216">
        <v>-1.1672947367277</v>
      </c>
      <c r="J1216">
        <v>-1.0823981418287001</v>
      </c>
      <c r="K1216">
        <v>1180.57099361616</v>
      </c>
      <c r="L1216">
        <v>1054.3632196281301</v>
      </c>
      <c r="M1216">
        <v>46.847675646978097</v>
      </c>
      <c r="N1216">
        <v>0.472130824458943</v>
      </c>
      <c r="O1216">
        <v>26.263480651300402</v>
      </c>
      <c r="P1216">
        <v>144.418027703121</v>
      </c>
      <c r="Q1216">
        <v>0.130274118540504</v>
      </c>
    </row>
    <row r="1217" spans="1:17" hidden="1" x14ac:dyDescent="0.3">
      <c r="A1217" t="s">
        <v>2594</v>
      </c>
      <c r="B1217" t="s">
        <v>2595</v>
      </c>
      <c r="C1217" t="s">
        <v>3142</v>
      </c>
      <c r="D1217" t="s">
        <v>125</v>
      </c>
      <c r="E1217">
        <v>1786.746037055</v>
      </c>
      <c r="F1217">
        <v>802.55</v>
      </c>
      <c r="G1217">
        <v>10.667501576479101</v>
      </c>
      <c r="H1217">
        <v>0.57687491011711001</v>
      </c>
      <c r="I1217">
        <v>30.896257556688099</v>
      </c>
      <c r="J1217">
        <v>8.5904634964787991</v>
      </c>
      <c r="K1217">
        <v>735.31492028609205</v>
      </c>
      <c r="L1217">
        <v>642.629712910433</v>
      </c>
      <c r="M1217">
        <v>74.646410386317896</v>
      </c>
      <c r="N1217">
        <v>0.44019440547533401</v>
      </c>
      <c r="O1217">
        <v>5.5323655846987796</v>
      </c>
      <c r="P1217">
        <v>60.751126690035001</v>
      </c>
      <c r="Q1217">
        <v>-5.9518261069046001E-2</v>
      </c>
    </row>
    <row r="1218" spans="1:17" hidden="1" x14ac:dyDescent="0.3">
      <c r="A1218" t="s">
        <v>2596</v>
      </c>
      <c r="B1218" t="s">
        <v>2597</v>
      </c>
      <c r="C1218" t="s">
        <v>3142</v>
      </c>
      <c r="D1218" t="s">
        <v>441</v>
      </c>
      <c r="E1218">
        <v>1786.1034999999999</v>
      </c>
      <c r="F1218">
        <v>1182.8499999999999</v>
      </c>
      <c r="G1218">
        <v>-6.4465806525773504</v>
      </c>
      <c r="H1218">
        <v>1.4357600906735</v>
      </c>
      <c r="I1218">
        <v>-18.578046156388101</v>
      </c>
      <c r="J1218">
        <v>-3.6128088516234702</v>
      </c>
      <c r="K1218">
        <v>1217.27680322023</v>
      </c>
      <c r="L1218">
        <v>1228.4363047173099</v>
      </c>
      <c r="M1218">
        <v>45.128085643024598</v>
      </c>
      <c r="N1218">
        <v>1.05706421109243</v>
      </c>
      <c r="O1218">
        <v>35.689225176480498</v>
      </c>
      <c r="P1218">
        <v>22.9446003533936</v>
      </c>
      <c r="Q1218">
        <v>5.2046857204182999E-2</v>
      </c>
    </row>
    <row r="1219" spans="1:17" hidden="1" x14ac:dyDescent="0.3">
      <c r="A1219" t="s">
        <v>2598</v>
      </c>
      <c r="B1219" t="s">
        <v>2599</v>
      </c>
      <c r="C1219" t="s">
        <v>3142</v>
      </c>
      <c r="D1219" t="s">
        <v>21</v>
      </c>
      <c r="E1219">
        <v>1782.6986542499999</v>
      </c>
      <c r="F1219">
        <v>1402.25</v>
      </c>
      <c r="G1219">
        <v>66.706465148157903</v>
      </c>
      <c r="H1219">
        <v>-8.2636918248487508</v>
      </c>
      <c r="I1219">
        <v>30.676272104460502</v>
      </c>
      <c r="J1219">
        <v>2.19764568148485</v>
      </c>
      <c r="K1219">
        <v>1397.1896794271199</v>
      </c>
      <c r="L1219">
        <v>1152.7238908771801</v>
      </c>
      <c r="M1219">
        <v>54.088860533233998</v>
      </c>
      <c r="N1219">
        <v>0.46071114560454102</v>
      </c>
      <c r="O1219">
        <v>23.865216616152601</v>
      </c>
      <c r="P1219">
        <v>136.48705624420199</v>
      </c>
      <c r="Q1219">
        <v>0.165123247610999</v>
      </c>
    </row>
    <row r="1220" spans="1:17" hidden="1" x14ac:dyDescent="0.3">
      <c r="A1220" t="s">
        <v>2600</v>
      </c>
      <c r="B1220" t="s">
        <v>2601</v>
      </c>
      <c r="C1220" t="s">
        <v>3142</v>
      </c>
      <c r="D1220" t="s">
        <v>2602</v>
      </c>
      <c r="E1220">
        <v>1781.9096887999999</v>
      </c>
      <c r="F1220">
        <v>642.1</v>
      </c>
      <c r="G1220">
        <v>-18.314737148427302</v>
      </c>
      <c r="H1220">
        <v>-3.5862147334785401</v>
      </c>
      <c r="I1220">
        <v>19.1614785582561</v>
      </c>
      <c r="J1220">
        <v>0.112150405442696</v>
      </c>
      <c r="K1220">
        <v>654.42050100306005</v>
      </c>
      <c r="L1220">
        <v>603.00845631652396</v>
      </c>
      <c r="M1220">
        <v>47.787915142307298</v>
      </c>
      <c r="N1220">
        <v>0.48370180639110499</v>
      </c>
      <c r="O1220">
        <v>31.505995950786399</v>
      </c>
      <c r="P1220">
        <v>36.6170212765957</v>
      </c>
      <c r="Q1220">
        <v>9.5758951872465997E-2</v>
      </c>
    </row>
    <row r="1221" spans="1:17" hidden="1" x14ac:dyDescent="0.3">
      <c r="A1221" t="s">
        <v>2603</v>
      </c>
      <c r="B1221" t="s">
        <v>2604</v>
      </c>
      <c r="C1221" t="s">
        <v>3142</v>
      </c>
      <c r="D1221" t="s">
        <v>446</v>
      </c>
      <c r="E1221">
        <v>1779.1502692700001</v>
      </c>
      <c r="F1221">
        <v>54.01</v>
      </c>
      <c r="G1221">
        <v>-39.782721001393</v>
      </c>
      <c r="H1221">
        <v>-10.855001672290999</v>
      </c>
      <c r="I1221">
        <v>-9.3416654271431803</v>
      </c>
      <c r="J1221">
        <v>-5.0174796311247398</v>
      </c>
      <c r="K1221">
        <v>57.999513456021504</v>
      </c>
      <c r="L1221">
        <v>59.205236202469102</v>
      </c>
      <c r="M1221">
        <v>34.759866382169498</v>
      </c>
      <c r="N1221">
        <v>0.26768849986098697</v>
      </c>
      <c r="O1221">
        <v>56.548480880422801</v>
      </c>
      <c r="P1221">
        <v>43.107480378023297</v>
      </c>
    </row>
    <row r="1222" spans="1:17" hidden="1" x14ac:dyDescent="0.3">
      <c r="A1222" t="s">
        <v>2605</v>
      </c>
      <c r="B1222" t="s">
        <v>2606</v>
      </c>
      <c r="C1222" t="s">
        <v>3142</v>
      </c>
      <c r="D1222" t="s">
        <v>143</v>
      </c>
      <c r="E1222">
        <v>1777.794211704</v>
      </c>
      <c r="F1222">
        <v>108.82</v>
      </c>
      <c r="G1222">
        <v>5.2624730499101497</v>
      </c>
      <c r="H1222">
        <v>-15.7586777581822</v>
      </c>
      <c r="I1222">
        <v>-30.7806433098729</v>
      </c>
      <c r="J1222">
        <v>0.50121687228124301</v>
      </c>
      <c r="K1222">
        <v>118.50477156813901</v>
      </c>
      <c r="L1222">
        <v>124.163098799747</v>
      </c>
      <c r="M1222">
        <v>31.927625782256701</v>
      </c>
      <c r="N1222">
        <v>0.45671330418231698</v>
      </c>
      <c r="O1222">
        <v>152.15952949825399</v>
      </c>
      <c r="P1222">
        <v>33.113149847094697</v>
      </c>
    </row>
    <row r="1223" spans="1:17" hidden="1" x14ac:dyDescent="0.3">
      <c r="A1223" t="s">
        <v>2607</v>
      </c>
      <c r="B1223" t="s">
        <v>2608</v>
      </c>
      <c r="C1223" t="s">
        <v>3142</v>
      </c>
      <c r="D1223" t="s">
        <v>266</v>
      </c>
      <c r="E1223">
        <v>1774.9392859099901</v>
      </c>
      <c r="F1223">
        <v>53.23</v>
      </c>
      <c r="G1223">
        <v>11.839422265819699</v>
      </c>
      <c r="H1223">
        <v>-5.5470285856662302</v>
      </c>
      <c r="I1223">
        <v>-29.213430483939099</v>
      </c>
      <c r="J1223">
        <v>-2.5317066639379902</v>
      </c>
      <c r="K1223">
        <v>57.576218391974201</v>
      </c>
      <c r="L1223">
        <v>58.9845767368558</v>
      </c>
      <c r="M1223">
        <v>38.555615918972499</v>
      </c>
      <c r="N1223">
        <v>0.62439958702672804</v>
      </c>
      <c r="O1223">
        <v>80.161563028367397</v>
      </c>
      <c r="P1223">
        <v>46.236263736263702</v>
      </c>
      <c r="Q1223">
        <v>-5.9056156276689996E-3</v>
      </c>
    </row>
    <row r="1224" spans="1:17" hidden="1" x14ac:dyDescent="0.3">
      <c r="A1224" t="s">
        <v>2609</v>
      </c>
      <c r="B1224" t="s">
        <v>2610</v>
      </c>
      <c r="C1224" t="s">
        <v>3142</v>
      </c>
      <c r="D1224" t="s">
        <v>434</v>
      </c>
      <c r="E1224">
        <v>1771.7820075</v>
      </c>
      <c r="F1224">
        <v>2969.55</v>
      </c>
      <c r="G1224">
        <v>167.170239897649</v>
      </c>
      <c r="H1224">
        <v>-6.7368656348125304</v>
      </c>
      <c r="I1224">
        <v>32.059206633525498</v>
      </c>
      <c r="J1224">
        <v>5.8634088056940001</v>
      </c>
      <c r="K1224">
        <v>3122.6500525581801</v>
      </c>
      <c r="L1224">
        <v>2540.9382604544599</v>
      </c>
      <c r="M1224">
        <v>46.912110385512698</v>
      </c>
      <c r="N1224">
        <v>1.0825134425918199</v>
      </c>
      <c r="O1224">
        <v>37.571349194322302</v>
      </c>
      <c r="P1224">
        <v>200.25783619817901</v>
      </c>
      <c r="Q1224">
        <v>0.115818461337284</v>
      </c>
    </row>
    <row r="1225" spans="1:17" hidden="1" x14ac:dyDescent="0.3">
      <c r="A1225" t="s">
        <v>2611</v>
      </c>
      <c r="B1225" t="s">
        <v>2612</v>
      </c>
      <c r="C1225" t="s">
        <v>3142</v>
      </c>
      <c r="D1225" t="s">
        <v>256</v>
      </c>
      <c r="E1225">
        <v>1771.44234972</v>
      </c>
      <c r="F1225">
        <v>319.60000000000002</v>
      </c>
      <c r="G1225">
        <v>103.797023497116</v>
      </c>
      <c r="H1225">
        <v>2.1703199939299598</v>
      </c>
      <c r="I1225">
        <v>35.144128774709003</v>
      </c>
      <c r="J1225">
        <v>6.4493560794995197</v>
      </c>
      <c r="K1225">
        <v>317.03220180998898</v>
      </c>
      <c r="L1225">
        <v>261.56094220869301</v>
      </c>
      <c r="M1225">
        <v>60.214814427411</v>
      </c>
      <c r="N1225">
        <v>0.52281046863773195</v>
      </c>
      <c r="O1225">
        <v>37.2653316645807</v>
      </c>
      <c r="P1225">
        <v>130.75812274368201</v>
      </c>
      <c r="Q1225">
        <v>0.152146991220832</v>
      </c>
    </row>
    <row r="1226" spans="1:17" hidden="1" x14ac:dyDescent="0.3">
      <c r="A1226" t="s">
        <v>2613</v>
      </c>
      <c r="B1226" t="s">
        <v>2614</v>
      </c>
      <c r="C1226" t="s">
        <v>3142</v>
      </c>
      <c r="D1226" t="s">
        <v>266</v>
      </c>
      <c r="E1226">
        <v>1770.78</v>
      </c>
      <c r="F1226">
        <v>1475.65</v>
      </c>
      <c r="G1226">
        <v>-35.597743293450698</v>
      </c>
      <c r="H1226">
        <v>1.2635719902286799</v>
      </c>
      <c r="I1226">
        <v>-4.1063274171499797</v>
      </c>
      <c r="J1226">
        <v>-1.03917115379595</v>
      </c>
      <c r="K1226">
        <v>1474.7534131581101</v>
      </c>
      <c r="L1226">
        <v>1439.45080547264</v>
      </c>
      <c r="M1226">
        <v>41.826482494146099</v>
      </c>
      <c r="N1226">
        <v>0.80106514243353799</v>
      </c>
      <c r="O1226">
        <v>14.8646359231525</v>
      </c>
      <c r="P1226">
        <v>24.943905846492498</v>
      </c>
      <c r="Q1226">
        <v>0.16257091932764201</v>
      </c>
    </row>
    <row r="1227" spans="1:17" hidden="1" x14ac:dyDescent="0.3">
      <c r="A1227" t="s">
        <v>2615</v>
      </c>
      <c r="B1227" t="s">
        <v>2616</v>
      </c>
      <c r="C1227" t="s">
        <v>3142</v>
      </c>
      <c r="D1227" t="s">
        <v>1942</v>
      </c>
      <c r="E1227">
        <v>1767.5575329599999</v>
      </c>
      <c r="F1227">
        <v>609.9</v>
      </c>
      <c r="G1227">
        <v>-35.308833862239702</v>
      </c>
      <c r="H1227">
        <v>-9.8895693245447305</v>
      </c>
      <c r="I1227">
        <v>-21.646243096942701</v>
      </c>
      <c r="J1227">
        <v>-1.7574686443377801</v>
      </c>
      <c r="K1227">
        <v>630.17528490890595</v>
      </c>
      <c r="L1227">
        <v>640.30734324128002</v>
      </c>
      <c r="M1227">
        <v>50.907755044241902</v>
      </c>
      <c r="N1227">
        <v>0.26003237538336099</v>
      </c>
      <c r="O1227">
        <v>50.024594195769801</v>
      </c>
      <c r="P1227">
        <v>17.288461538461501</v>
      </c>
      <c r="Q1227">
        <v>0.13696804858210801</v>
      </c>
    </row>
    <row r="1228" spans="1:17" hidden="1" x14ac:dyDescent="0.3">
      <c r="A1228" t="s">
        <v>2617</v>
      </c>
      <c r="B1228" t="s">
        <v>2618</v>
      </c>
      <c r="C1228" t="s">
        <v>3142</v>
      </c>
      <c r="D1228" t="s">
        <v>119</v>
      </c>
      <c r="E1228">
        <v>1765.71277445999</v>
      </c>
      <c r="F1228">
        <v>255.7</v>
      </c>
      <c r="G1228">
        <v>-50.705582128589199</v>
      </c>
      <c r="H1228">
        <v>-21.085422731950501</v>
      </c>
      <c r="I1228">
        <v>-33.609428517477397</v>
      </c>
      <c r="J1228">
        <v>-6.6542323526475498</v>
      </c>
      <c r="K1228">
        <v>314.23354133421901</v>
      </c>
      <c r="M1228">
        <v>17.989003108358201</v>
      </c>
      <c r="N1228">
        <v>0.73026859327194704</v>
      </c>
      <c r="O1228">
        <v>56.433320297223297</v>
      </c>
      <c r="P1228">
        <v>2.9802658074909298</v>
      </c>
    </row>
    <row r="1229" spans="1:17" hidden="1" x14ac:dyDescent="0.3">
      <c r="A1229" t="s">
        <v>2619</v>
      </c>
      <c r="B1229" t="s">
        <v>2620</v>
      </c>
      <c r="C1229" t="s">
        <v>3142</v>
      </c>
      <c r="D1229" t="s">
        <v>48</v>
      </c>
      <c r="E1229">
        <v>1755.3489876000001</v>
      </c>
      <c r="F1229">
        <v>1603.5</v>
      </c>
      <c r="G1229">
        <v>86.327009292938996</v>
      </c>
      <c r="H1229">
        <v>-6.3943858884229599</v>
      </c>
      <c r="I1229">
        <v>25.468640894486199</v>
      </c>
      <c r="J1229">
        <v>5.0482493815762099</v>
      </c>
      <c r="K1229">
        <v>1530.11804897816</v>
      </c>
      <c r="L1229">
        <v>1248.02347818919</v>
      </c>
      <c r="M1229">
        <v>52.691977697684102</v>
      </c>
      <c r="N1229">
        <v>0.52512317701309696</v>
      </c>
      <c r="O1229">
        <v>10.8450265045213</v>
      </c>
      <c r="P1229">
        <v>135.445268335658</v>
      </c>
    </row>
    <row r="1230" spans="1:17" hidden="1" x14ac:dyDescent="0.3">
      <c r="A1230" t="s">
        <v>2621</v>
      </c>
      <c r="B1230" t="s">
        <v>2622</v>
      </c>
      <c r="C1230" t="s">
        <v>3142</v>
      </c>
      <c r="D1230" t="s">
        <v>256</v>
      </c>
      <c r="E1230">
        <v>1748.2532838750001</v>
      </c>
      <c r="F1230">
        <v>3030.75</v>
      </c>
      <c r="G1230">
        <v>133.15562392212399</v>
      </c>
      <c r="H1230">
        <v>-0.71470950705340097</v>
      </c>
      <c r="I1230">
        <v>57.612190827397598</v>
      </c>
      <c r="J1230">
        <v>1.8565347366707201</v>
      </c>
      <c r="K1230">
        <v>2844.53203025107</v>
      </c>
      <c r="L1230">
        <v>2265.5293427501701</v>
      </c>
      <c r="M1230">
        <v>68.554339933882304</v>
      </c>
      <c r="N1230">
        <v>0.56780323155295798</v>
      </c>
      <c r="O1230">
        <v>15.449971129258399</v>
      </c>
      <c r="P1230">
        <v>177.54120879120799</v>
      </c>
      <c r="Q1230">
        <v>0.17794830192120001</v>
      </c>
    </row>
    <row r="1231" spans="1:17" hidden="1" x14ac:dyDescent="0.3">
      <c r="A1231" t="s">
        <v>2623</v>
      </c>
      <c r="B1231" t="s">
        <v>2624</v>
      </c>
      <c r="C1231" t="s">
        <v>3142</v>
      </c>
      <c r="D1231" t="s">
        <v>21</v>
      </c>
      <c r="E1231">
        <v>1745.648676</v>
      </c>
      <c r="F1231">
        <v>164.76</v>
      </c>
      <c r="G1231">
        <v>375.35597392416503</v>
      </c>
      <c r="H1231">
        <v>29.067970724996101</v>
      </c>
      <c r="I1231">
        <v>121.702166100315</v>
      </c>
      <c r="J1231">
        <v>-2.2765010239890202</v>
      </c>
      <c r="K1231">
        <v>126.86927119643001</v>
      </c>
      <c r="L1231">
        <v>84.871665753619496</v>
      </c>
      <c r="M1231">
        <v>68.130233821901498</v>
      </c>
      <c r="N1231">
        <v>0.90634505190248105</v>
      </c>
      <c r="O1231">
        <v>1.8451080359310501</v>
      </c>
      <c r="P1231">
        <v>473.07826086956499</v>
      </c>
    </row>
    <row r="1232" spans="1:17" hidden="1" x14ac:dyDescent="0.3">
      <c r="A1232" t="s">
        <v>2625</v>
      </c>
      <c r="B1232" t="s">
        <v>2626</v>
      </c>
      <c r="C1232" t="s">
        <v>3142</v>
      </c>
      <c r="D1232" t="s">
        <v>80</v>
      </c>
      <c r="E1232">
        <v>1738.78785234</v>
      </c>
      <c r="F1232">
        <v>31.02</v>
      </c>
      <c r="G1232">
        <v>-27.378434720081302</v>
      </c>
      <c r="H1232">
        <v>-8.3296800060700296</v>
      </c>
      <c r="I1232">
        <v>-27.779737908542401</v>
      </c>
      <c r="J1232">
        <v>-0.55400319507446405</v>
      </c>
      <c r="K1232">
        <v>34.154929525056602</v>
      </c>
      <c r="L1232">
        <v>35.962695544437999</v>
      </c>
      <c r="M1232">
        <v>27.832614909878401</v>
      </c>
      <c r="N1232">
        <v>0.37668614769855502</v>
      </c>
      <c r="O1232">
        <v>56.673114119922602</v>
      </c>
      <c r="P1232">
        <v>7.7083333333333304</v>
      </c>
    </row>
    <row r="1233" spans="1:17" hidden="1" x14ac:dyDescent="0.3">
      <c r="A1233" t="s">
        <v>2627</v>
      </c>
      <c r="B1233" t="s">
        <v>2628</v>
      </c>
      <c r="C1233" t="s">
        <v>3142</v>
      </c>
      <c r="D1233" t="s">
        <v>181</v>
      </c>
      <c r="E1233">
        <v>1734.7713532499999</v>
      </c>
      <c r="F1233">
        <v>422.5</v>
      </c>
      <c r="G1233">
        <v>-37.665949716818702</v>
      </c>
      <c r="H1233">
        <v>-1.4323196478329301</v>
      </c>
      <c r="I1233">
        <v>-22.948673263514301</v>
      </c>
      <c r="J1233">
        <v>-3.8575179591606301</v>
      </c>
      <c r="K1233">
        <v>440.01183655191602</v>
      </c>
      <c r="L1233">
        <v>476.83871608147399</v>
      </c>
      <c r="M1233">
        <v>42.278091342330299</v>
      </c>
      <c r="N1233">
        <v>0.47920069162082402</v>
      </c>
      <c r="O1233">
        <v>51.715976331360899</v>
      </c>
      <c r="P1233">
        <v>4.5792079207920704</v>
      </c>
    </row>
    <row r="1234" spans="1:17" hidden="1" x14ac:dyDescent="0.3">
      <c r="A1234" t="s">
        <v>2629</v>
      </c>
      <c r="B1234" t="s">
        <v>2630</v>
      </c>
      <c r="C1234" t="s">
        <v>3142</v>
      </c>
      <c r="D1234" t="s">
        <v>69</v>
      </c>
      <c r="E1234">
        <v>1731.9834523750001</v>
      </c>
      <c r="F1234">
        <v>388.75</v>
      </c>
      <c r="G1234">
        <v>79.546204870299704</v>
      </c>
      <c r="H1234">
        <v>-3.29174724766483</v>
      </c>
      <c r="I1234">
        <v>29.247596858730699</v>
      </c>
      <c r="J1234">
        <v>7.0081586759665804</v>
      </c>
      <c r="K1234">
        <v>365.16200215240201</v>
      </c>
      <c r="L1234">
        <v>306.72831650236498</v>
      </c>
      <c r="M1234">
        <v>62.460556957329402</v>
      </c>
      <c r="N1234">
        <v>0.48529802996111199</v>
      </c>
      <c r="O1234">
        <v>14.250803858520801</v>
      </c>
      <c r="P1234">
        <v>130.57532621589499</v>
      </c>
      <c r="Q1234">
        <v>9.5809393182109001E-2</v>
      </c>
    </row>
    <row r="1235" spans="1:17" hidden="1" x14ac:dyDescent="0.3">
      <c r="A1235" t="s">
        <v>2631</v>
      </c>
      <c r="B1235" t="s">
        <v>2632</v>
      </c>
      <c r="C1235" t="s">
        <v>3142</v>
      </c>
      <c r="D1235" t="s">
        <v>458</v>
      </c>
      <c r="E1235">
        <v>1729.67609952</v>
      </c>
      <c r="F1235">
        <v>834.3</v>
      </c>
      <c r="G1235">
        <v>-24.202138783454899</v>
      </c>
      <c r="H1235">
        <v>11.861694657002699</v>
      </c>
      <c r="I1235">
        <v>21.458838403582298</v>
      </c>
      <c r="J1235">
        <v>-1.4057726860844499</v>
      </c>
      <c r="K1235">
        <v>760.99146247873705</v>
      </c>
      <c r="L1235">
        <v>704.70977382823696</v>
      </c>
      <c r="M1235">
        <v>59.915666580329798</v>
      </c>
      <c r="N1235">
        <v>0.45261153130230503</v>
      </c>
      <c r="O1235">
        <v>4.2910224139997597</v>
      </c>
      <c r="P1235">
        <v>47.663716814159201</v>
      </c>
      <c r="Q1235">
        <v>8.1895293637976999E-2</v>
      </c>
    </row>
    <row r="1236" spans="1:17" hidden="1" x14ac:dyDescent="0.3">
      <c r="A1236" t="s">
        <v>2633</v>
      </c>
      <c r="B1236" t="s">
        <v>2634</v>
      </c>
      <c r="C1236" t="s">
        <v>3142</v>
      </c>
      <c r="D1236" t="s">
        <v>256</v>
      </c>
      <c r="E1236">
        <v>1725.0740000000001</v>
      </c>
      <c r="F1236">
        <v>3317.45</v>
      </c>
      <c r="G1236">
        <v>183.95267769813799</v>
      </c>
      <c r="H1236">
        <v>35.5471841616042</v>
      </c>
      <c r="I1236">
        <v>153.14294273811299</v>
      </c>
      <c r="J1236">
        <v>-0.52365293604018703</v>
      </c>
      <c r="K1236">
        <v>2494.5288943149199</v>
      </c>
      <c r="L1236">
        <v>1776.7159666216401</v>
      </c>
      <c r="M1236">
        <v>70.938992394180204</v>
      </c>
      <c r="N1236">
        <v>2.5834189624591501</v>
      </c>
      <c r="O1236">
        <v>5.4951845544017202</v>
      </c>
      <c r="P1236">
        <v>230.40685224839399</v>
      </c>
      <c r="Q1236">
        <v>0.112778212601782</v>
      </c>
    </row>
    <row r="1237" spans="1:17" hidden="1" x14ac:dyDescent="0.3">
      <c r="A1237" t="s">
        <v>2635</v>
      </c>
      <c r="B1237" t="s">
        <v>2636</v>
      </c>
      <c r="C1237" t="s">
        <v>3142</v>
      </c>
      <c r="D1237" t="s">
        <v>395</v>
      </c>
      <c r="E1237">
        <v>1719.538997184</v>
      </c>
      <c r="F1237">
        <v>84.44</v>
      </c>
      <c r="G1237">
        <v>-5.8133230629219499</v>
      </c>
      <c r="H1237">
        <v>-10.041521396618601</v>
      </c>
      <c r="I1237">
        <v>-4.9705356975660999</v>
      </c>
      <c r="J1237">
        <v>-2.77563713663349</v>
      </c>
      <c r="K1237">
        <v>85.577025470557302</v>
      </c>
      <c r="L1237">
        <v>81.775190546362694</v>
      </c>
      <c r="M1237">
        <v>50.199378060963902</v>
      </c>
      <c r="N1237">
        <v>0.43744381021934098</v>
      </c>
      <c r="O1237">
        <v>27.309332070108901</v>
      </c>
      <c r="P1237">
        <v>32.7672955974842</v>
      </c>
      <c r="Q1237">
        <v>5.3345643725204998E-2</v>
      </c>
    </row>
    <row r="1238" spans="1:17" hidden="1" x14ac:dyDescent="0.3">
      <c r="A1238" t="s">
        <v>2637</v>
      </c>
      <c r="B1238" t="s">
        <v>2638</v>
      </c>
      <c r="C1238" t="s">
        <v>3142</v>
      </c>
      <c r="E1238">
        <v>1714.75346943</v>
      </c>
      <c r="F1238">
        <v>686.1</v>
      </c>
      <c r="G1238">
        <v>-5.4306767861994496</v>
      </c>
      <c r="H1238">
        <v>15.9173751706193</v>
      </c>
      <c r="I1238">
        <v>11.6654768249123</v>
      </c>
      <c r="J1238">
        <v>16.743684893007298</v>
      </c>
      <c r="O1238">
        <v>0</v>
      </c>
      <c r="P1238">
        <v>27.599032917984001</v>
      </c>
    </row>
    <row r="1239" spans="1:17" hidden="1" x14ac:dyDescent="0.3">
      <c r="A1239" t="s">
        <v>2639</v>
      </c>
      <c r="B1239" t="s">
        <v>2640</v>
      </c>
      <c r="C1239" t="s">
        <v>3142</v>
      </c>
      <c r="D1239" t="s">
        <v>384</v>
      </c>
      <c r="E1239">
        <v>1714.7029585350001</v>
      </c>
      <c r="F1239">
        <v>197.11</v>
      </c>
      <c r="G1239">
        <v>20.465976295692599</v>
      </c>
      <c r="H1239">
        <v>3.3002104477640799</v>
      </c>
      <c r="I1239">
        <v>-11.260643484378701</v>
      </c>
      <c r="J1239">
        <v>-0.15337028368205899</v>
      </c>
      <c r="K1239">
        <v>201.649334236561</v>
      </c>
      <c r="L1239">
        <v>191.31160693863501</v>
      </c>
      <c r="M1239">
        <v>47.188068191691897</v>
      </c>
      <c r="N1239">
        <v>0.88168143307153701</v>
      </c>
      <c r="O1239">
        <v>23.027751001978501</v>
      </c>
      <c r="P1239">
        <v>69.556989247311805</v>
      </c>
      <c r="Q1239">
        <v>7.6158513213623005E-2</v>
      </c>
    </row>
    <row r="1240" spans="1:17" hidden="1" x14ac:dyDescent="0.3">
      <c r="A1240" t="s">
        <v>2641</v>
      </c>
      <c r="B1240" t="s">
        <v>2642</v>
      </c>
      <c r="C1240" t="s">
        <v>3142</v>
      </c>
      <c r="D1240" t="s">
        <v>239</v>
      </c>
      <c r="E1240">
        <v>1711.5578640000001</v>
      </c>
      <c r="F1240">
        <v>946.7</v>
      </c>
      <c r="G1240">
        <v>77.797200742619495</v>
      </c>
      <c r="H1240">
        <v>2.2544616712205898</v>
      </c>
      <c r="I1240">
        <v>66.708774405579007</v>
      </c>
      <c r="J1240">
        <v>-0.21032232745418</v>
      </c>
      <c r="K1240">
        <v>885.57698447964196</v>
      </c>
      <c r="L1240">
        <v>692.92417865703601</v>
      </c>
      <c r="M1240">
        <v>54.410296948476201</v>
      </c>
      <c r="N1240">
        <v>0.46998382181270298</v>
      </c>
      <c r="O1240">
        <v>9.5806485687123697</v>
      </c>
      <c r="P1240">
        <v>137.86432160804</v>
      </c>
      <c r="Q1240">
        <v>4.6611210007060998E-2</v>
      </c>
    </row>
    <row r="1241" spans="1:17" hidden="1" x14ac:dyDescent="0.3">
      <c r="A1241" t="s">
        <v>2643</v>
      </c>
      <c r="B1241" t="s">
        <v>2644</v>
      </c>
      <c r="C1241" t="s">
        <v>3142</v>
      </c>
      <c r="D1241" t="s">
        <v>266</v>
      </c>
      <c r="E1241">
        <v>1704.5896344400001</v>
      </c>
      <c r="F1241">
        <v>1139.5999999999999</v>
      </c>
      <c r="G1241">
        <v>-2.5845644580259002</v>
      </c>
      <c r="H1241">
        <v>-6.9467634949340296</v>
      </c>
      <c r="I1241">
        <v>29.518616008381301</v>
      </c>
      <c r="J1241">
        <v>-1.03320535958214</v>
      </c>
      <c r="K1241">
        <v>1168.3097228213701</v>
      </c>
      <c r="L1241">
        <v>1055.9956832319101</v>
      </c>
      <c r="M1241">
        <v>50.012313915415</v>
      </c>
      <c r="N1241">
        <v>0.49401494488240999</v>
      </c>
      <c r="O1241">
        <v>17.6816426816426</v>
      </c>
      <c r="P1241">
        <v>46.798917944093702</v>
      </c>
      <c r="Q1241">
        <v>0.11891801149563599</v>
      </c>
    </row>
    <row r="1242" spans="1:17" hidden="1" x14ac:dyDescent="0.3">
      <c r="A1242" t="s">
        <v>2645</v>
      </c>
      <c r="B1242" t="s">
        <v>2646</v>
      </c>
      <c r="C1242" t="s">
        <v>3142</v>
      </c>
      <c r="D1242" t="s">
        <v>256</v>
      </c>
      <c r="E1242">
        <v>1701.554054835</v>
      </c>
      <c r="F1242">
        <v>1575.15</v>
      </c>
      <c r="G1242">
        <v>228.69957633146799</v>
      </c>
      <c r="H1242">
        <v>29.705476243929901</v>
      </c>
      <c r="I1242">
        <v>138.018410778998</v>
      </c>
      <c r="J1242">
        <v>-2.4423080275525302</v>
      </c>
      <c r="K1242">
        <v>1375.28137215674</v>
      </c>
      <c r="L1242">
        <v>1038.0102526257699</v>
      </c>
      <c r="M1242">
        <v>59.242681287242398</v>
      </c>
      <c r="N1242">
        <v>1.1155877175826301</v>
      </c>
      <c r="O1242">
        <v>9.0118401422086603</v>
      </c>
      <c r="P1242">
        <v>374.44277108433698</v>
      </c>
      <c r="Q1242">
        <v>0.27123039004738397</v>
      </c>
    </row>
    <row r="1243" spans="1:17" hidden="1" x14ac:dyDescent="0.3">
      <c r="A1243" t="s">
        <v>2647</v>
      </c>
      <c r="B1243" t="s">
        <v>2648</v>
      </c>
      <c r="C1243" t="s">
        <v>3142</v>
      </c>
      <c r="D1243" t="s">
        <v>609</v>
      </c>
      <c r="E1243">
        <v>1701.0937799999999</v>
      </c>
      <c r="F1243">
        <v>116.51</v>
      </c>
      <c r="G1243">
        <v>15.2543417055241</v>
      </c>
      <c r="H1243">
        <v>-22.422115472571299</v>
      </c>
      <c r="I1243">
        <v>27.870011215237199</v>
      </c>
      <c r="J1243">
        <v>5.22371469742348</v>
      </c>
      <c r="K1243">
        <v>122.454400032641</v>
      </c>
      <c r="L1243">
        <v>102.705758216574</v>
      </c>
      <c r="M1243">
        <v>54.219977380712301</v>
      </c>
      <c r="N1243">
        <v>0.41381020123079199</v>
      </c>
      <c r="O1243">
        <v>36.932452150030002</v>
      </c>
      <c r="P1243">
        <v>65.367965367965297</v>
      </c>
    </row>
    <row r="1244" spans="1:17" hidden="1" x14ac:dyDescent="0.3">
      <c r="A1244" t="s">
        <v>2649</v>
      </c>
      <c r="B1244" t="s">
        <v>2650</v>
      </c>
      <c r="C1244" t="s">
        <v>3142</v>
      </c>
      <c r="D1244" t="s">
        <v>446</v>
      </c>
      <c r="E1244">
        <v>1699.4063702219901</v>
      </c>
      <c r="F1244">
        <v>101.46</v>
      </c>
      <c r="G1244">
        <v>-64.581757100854404</v>
      </c>
      <c r="H1244">
        <v>-5.35825677110551</v>
      </c>
      <c r="I1244">
        <v>-12.866857681343401</v>
      </c>
      <c r="J1244">
        <v>-1.60868650061885E-3</v>
      </c>
      <c r="K1244">
        <v>105.058910776479</v>
      </c>
      <c r="L1244">
        <v>113.225116088832</v>
      </c>
      <c r="M1244">
        <v>44.263586052647398</v>
      </c>
      <c r="N1244">
        <v>0.40172931383025701</v>
      </c>
      <c r="O1244">
        <v>64.202641435048307</v>
      </c>
      <c r="P1244">
        <v>26.904315196998098</v>
      </c>
      <c r="Q1244">
        <v>-7.7153559356644003E-2</v>
      </c>
    </row>
    <row r="1245" spans="1:17" hidden="1" x14ac:dyDescent="0.3">
      <c r="A1245" t="s">
        <v>2651</v>
      </c>
      <c r="B1245" t="s">
        <v>2652</v>
      </c>
      <c r="C1245" t="s">
        <v>3142</v>
      </c>
      <c r="D1245" t="s">
        <v>256</v>
      </c>
      <c r="E1245">
        <v>1697.11020635</v>
      </c>
      <c r="F1245">
        <v>540.35</v>
      </c>
      <c r="G1245">
        <v>27.534969373877001</v>
      </c>
      <c r="H1245">
        <v>-5.7736118726420598</v>
      </c>
      <c r="I1245">
        <v>27.891587188000099</v>
      </c>
      <c r="J1245">
        <v>-3.6187548990666598</v>
      </c>
      <c r="K1245">
        <v>566.04247889596002</v>
      </c>
      <c r="L1245">
        <v>500.91514424819201</v>
      </c>
      <c r="M1245">
        <v>45.0541754170494</v>
      </c>
      <c r="N1245">
        <v>0.40641507166011598</v>
      </c>
      <c r="O1245">
        <v>38.169704820949299</v>
      </c>
      <c r="P1245">
        <v>81.203890006706899</v>
      </c>
      <c r="Q1245">
        <v>0.103949607609657</v>
      </c>
    </row>
    <row r="1246" spans="1:17" hidden="1" x14ac:dyDescent="0.3">
      <c r="A1246" t="s">
        <v>2653</v>
      </c>
      <c r="B1246" t="s">
        <v>2654</v>
      </c>
      <c r="C1246" t="s">
        <v>3142</v>
      </c>
      <c r="D1246" t="s">
        <v>135</v>
      </c>
      <c r="E1246">
        <v>1692.9063745000001</v>
      </c>
      <c r="F1246">
        <v>52.25</v>
      </c>
      <c r="G1246">
        <v>17.976487438593299</v>
      </c>
      <c r="H1246">
        <v>-10.768810440852601</v>
      </c>
      <c r="I1246">
        <v>-9.5770377659725394</v>
      </c>
      <c r="J1246">
        <v>-3.28374411545775</v>
      </c>
      <c r="K1246">
        <v>56.6047531281529</v>
      </c>
      <c r="L1246">
        <v>55.369696771295601</v>
      </c>
      <c r="M1246">
        <v>46.721674624727598</v>
      </c>
      <c r="N1246">
        <v>0.64700954766969798</v>
      </c>
      <c r="O1246">
        <v>49.722488038277497</v>
      </c>
      <c r="P1246">
        <v>58.3333333333333</v>
      </c>
      <c r="Q1246">
        <v>0.133901213077842</v>
      </c>
    </row>
    <row r="1247" spans="1:17" hidden="1" x14ac:dyDescent="0.3">
      <c r="A1247" t="s">
        <v>2655</v>
      </c>
      <c r="B1247" t="s">
        <v>2656</v>
      </c>
      <c r="C1247" t="s">
        <v>3142</v>
      </c>
      <c r="D1247" t="s">
        <v>609</v>
      </c>
      <c r="E1247">
        <v>1692.3029750000001</v>
      </c>
      <c r="F1247">
        <v>57.88</v>
      </c>
      <c r="G1247">
        <v>-11.6622944656896</v>
      </c>
      <c r="H1247">
        <v>-10.1819335055316</v>
      </c>
      <c r="I1247">
        <v>-15.5978446582556</v>
      </c>
      <c r="J1247">
        <v>-4.3776193500889402</v>
      </c>
      <c r="K1247">
        <v>61.2449738817119</v>
      </c>
      <c r="L1247">
        <v>58.050298254355802</v>
      </c>
      <c r="M1247">
        <v>29.188193916460101</v>
      </c>
      <c r="N1247">
        <v>0.38032968084830299</v>
      </c>
      <c r="O1247">
        <v>34.761575673807798</v>
      </c>
      <c r="P1247">
        <v>28.765294771968801</v>
      </c>
      <c r="Q1247">
        <v>7.1071011628524999E-2</v>
      </c>
    </row>
    <row r="1248" spans="1:17" hidden="1" x14ac:dyDescent="0.3">
      <c r="A1248" t="s">
        <v>2657</v>
      </c>
      <c r="B1248" t="s">
        <v>2658</v>
      </c>
      <c r="C1248" t="s">
        <v>3142</v>
      </c>
      <c r="E1248">
        <v>1686.16</v>
      </c>
      <c r="F1248">
        <v>602.20000000000005</v>
      </c>
      <c r="G1248">
        <v>244.88206222302301</v>
      </c>
      <c r="H1248">
        <v>47.770319993929903</v>
      </c>
      <c r="I1248">
        <v>30.181565992452601</v>
      </c>
      <c r="J1248">
        <v>9.2276104679219699</v>
      </c>
      <c r="K1248">
        <v>445.14584537990999</v>
      </c>
      <c r="L1248">
        <v>387.21173627201398</v>
      </c>
      <c r="M1248">
        <v>99.342388386001204</v>
      </c>
      <c r="N1248">
        <v>1.2086245353159799</v>
      </c>
      <c r="O1248">
        <v>56.7751577548987</v>
      </c>
      <c r="P1248">
        <v>288.51612903225799</v>
      </c>
    </row>
    <row r="1249" spans="1:17" hidden="1" x14ac:dyDescent="0.3">
      <c r="A1249" t="s">
        <v>2659</v>
      </c>
      <c r="B1249" t="s">
        <v>2660</v>
      </c>
      <c r="C1249" t="s">
        <v>3142</v>
      </c>
      <c r="D1249" t="s">
        <v>405</v>
      </c>
      <c r="E1249">
        <v>1676.1018292199999</v>
      </c>
      <c r="F1249">
        <v>536.9</v>
      </c>
      <c r="G1249">
        <v>-1.6635496549675399</v>
      </c>
      <c r="H1249">
        <v>3.3670252302508299</v>
      </c>
      <c r="I1249">
        <v>-12.1846035996133</v>
      </c>
      <c r="J1249">
        <v>0.27964858424248301</v>
      </c>
      <c r="K1249">
        <v>523.24589450691701</v>
      </c>
      <c r="L1249">
        <v>511.17678780125902</v>
      </c>
      <c r="M1249">
        <v>53.379862052527301</v>
      </c>
      <c r="N1249">
        <v>0.99770527391903496</v>
      </c>
      <c r="O1249">
        <v>41.264667535853903</v>
      </c>
      <c r="P1249">
        <v>32.896039603960297</v>
      </c>
      <c r="Q1249">
        <v>-4.9734500921669996E-3</v>
      </c>
    </row>
    <row r="1250" spans="1:17" hidden="1" x14ac:dyDescent="0.3">
      <c r="A1250" t="s">
        <v>2661</v>
      </c>
      <c r="B1250" t="s">
        <v>2662</v>
      </c>
      <c r="C1250" t="s">
        <v>3142</v>
      </c>
      <c r="D1250" t="s">
        <v>446</v>
      </c>
      <c r="E1250">
        <v>1671.21467422</v>
      </c>
      <c r="F1250">
        <v>5422.3</v>
      </c>
      <c r="G1250">
        <v>-40.952914486715798</v>
      </c>
      <c r="H1250">
        <v>-9.0945280578543208</v>
      </c>
      <c r="I1250">
        <v>-8.4415046867430608</v>
      </c>
      <c r="J1250">
        <v>-1.8530552521789001</v>
      </c>
      <c r="K1250">
        <v>5649.3606320580102</v>
      </c>
      <c r="L1250">
        <v>5740.2034718140103</v>
      </c>
      <c r="M1250">
        <v>45.250330619942503</v>
      </c>
      <c r="N1250">
        <v>0.784895315766028</v>
      </c>
      <c r="O1250">
        <v>18.215517400365101</v>
      </c>
      <c r="P1250">
        <v>21.467293906809999</v>
      </c>
      <c r="Q1250">
        <v>-0.11209180989633601</v>
      </c>
    </row>
    <row r="1251" spans="1:17" hidden="1" x14ac:dyDescent="0.3">
      <c r="A1251" t="s">
        <v>2663</v>
      </c>
      <c r="B1251" t="s">
        <v>2664</v>
      </c>
      <c r="C1251" t="s">
        <v>3142</v>
      </c>
      <c r="D1251" t="s">
        <v>122</v>
      </c>
      <c r="E1251">
        <v>1668.5583610199999</v>
      </c>
      <c r="F1251">
        <v>56.53</v>
      </c>
      <c r="G1251">
        <v>-21.129404029866699</v>
      </c>
      <c r="H1251">
        <v>1.3603732798979999</v>
      </c>
      <c r="I1251">
        <v>-16.4269291065286</v>
      </c>
      <c r="J1251">
        <v>7.4890585883161997E-2</v>
      </c>
      <c r="K1251">
        <v>58.680650682709398</v>
      </c>
      <c r="L1251">
        <v>58.259978203045598</v>
      </c>
      <c r="M1251">
        <v>40.440539283873598</v>
      </c>
      <c r="N1251">
        <v>0.82351498698839198</v>
      </c>
      <c r="O1251">
        <v>52.662303201839698</v>
      </c>
      <c r="P1251">
        <v>25.2464827739005</v>
      </c>
      <c r="Q1251">
        <v>7.9310168365836001E-2</v>
      </c>
    </row>
    <row r="1252" spans="1:17" hidden="1" x14ac:dyDescent="0.3">
      <c r="A1252" t="s">
        <v>2665</v>
      </c>
      <c r="B1252" t="s">
        <v>2666</v>
      </c>
      <c r="C1252" t="s">
        <v>3142</v>
      </c>
      <c r="D1252" t="s">
        <v>773</v>
      </c>
      <c r="E1252">
        <v>1666.7680800000001</v>
      </c>
      <c r="F1252">
        <v>271.2</v>
      </c>
      <c r="G1252">
        <v>144.20583430027099</v>
      </c>
      <c r="H1252">
        <v>-13.1060148987946</v>
      </c>
      <c r="I1252">
        <v>-2.9248825439716502</v>
      </c>
      <c r="J1252">
        <v>-0.19800362314171099</v>
      </c>
      <c r="K1252">
        <v>299.29746931525301</v>
      </c>
      <c r="L1252">
        <v>269.185839760882</v>
      </c>
      <c r="M1252">
        <v>43.567833485928197</v>
      </c>
      <c r="N1252">
        <v>0.42795101635809302</v>
      </c>
      <c r="O1252">
        <v>64.085545722713803</v>
      </c>
      <c r="P1252">
        <v>181.91268191268099</v>
      </c>
      <c r="Q1252">
        <v>9.7561351154412002E-2</v>
      </c>
    </row>
    <row r="1253" spans="1:17" hidden="1" x14ac:dyDescent="0.3">
      <c r="A1253" t="s">
        <v>2667</v>
      </c>
      <c r="B1253" t="s">
        <v>2668</v>
      </c>
      <c r="C1253" t="s">
        <v>3142</v>
      </c>
      <c r="D1253" t="s">
        <v>446</v>
      </c>
      <c r="E1253">
        <v>1666.6933514</v>
      </c>
      <c r="F1253">
        <v>495.25</v>
      </c>
      <c r="G1253">
        <v>7.58114470888074</v>
      </c>
      <c r="H1253">
        <v>-8.3748646414383607</v>
      </c>
      <c r="I1253">
        <v>39.509206076203</v>
      </c>
      <c r="J1253">
        <v>-3.3043411574684498</v>
      </c>
      <c r="K1253">
        <v>490.81337141695502</v>
      </c>
      <c r="L1253">
        <v>428.17814012102099</v>
      </c>
      <c r="M1253">
        <v>48.752381337992396</v>
      </c>
      <c r="N1253">
        <v>0.369161930347778</v>
      </c>
      <c r="O1253">
        <v>14.0434124179707</v>
      </c>
      <c r="P1253">
        <v>69.0273037542662</v>
      </c>
      <c r="Q1253">
        <v>-8.5442265659228994E-2</v>
      </c>
    </row>
    <row r="1254" spans="1:17" hidden="1" x14ac:dyDescent="0.3">
      <c r="A1254" t="s">
        <v>2669</v>
      </c>
      <c r="B1254" t="s">
        <v>2670</v>
      </c>
      <c r="C1254" t="s">
        <v>3142</v>
      </c>
      <c r="D1254" t="s">
        <v>51</v>
      </c>
      <c r="E1254">
        <v>1663.1856700000001</v>
      </c>
      <c r="F1254">
        <v>1730</v>
      </c>
      <c r="G1254">
        <v>45.349657725545399</v>
      </c>
      <c r="H1254">
        <v>-3.24970237743468</v>
      </c>
      <c r="I1254">
        <v>22.7376680923654</v>
      </c>
      <c r="J1254">
        <v>5.7208481583568096</v>
      </c>
      <c r="K1254">
        <v>1589.9550242860901</v>
      </c>
      <c r="L1254">
        <v>1359.21337334538</v>
      </c>
      <c r="M1254">
        <v>61.080651289972899</v>
      </c>
      <c r="N1254">
        <v>0.47537248028045498</v>
      </c>
      <c r="O1254">
        <v>14.7398843930635</v>
      </c>
      <c r="P1254">
        <v>93.870118227153</v>
      </c>
      <c r="Q1254">
        <v>0.103903398227969</v>
      </c>
    </row>
    <row r="1255" spans="1:17" hidden="1" x14ac:dyDescent="0.3">
      <c r="A1255" t="s">
        <v>2671</v>
      </c>
      <c r="B1255" t="s">
        <v>2672</v>
      </c>
      <c r="C1255" t="s">
        <v>3142</v>
      </c>
      <c r="D1255" t="s">
        <v>395</v>
      </c>
      <c r="E1255">
        <v>1651.9826758500001</v>
      </c>
      <c r="F1255">
        <v>139.38999999999999</v>
      </c>
      <c r="G1255">
        <v>5.03700681403991</v>
      </c>
      <c r="H1255">
        <v>4.2816028378248596</v>
      </c>
      <c r="I1255">
        <v>1.73633538936553</v>
      </c>
      <c r="J1255">
        <v>3.5232659415843002</v>
      </c>
      <c r="K1255">
        <v>129.75134695935799</v>
      </c>
      <c r="L1255">
        <v>122.541248403155</v>
      </c>
      <c r="M1255">
        <v>72.104169053587199</v>
      </c>
      <c r="N1255">
        <v>0.79059601992977702</v>
      </c>
      <c r="O1255">
        <v>11.9879474854724</v>
      </c>
      <c r="P1255">
        <v>47.658898305084698</v>
      </c>
      <c r="Q1255">
        <v>6.2672010229469999E-2</v>
      </c>
    </row>
    <row r="1256" spans="1:17" hidden="1" x14ac:dyDescent="0.3">
      <c r="A1256" t="s">
        <v>2673</v>
      </c>
      <c r="B1256" t="s">
        <v>2674</v>
      </c>
      <c r="C1256" t="s">
        <v>3142</v>
      </c>
      <c r="D1256" t="s">
        <v>721</v>
      </c>
      <c r="E1256">
        <v>1651.50367105499</v>
      </c>
      <c r="F1256">
        <v>185.85</v>
      </c>
      <c r="G1256">
        <v>-8.3586742306120794</v>
      </c>
      <c r="H1256">
        <v>-2.5711808352574299</v>
      </c>
      <c r="I1256">
        <v>8.7374793804997495</v>
      </c>
      <c r="J1256">
        <v>0.97532024958733998</v>
      </c>
      <c r="K1256">
        <v>192.68089815162199</v>
      </c>
      <c r="M1256">
        <v>40.408644599589202</v>
      </c>
      <c r="N1256">
        <v>0.71160718487021501</v>
      </c>
      <c r="O1256">
        <v>23.755716976055901</v>
      </c>
      <c r="P1256">
        <v>34.673913043478201</v>
      </c>
    </row>
    <row r="1257" spans="1:17" hidden="1" x14ac:dyDescent="0.3">
      <c r="A1257" t="s">
        <v>2675</v>
      </c>
      <c r="B1257" t="s">
        <v>2676</v>
      </c>
      <c r="C1257" t="s">
        <v>3142</v>
      </c>
      <c r="D1257" t="s">
        <v>1454</v>
      </c>
      <c r="E1257">
        <v>1643.6944575</v>
      </c>
      <c r="F1257">
        <v>116.1</v>
      </c>
      <c r="G1257">
        <v>7.8429646141014899</v>
      </c>
      <c r="H1257">
        <v>-7.1063173472235004</v>
      </c>
      <c r="I1257">
        <v>-4.8208379675058799</v>
      </c>
      <c r="J1257">
        <v>3.8148746001195399</v>
      </c>
      <c r="K1257">
        <v>123.28139975454501</v>
      </c>
      <c r="L1257">
        <v>113.723323899207</v>
      </c>
      <c r="M1257">
        <v>43.420561922947797</v>
      </c>
      <c r="N1257">
        <v>0.46388975668692201</v>
      </c>
      <c r="O1257">
        <v>26.890611541774302</v>
      </c>
      <c r="P1257">
        <v>60.027567195037904</v>
      </c>
      <c r="Q1257">
        <v>0.188314087868517</v>
      </c>
    </row>
    <row r="1258" spans="1:17" hidden="1" x14ac:dyDescent="0.3">
      <c r="A1258" t="s">
        <v>2677</v>
      </c>
      <c r="B1258" t="s">
        <v>2678</v>
      </c>
      <c r="C1258" t="s">
        <v>3142</v>
      </c>
      <c r="D1258" t="s">
        <v>184</v>
      </c>
      <c r="E1258">
        <v>1642.38768</v>
      </c>
      <c r="F1258">
        <v>875.1</v>
      </c>
      <c r="G1258">
        <v>116.12223408676699</v>
      </c>
      <c r="H1258">
        <v>-2.8230281213693602</v>
      </c>
      <c r="I1258">
        <v>-7.0027652064210901</v>
      </c>
      <c r="J1258">
        <v>1.86118303043898</v>
      </c>
      <c r="K1258">
        <v>909.37888406169395</v>
      </c>
      <c r="L1258">
        <v>815.78920498147295</v>
      </c>
      <c r="M1258">
        <v>50.012186750179701</v>
      </c>
      <c r="N1258">
        <v>0.46699318153416303</v>
      </c>
      <c r="O1258">
        <v>46.320420523368703</v>
      </c>
      <c r="P1258">
        <v>148.361004682843</v>
      </c>
      <c r="Q1258">
        <v>0.118800199622738</v>
      </c>
    </row>
    <row r="1259" spans="1:17" hidden="1" x14ac:dyDescent="0.3">
      <c r="A1259" t="s">
        <v>2679</v>
      </c>
      <c r="B1259" t="s">
        <v>2680</v>
      </c>
      <c r="C1259" t="s">
        <v>3142</v>
      </c>
      <c r="D1259" t="s">
        <v>54</v>
      </c>
      <c r="E1259">
        <v>1639.56618402</v>
      </c>
      <c r="F1259">
        <v>1562.9</v>
      </c>
      <c r="G1259">
        <v>-59.872328642170501</v>
      </c>
      <c r="H1259">
        <v>-4.8925542575670304</v>
      </c>
      <c r="I1259">
        <v>-34.7526063347213</v>
      </c>
      <c r="J1259">
        <v>-4.7239423408877697</v>
      </c>
      <c r="K1259">
        <v>1738.7367696858</v>
      </c>
      <c r="L1259">
        <v>1943.8193773355599</v>
      </c>
      <c r="M1259">
        <v>26.107466647062399</v>
      </c>
      <c r="N1259">
        <v>0.82402089277996704</v>
      </c>
      <c r="O1259">
        <v>71.476102117857806</v>
      </c>
      <c r="P1259">
        <v>0.44344473007713597</v>
      </c>
      <c r="Q1259">
        <v>4.3645486929314997E-2</v>
      </c>
    </row>
    <row r="1260" spans="1:17" hidden="1" x14ac:dyDescent="0.3">
      <c r="A1260" t="s">
        <v>2681</v>
      </c>
      <c r="B1260" t="s">
        <v>2682</v>
      </c>
      <c r="C1260" t="s">
        <v>3142</v>
      </c>
      <c r="D1260" t="s">
        <v>395</v>
      </c>
      <c r="E1260">
        <v>1632.4394729000001</v>
      </c>
      <c r="F1260">
        <v>101.33</v>
      </c>
      <c r="G1260">
        <v>9.8788737446559995</v>
      </c>
      <c r="H1260">
        <v>-4.7281837704844003</v>
      </c>
      <c r="I1260">
        <v>-0.318999689508361</v>
      </c>
      <c r="J1260">
        <v>-3.7839046348270799</v>
      </c>
      <c r="K1260">
        <v>105.62328930920501</v>
      </c>
      <c r="L1260">
        <v>100.263721213137</v>
      </c>
      <c r="M1260">
        <v>47.8191266417194</v>
      </c>
      <c r="N1260">
        <v>0.30740171827971102</v>
      </c>
      <c r="O1260">
        <v>32.241192144478397</v>
      </c>
      <c r="P1260">
        <v>40.249134948096803</v>
      </c>
      <c r="Q1260">
        <v>0.112603316258976</v>
      </c>
    </row>
    <row r="1261" spans="1:17" hidden="1" x14ac:dyDescent="0.3">
      <c r="A1261" t="s">
        <v>2683</v>
      </c>
      <c r="B1261" t="s">
        <v>2684</v>
      </c>
      <c r="C1261" t="s">
        <v>3142</v>
      </c>
      <c r="D1261" t="s">
        <v>51</v>
      </c>
      <c r="E1261">
        <v>1631.0650806900001</v>
      </c>
      <c r="F1261">
        <v>614.70000000000005</v>
      </c>
      <c r="G1261">
        <v>34.780776822372097</v>
      </c>
      <c r="H1261">
        <v>-8.2854521200130495</v>
      </c>
      <c r="I1261">
        <v>12.5243027468254</v>
      </c>
      <c r="J1261">
        <v>-2.4581888464142798</v>
      </c>
      <c r="K1261">
        <v>629.75413486031903</v>
      </c>
      <c r="L1261">
        <v>551.84469677353798</v>
      </c>
      <c r="M1261">
        <v>46.154454184702203</v>
      </c>
      <c r="N1261">
        <v>0.58256578438332696</v>
      </c>
      <c r="O1261">
        <v>17.9518464291524</v>
      </c>
      <c r="P1261">
        <v>65.241935483870904</v>
      </c>
      <c r="Q1261">
        <v>4.0348315008894999E-2</v>
      </c>
    </row>
    <row r="1262" spans="1:17" hidden="1" x14ac:dyDescent="0.3">
      <c r="A1262" t="s">
        <v>2685</v>
      </c>
      <c r="B1262" t="s">
        <v>2686</v>
      </c>
      <c r="C1262" t="s">
        <v>3142</v>
      </c>
      <c r="D1262" t="s">
        <v>2283</v>
      </c>
      <c r="E1262">
        <v>1630.3968328000001</v>
      </c>
      <c r="F1262">
        <v>1030.5999999999999</v>
      </c>
      <c r="G1262">
        <v>-34.426868045668201</v>
      </c>
      <c r="H1262">
        <v>-7.9055728632128899</v>
      </c>
      <c r="I1262">
        <v>-22.090811155192</v>
      </c>
      <c r="J1262">
        <v>-0.918294305975211</v>
      </c>
      <c r="K1262">
        <v>1098.3175824038001</v>
      </c>
      <c r="L1262">
        <v>1127.74248267899</v>
      </c>
      <c r="M1262">
        <v>40.600585652282099</v>
      </c>
      <c r="N1262">
        <v>0.888027728984225</v>
      </c>
      <c r="O1262">
        <v>40.786920240636498</v>
      </c>
      <c r="P1262">
        <v>10.130369737123299</v>
      </c>
      <c r="Q1262">
        <v>9.1779675671951999E-2</v>
      </c>
    </row>
    <row r="1263" spans="1:17" hidden="1" x14ac:dyDescent="0.3">
      <c r="A1263" t="s">
        <v>2687</v>
      </c>
      <c r="B1263" t="s">
        <v>2688</v>
      </c>
      <c r="C1263" t="s">
        <v>3142</v>
      </c>
      <c r="D1263" t="s">
        <v>48</v>
      </c>
      <c r="E1263">
        <v>1629.5567520889999</v>
      </c>
      <c r="F1263">
        <v>169.21</v>
      </c>
      <c r="G1263">
        <v>67.869067707953107</v>
      </c>
      <c r="H1263">
        <v>-5.3852355616255903</v>
      </c>
      <c r="I1263">
        <v>17.888923749219099</v>
      </c>
      <c r="J1263">
        <v>2.5041674047601399</v>
      </c>
      <c r="K1263">
        <v>176.00472810792701</v>
      </c>
      <c r="L1263">
        <v>152.188835920695</v>
      </c>
      <c r="M1263">
        <v>50.784083638604699</v>
      </c>
      <c r="N1263">
        <v>0.75157939234206095</v>
      </c>
      <c r="O1263">
        <v>34.684711305478302</v>
      </c>
      <c r="P1263">
        <v>94.830166954519299</v>
      </c>
      <c r="Q1263">
        <v>0.15064854641567199</v>
      </c>
    </row>
    <row r="1264" spans="1:17" hidden="1" x14ac:dyDescent="0.3">
      <c r="A1264" t="s">
        <v>2689</v>
      </c>
      <c r="B1264" t="s">
        <v>2690</v>
      </c>
      <c r="C1264" t="s">
        <v>3142</v>
      </c>
      <c r="D1264" t="s">
        <v>446</v>
      </c>
      <c r="E1264">
        <v>1622.69685282</v>
      </c>
      <c r="F1264">
        <v>463.3</v>
      </c>
      <c r="G1264">
        <v>51.094242798014903</v>
      </c>
      <c r="H1264">
        <v>8.2701910524225202</v>
      </c>
      <c r="I1264">
        <v>18.153844085463</v>
      </c>
      <c r="J1264">
        <v>-4.0095507533977397</v>
      </c>
      <c r="K1264">
        <v>455.88553702869001</v>
      </c>
      <c r="L1264">
        <v>389.04899738703801</v>
      </c>
      <c r="M1264">
        <v>43.112923023564903</v>
      </c>
      <c r="N1264">
        <v>0.379985220997482</v>
      </c>
      <c r="O1264">
        <v>20.5914094539175</v>
      </c>
      <c r="P1264">
        <v>79.573643410852696</v>
      </c>
      <c r="Q1264">
        <v>5.1161845625645998E-2</v>
      </c>
    </row>
    <row r="1265" spans="1:17" hidden="1" x14ac:dyDescent="0.3">
      <c r="A1265" t="s">
        <v>2691</v>
      </c>
      <c r="B1265" t="s">
        <v>2692</v>
      </c>
      <c r="C1265" t="s">
        <v>3142</v>
      </c>
      <c r="D1265" t="s">
        <v>184</v>
      </c>
      <c r="E1265">
        <v>1621.7760000000001</v>
      </c>
      <c r="F1265">
        <v>1299.5</v>
      </c>
      <c r="G1265">
        <v>39.268513801083301</v>
      </c>
      <c r="H1265">
        <v>-10.077447320244501</v>
      </c>
      <c r="I1265">
        <v>13.767439484895799</v>
      </c>
      <c r="J1265">
        <v>-2.6302359553238301</v>
      </c>
      <c r="K1265">
        <v>1298.4046508312799</v>
      </c>
      <c r="L1265">
        <v>1134.6019552083201</v>
      </c>
      <c r="M1265">
        <v>47.218315646152803</v>
      </c>
      <c r="N1265">
        <v>0.40817327816987098</v>
      </c>
      <c r="O1265">
        <v>15.429011158137699</v>
      </c>
      <c r="P1265">
        <v>73.509580078776906</v>
      </c>
      <c r="Q1265">
        <v>4.5800915540642001E-2</v>
      </c>
    </row>
    <row r="1266" spans="1:17" hidden="1" x14ac:dyDescent="0.3">
      <c r="A1266" t="s">
        <v>2693</v>
      </c>
      <c r="B1266" t="s">
        <v>2694</v>
      </c>
      <c r="C1266" t="s">
        <v>3142</v>
      </c>
      <c r="D1266" t="s">
        <v>384</v>
      </c>
      <c r="E1266">
        <v>1620.0606995999999</v>
      </c>
      <c r="F1266">
        <v>325.8</v>
      </c>
      <c r="G1266">
        <v>14.845211961268401</v>
      </c>
      <c r="H1266">
        <v>48.031515978216298</v>
      </c>
      <c r="I1266">
        <v>35.581482935974201</v>
      </c>
      <c r="J1266">
        <v>15.246208131157699</v>
      </c>
      <c r="K1266">
        <v>264.34743923532801</v>
      </c>
      <c r="L1266">
        <v>232.83742390086499</v>
      </c>
      <c r="M1266">
        <v>68.254753028672795</v>
      </c>
      <c r="N1266">
        <v>1.64998543019068</v>
      </c>
      <c r="O1266">
        <v>5.8931860036832404</v>
      </c>
      <c r="P1266">
        <v>77.692937005726705</v>
      </c>
      <c r="Q1266">
        <v>0.105205567806008</v>
      </c>
    </row>
    <row r="1267" spans="1:17" hidden="1" x14ac:dyDescent="0.3">
      <c r="A1267" t="s">
        <v>2695</v>
      </c>
      <c r="B1267" t="s">
        <v>2696</v>
      </c>
      <c r="C1267" t="s">
        <v>3142</v>
      </c>
      <c r="D1267" t="s">
        <v>184</v>
      </c>
      <c r="E1267">
        <v>1618.11045872</v>
      </c>
      <c r="F1267">
        <v>715.3</v>
      </c>
      <c r="G1267">
        <v>16.673438906044201</v>
      </c>
      <c r="H1267">
        <v>-9.1995395530774893</v>
      </c>
      <c r="I1267">
        <v>-11.3998069473133</v>
      </c>
      <c r="J1267">
        <v>-4.13582061480788</v>
      </c>
      <c r="K1267">
        <v>766.55890300522196</v>
      </c>
      <c r="L1267">
        <v>705.955781756394</v>
      </c>
      <c r="M1267">
        <v>33.487245409898698</v>
      </c>
      <c r="N1267">
        <v>0.50160174810344704</v>
      </c>
      <c r="O1267">
        <v>21.207884803578899</v>
      </c>
      <c r="P1267">
        <v>54.793334776022398</v>
      </c>
      <c r="Q1267">
        <v>6.0248780308717997E-2</v>
      </c>
    </row>
    <row r="1268" spans="1:17" hidden="1" x14ac:dyDescent="0.3">
      <c r="A1268" t="s">
        <v>2697</v>
      </c>
      <c r="B1268" t="s">
        <v>2698</v>
      </c>
      <c r="C1268" t="s">
        <v>3142</v>
      </c>
      <c r="D1268" t="s">
        <v>310</v>
      </c>
      <c r="E1268">
        <v>1610.05356755</v>
      </c>
      <c r="F1268">
        <v>900.5</v>
      </c>
      <c r="G1268">
        <v>-52.428737054876002</v>
      </c>
      <c r="H1268">
        <v>-19.060449236839201</v>
      </c>
      <c r="I1268">
        <v>-2.4707894040887699</v>
      </c>
      <c r="J1268">
        <v>-6.8868713510806501</v>
      </c>
      <c r="K1268">
        <v>967.77132321245301</v>
      </c>
      <c r="L1268">
        <v>941.89802795825403</v>
      </c>
      <c r="M1268">
        <v>27.959712815706101</v>
      </c>
      <c r="N1268">
        <v>0.47153083973562399</v>
      </c>
      <c r="O1268">
        <v>38.811771238200997</v>
      </c>
      <c r="P1268">
        <v>33.427174396206802</v>
      </c>
      <c r="Q1268">
        <v>-2.0691305789388E-2</v>
      </c>
    </row>
    <row r="1269" spans="1:17" hidden="1" x14ac:dyDescent="0.3">
      <c r="A1269" t="s">
        <v>2699</v>
      </c>
      <c r="B1269" t="s">
        <v>2700</v>
      </c>
      <c r="C1269" t="s">
        <v>3142</v>
      </c>
      <c r="D1269" t="s">
        <v>1102</v>
      </c>
      <c r="E1269">
        <v>1608.3063</v>
      </c>
      <c r="F1269">
        <v>234.4</v>
      </c>
      <c r="G1269">
        <v>307.27380256892098</v>
      </c>
      <c r="H1269">
        <v>22.3834347480283</v>
      </c>
      <c r="I1269">
        <v>7.2764836499029997</v>
      </c>
      <c r="J1269">
        <v>-1.76423984889944</v>
      </c>
      <c r="K1269">
        <v>205.11138831251299</v>
      </c>
      <c r="L1269">
        <v>169.38937658443001</v>
      </c>
      <c r="M1269">
        <v>61.618627034021102</v>
      </c>
      <c r="N1269">
        <v>1.5005706996692401</v>
      </c>
      <c r="O1269">
        <v>10.4735494880545</v>
      </c>
      <c r="P1269">
        <v>390.376569037656</v>
      </c>
      <c r="Q1269">
        <v>0.208195958348313</v>
      </c>
    </row>
    <row r="1270" spans="1:17" hidden="1" x14ac:dyDescent="0.3">
      <c r="A1270" t="s">
        <v>2701</v>
      </c>
      <c r="B1270" t="s">
        <v>2702</v>
      </c>
      <c r="C1270" t="s">
        <v>3142</v>
      </c>
      <c r="D1270" t="s">
        <v>89</v>
      </c>
      <c r="E1270">
        <v>1607.0419999999999</v>
      </c>
      <c r="F1270">
        <v>136.19</v>
      </c>
      <c r="G1270">
        <v>251.34445630898901</v>
      </c>
      <c r="H1270">
        <v>3.9539417815976101</v>
      </c>
      <c r="I1270">
        <v>93.403711080963603</v>
      </c>
      <c r="J1270">
        <v>-1.98018614135523</v>
      </c>
      <c r="K1270">
        <v>114.462577835795</v>
      </c>
      <c r="L1270">
        <v>78.913740832310907</v>
      </c>
      <c r="M1270">
        <v>48.965033251194797</v>
      </c>
      <c r="N1270">
        <v>0.69363635979272698</v>
      </c>
      <c r="O1270">
        <v>15.5444599456641</v>
      </c>
      <c r="P1270">
        <v>281.48459383753499</v>
      </c>
      <c r="Q1270">
        <v>0.14501121223479699</v>
      </c>
    </row>
    <row r="1271" spans="1:17" hidden="1" x14ac:dyDescent="0.3">
      <c r="A1271" t="s">
        <v>2703</v>
      </c>
      <c r="B1271" t="s">
        <v>2704</v>
      </c>
      <c r="C1271" t="s">
        <v>3142</v>
      </c>
      <c r="D1271" t="s">
        <v>556</v>
      </c>
      <c r="E1271">
        <v>1599.2854283040001</v>
      </c>
      <c r="F1271">
        <v>136.79</v>
      </c>
      <c r="G1271">
        <v>207.784427097503</v>
      </c>
      <c r="H1271">
        <v>15.5178640161727</v>
      </c>
      <c r="I1271">
        <v>90.759947894346794</v>
      </c>
      <c r="J1271">
        <v>31.8693952263074</v>
      </c>
      <c r="K1271">
        <v>96.743925577428797</v>
      </c>
      <c r="L1271">
        <v>81.321521273568493</v>
      </c>
      <c r="M1271">
        <v>84.419840265263304</v>
      </c>
      <c r="N1271">
        <v>2.6217548249099401</v>
      </c>
      <c r="O1271">
        <v>3.07771035894437</v>
      </c>
      <c r="P1271">
        <v>244.779291764031</v>
      </c>
      <c r="Q1271">
        <v>0.127280212022159</v>
      </c>
    </row>
    <row r="1272" spans="1:17" hidden="1" x14ac:dyDescent="0.3">
      <c r="A1272" t="s">
        <v>2705</v>
      </c>
      <c r="B1272" t="s">
        <v>2706</v>
      </c>
      <c r="C1272" t="s">
        <v>3142</v>
      </c>
      <c r="D1272" t="s">
        <v>266</v>
      </c>
      <c r="E1272">
        <v>1594.24191718</v>
      </c>
      <c r="F1272">
        <v>1115.9000000000001</v>
      </c>
      <c r="G1272">
        <v>181.55424496134</v>
      </c>
      <c r="H1272">
        <v>11.759587279791599</v>
      </c>
      <c r="I1272">
        <v>55.465819606415401</v>
      </c>
      <c r="J1272">
        <v>5.9772122405897798</v>
      </c>
      <c r="K1272">
        <v>935.84862303638897</v>
      </c>
      <c r="L1272">
        <v>704.823786183724</v>
      </c>
      <c r="M1272">
        <v>71.148943067423005</v>
      </c>
      <c r="N1272">
        <v>0.65336667930171399</v>
      </c>
      <c r="O1272">
        <v>2.4285330226722701</v>
      </c>
      <c r="P1272">
        <v>230.68602755963801</v>
      </c>
      <c r="Q1272">
        <v>0.158551948409138</v>
      </c>
    </row>
    <row r="1273" spans="1:17" hidden="1" x14ac:dyDescent="0.3">
      <c r="A1273" t="s">
        <v>2707</v>
      </c>
      <c r="B1273" t="s">
        <v>2708</v>
      </c>
      <c r="C1273" t="s">
        <v>3142</v>
      </c>
      <c r="D1273" t="s">
        <v>21</v>
      </c>
      <c r="E1273">
        <v>1591.7886532949999</v>
      </c>
      <c r="F1273">
        <v>285.14999999999998</v>
      </c>
      <c r="G1273">
        <v>109.67790490281099</v>
      </c>
      <c r="H1273">
        <v>-8.3010175856878696</v>
      </c>
      <c r="I1273">
        <v>86.925944633696801</v>
      </c>
      <c r="J1273">
        <v>7.0482902329231001</v>
      </c>
      <c r="K1273">
        <v>257.484645002337</v>
      </c>
      <c r="L1273">
        <v>196.77889311830401</v>
      </c>
      <c r="M1273">
        <v>57.405613920260599</v>
      </c>
      <c r="N1273">
        <v>0.46301046740389601</v>
      </c>
      <c r="O1273">
        <v>12.186568472733599</v>
      </c>
      <c r="P1273">
        <v>158.05429864253301</v>
      </c>
      <c r="Q1273">
        <v>0.110289122651638</v>
      </c>
    </row>
    <row r="1274" spans="1:17" hidden="1" x14ac:dyDescent="0.3">
      <c r="A1274" t="s">
        <v>2709</v>
      </c>
      <c r="B1274" t="s">
        <v>2710</v>
      </c>
      <c r="C1274" t="s">
        <v>3142</v>
      </c>
      <c r="D1274" t="s">
        <v>2173</v>
      </c>
      <c r="E1274">
        <v>1585.2399064000001</v>
      </c>
      <c r="F1274">
        <v>307.25</v>
      </c>
      <c r="G1274">
        <v>13.048014446758</v>
      </c>
      <c r="H1274">
        <v>-12.9583349768302</v>
      </c>
      <c r="I1274">
        <v>30.144168057869901</v>
      </c>
      <c r="J1274">
        <v>-4.6859099662217201</v>
      </c>
      <c r="K1274">
        <v>322.847824246779</v>
      </c>
      <c r="M1274">
        <v>48.613575113686203</v>
      </c>
      <c r="N1274">
        <v>0.18831470555569399</v>
      </c>
      <c r="O1274">
        <v>35.638730675345798</v>
      </c>
      <c r="P1274">
        <v>47.009569377990402</v>
      </c>
    </row>
    <row r="1275" spans="1:17" hidden="1" x14ac:dyDescent="0.3">
      <c r="A1275" t="s">
        <v>2711</v>
      </c>
      <c r="B1275" t="s">
        <v>2712</v>
      </c>
      <c r="C1275" t="s">
        <v>3142</v>
      </c>
      <c r="D1275" t="s">
        <v>2713</v>
      </c>
      <c r="E1275">
        <v>1578.1517539199999</v>
      </c>
      <c r="F1275">
        <v>442.4</v>
      </c>
      <c r="G1275">
        <v>426.52319951484998</v>
      </c>
      <c r="H1275">
        <v>-33.2130792155561</v>
      </c>
      <c r="I1275">
        <v>-16.492214525281199</v>
      </c>
      <c r="J1275">
        <v>-14.733370283682</v>
      </c>
      <c r="K1275">
        <v>566.32212419150403</v>
      </c>
      <c r="L1275">
        <v>473.47139249466198</v>
      </c>
      <c r="M1275">
        <v>29.5280260421025</v>
      </c>
      <c r="N1275">
        <v>1.03696695389488</v>
      </c>
      <c r="O1275">
        <v>80.379746835443001</v>
      </c>
      <c r="P1275">
        <v>453.48429876141603</v>
      </c>
    </row>
    <row r="1276" spans="1:17" hidden="1" x14ac:dyDescent="0.3">
      <c r="A1276" t="s">
        <v>2714</v>
      </c>
      <c r="B1276" t="s">
        <v>2715</v>
      </c>
      <c r="C1276" t="s">
        <v>3142</v>
      </c>
      <c r="D1276" t="s">
        <v>434</v>
      </c>
      <c r="E1276">
        <v>1571.62623633</v>
      </c>
      <c r="F1276">
        <v>106.9</v>
      </c>
      <c r="G1276">
        <v>-55.527754776135097</v>
      </c>
      <c r="H1276">
        <v>4.9200495641925297</v>
      </c>
      <c r="I1276">
        <v>-9.9584035793795298</v>
      </c>
      <c r="J1276">
        <v>-4.1080473438156799</v>
      </c>
      <c r="K1276">
        <v>105.385086085342</v>
      </c>
      <c r="L1276">
        <v>110.33228060975</v>
      </c>
      <c r="M1276">
        <v>43.172524781637499</v>
      </c>
      <c r="N1276">
        <v>0.83973492772866698</v>
      </c>
      <c r="O1276">
        <v>57.436856875584603</v>
      </c>
      <c r="P1276">
        <v>18.7777777777777</v>
      </c>
      <c r="Q1276">
        <v>-4.2006439652743997E-2</v>
      </c>
    </row>
    <row r="1277" spans="1:17" hidden="1" x14ac:dyDescent="0.3">
      <c r="A1277" t="s">
        <v>2716</v>
      </c>
      <c r="B1277" t="s">
        <v>2717</v>
      </c>
      <c r="C1277" t="s">
        <v>3142</v>
      </c>
      <c r="D1277" t="s">
        <v>21</v>
      </c>
      <c r="E1277">
        <v>1571.0112259499999</v>
      </c>
      <c r="F1277">
        <v>900.75</v>
      </c>
      <c r="G1277">
        <v>196.351894292558</v>
      </c>
      <c r="H1277">
        <v>22.2324668865853</v>
      </c>
      <c r="I1277">
        <v>43.584798827918704</v>
      </c>
      <c r="J1277">
        <v>25.521125393551301</v>
      </c>
      <c r="K1277">
        <v>696.33964106200699</v>
      </c>
      <c r="L1277">
        <v>561.88758956100503</v>
      </c>
      <c r="M1277">
        <v>84.878311591273999</v>
      </c>
      <c r="N1277">
        <v>1.72510657439918</v>
      </c>
      <c r="O1277">
        <v>4.8015542603386097</v>
      </c>
      <c r="P1277">
        <v>263.20564516129002</v>
      </c>
      <c r="Q1277">
        <v>0.14510171678189401</v>
      </c>
    </row>
    <row r="1278" spans="1:17" hidden="1" x14ac:dyDescent="0.3">
      <c r="A1278" t="s">
        <v>2718</v>
      </c>
      <c r="B1278" t="s">
        <v>2719</v>
      </c>
      <c r="C1278" t="s">
        <v>3142</v>
      </c>
      <c r="D1278" t="s">
        <v>135</v>
      </c>
      <c r="E1278">
        <v>1560.3752588100001</v>
      </c>
      <c r="F1278">
        <v>379.1</v>
      </c>
      <c r="G1278">
        <v>77.847112530851504</v>
      </c>
      <c r="H1278">
        <v>7.4745689636613797</v>
      </c>
      <c r="I1278">
        <v>-5.50155953772546</v>
      </c>
      <c r="J1278">
        <v>-8.4420846036628507</v>
      </c>
      <c r="K1278">
        <v>357.14584505999602</v>
      </c>
      <c r="L1278">
        <v>326.15197706436601</v>
      </c>
      <c r="M1278">
        <v>47.203925950808298</v>
      </c>
      <c r="N1278">
        <v>2.0411913543742499</v>
      </c>
      <c r="O1278">
        <v>14.732260617251301</v>
      </c>
      <c r="P1278">
        <v>139.10438347524399</v>
      </c>
      <c r="Q1278">
        <v>8.9421441157642001E-2</v>
      </c>
    </row>
    <row r="1279" spans="1:17" hidden="1" x14ac:dyDescent="0.3">
      <c r="A1279" t="s">
        <v>2720</v>
      </c>
      <c r="B1279" t="s">
        <v>2721</v>
      </c>
      <c r="C1279" t="s">
        <v>3142</v>
      </c>
      <c r="D1279" t="s">
        <v>122</v>
      </c>
      <c r="E1279">
        <v>1558.2282577379999</v>
      </c>
      <c r="F1279">
        <v>14.46</v>
      </c>
      <c r="G1279">
        <v>-15.032883180106699</v>
      </c>
      <c r="H1279">
        <v>-3.7656373109399399</v>
      </c>
      <c r="I1279">
        <v>-37.960420523569603</v>
      </c>
      <c r="J1279">
        <v>-1.04418661021265</v>
      </c>
      <c r="K1279">
        <v>15.2996716915028</v>
      </c>
      <c r="L1279">
        <v>16.211005804627899</v>
      </c>
      <c r="M1279">
        <v>44.789517924675899</v>
      </c>
      <c r="N1279">
        <v>0.805333527900577</v>
      </c>
      <c r="O1279">
        <v>82.262423597131502</v>
      </c>
      <c r="P1279">
        <v>21.162293891942301</v>
      </c>
      <c r="Q1279">
        <v>2.9192813391464002E-2</v>
      </c>
    </row>
    <row r="1280" spans="1:17" hidden="1" x14ac:dyDescent="0.3">
      <c r="A1280" t="s">
        <v>2722</v>
      </c>
      <c r="B1280" t="s">
        <v>2723</v>
      </c>
      <c r="C1280" t="s">
        <v>3142</v>
      </c>
      <c r="D1280" t="s">
        <v>202</v>
      </c>
      <c r="E1280">
        <v>1556.8910885099999</v>
      </c>
      <c r="F1280">
        <v>2557.0500000000002</v>
      </c>
      <c r="G1280">
        <v>37.871621697158503</v>
      </c>
      <c r="H1280">
        <v>-13.3154021132782</v>
      </c>
      <c r="I1280">
        <v>6.16681840311632</v>
      </c>
      <c r="J1280">
        <v>-1.80037143708459</v>
      </c>
      <c r="K1280">
        <v>2675.8556176683701</v>
      </c>
      <c r="L1280">
        <v>2247.5087465011802</v>
      </c>
      <c r="M1280">
        <v>36.443824641016903</v>
      </c>
      <c r="N1280">
        <v>0.404018507385906</v>
      </c>
      <c r="O1280">
        <v>34.881992921530603</v>
      </c>
      <c r="P1280">
        <v>89.242895204262894</v>
      </c>
      <c r="Q1280">
        <v>0.116093024552486</v>
      </c>
    </row>
    <row r="1281" spans="1:17" hidden="1" x14ac:dyDescent="0.3">
      <c r="A1281" t="s">
        <v>2724</v>
      </c>
      <c r="B1281" t="s">
        <v>2725</v>
      </c>
      <c r="C1281" t="s">
        <v>3142</v>
      </c>
      <c r="D1281" t="s">
        <v>51</v>
      </c>
      <c r="E1281">
        <v>1550.8922399999999</v>
      </c>
      <c r="F1281">
        <v>2632.2</v>
      </c>
      <c r="G1281">
        <v>84.036896745417806</v>
      </c>
      <c r="H1281">
        <v>1.56064129500098</v>
      </c>
      <c r="I1281">
        <v>69.188666030716305</v>
      </c>
      <c r="J1281">
        <v>-1.07042009211116</v>
      </c>
      <c r="K1281">
        <v>2455.7368545997401</v>
      </c>
      <c r="L1281">
        <v>1970.89636227443</v>
      </c>
      <c r="M1281">
        <v>57.825148921990703</v>
      </c>
      <c r="N1281">
        <v>0.520887174541947</v>
      </c>
      <c r="O1281">
        <v>7.6950839601854097</v>
      </c>
      <c r="P1281">
        <v>119.349999999999</v>
      </c>
    </row>
    <row r="1282" spans="1:17" hidden="1" x14ac:dyDescent="0.3">
      <c r="A1282" t="s">
        <v>2726</v>
      </c>
      <c r="B1282" t="s">
        <v>2727</v>
      </c>
      <c r="C1282" t="s">
        <v>3142</v>
      </c>
      <c r="D1282" t="s">
        <v>72</v>
      </c>
      <c r="E1282">
        <v>1542.4321356799901</v>
      </c>
      <c r="F1282">
        <v>279.2</v>
      </c>
      <c r="G1282">
        <v>63.554083284992998</v>
      </c>
      <c r="H1282">
        <v>-6.6383279570219296</v>
      </c>
      <c r="I1282">
        <v>75.035716616201299</v>
      </c>
      <c r="J1282">
        <v>-0.73865439392361998</v>
      </c>
      <c r="K1282">
        <v>278.165425305106</v>
      </c>
      <c r="L1282">
        <v>210.12911127655599</v>
      </c>
      <c r="M1282">
        <v>38.023639790279901</v>
      </c>
      <c r="N1282">
        <v>0.167744722539789</v>
      </c>
      <c r="O1282">
        <v>33.094555873925501</v>
      </c>
      <c r="P1282">
        <v>97.314487632508801</v>
      </c>
      <c r="Q1282">
        <v>4.8991991951077001E-2</v>
      </c>
    </row>
    <row r="1283" spans="1:17" hidden="1" x14ac:dyDescent="0.3">
      <c r="A1283" t="s">
        <v>2728</v>
      </c>
      <c r="B1283" t="s">
        <v>2729</v>
      </c>
      <c r="C1283" t="s">
        <v>3142</v>
      </c>
      <c r="D1283" t="s">
        <v>266</v>
      </c>
      <c r="E1283">
        <v>1542.2591668499999</v>
      </c>
      <c r="F1283">
        <v>898.5</v>
      </c>
      <c r="G1283">
        <v>25.365763515152899</v>
      </c>
      <c r="H1283">
        <v>33.841140346993299</v>
      </c>
      <c r="I1283">
        <v>47.683712965282098</v>
      </c>
      <c r="J1283">
        <v>11.0885689936324</v>
      </c>
      <c r="K1283">
        <v>647.15877707540699</v>
      </c>
      <c r="L1283">
        <v>589.49119056690597</v>
      </c>
      <c r="M1283">
        <v>87.979703870598897</v>
      </c>
      <c r="N1283">
        <v>2.8873087015894598</v>
      </c>
      <c r="O1283">
        <v>1.35781858653312</v>
      </c>
      <c r="P1283">
        <v>103.741496598639</v>
      </c>
      <c r="Q1283">
        <v>9.5059366076720997E-2</v>
      </c>
    </row>
    <row r="1284" spans="1:17" hidden="1" x14ac:dyDescent="0.3">
      <c r="A1284" t="s">
        <v>2730</v>
      </c>
      <c r="B1284" t="s">
        <v>2731</v>
      </c>
      <c r="C1284" t="s">
        <v>3142</v>
      </c>
      <c r="D1284" t="s">
        <v>446</v>
      </c>
      <c r="E1284">
        <v>1541.8641064000001</v>
      </c>
      <c r="F1284">
        <v>668</v>
      </c>
      <c r="G1284">
        <v>24.427002736436599</v>
      </c>
      <c r="H1284">
        <v>21.626016196461599</v>
      </c>
      <c r="I1284">
        <v>27.7818707667711</v>
      </c>
      <c r="J1284">
        <v>18.008824838269099</v>
      </c>
      <c r="K1284">
        <v>548.27561801951197</v>
      </c>
      <c r="L1284">
        <v>494.38189834636398</v>
      </c>
      <c r="M1284">
        <v>77.907290019137207</v>
      </c>
      <c r="N1284">
        <v>2.8543956865951001</v>
      </c>
      <c r="O1284">
        <v>4.2514970059880097</v>
      </c>
      <c r="P1284">
        <v>88.700564971751405</v>
      </c>
      <c r="Q1284">
        <v>6.2361824833090003E-3</v>
      </c>
    </row>
    <row r="1285" spans="1:17" hidden="1" x14ac:dyDescent="0.3">
      <c r="A1285" t="s">
        <v>2732</v>
      </c>
      <c r="B1285" t="s">
        <v>2733</v>
      </c>
      <c r="C1285" t="s">
        <v>3142</v>
      </c>
      <c r="D1285" t="s">
        <v>256</v>
      </c>
      <c r="E1285">
        <v>1541.8</v>
      </c>
      <c r="F1285">
        <v>1186</v>
      </c>
      <c r="G1285">
        <v>38.404210290522499</v>
      </c>
      <c r="H1285">
        <v>-7.8115074450705402</v>
      </c>
      <c r="I1285">
        <v>32.9663905480827</v>
      </c>
      <c r="J1285">
        <v>-1.10753695034871</v>
      </c>
      <c r="K1285">
        <v>1223.0647821119801</v>
      </c>
      <c r="L1285">
        <v>1085.9557621614099</v>
      </c>
      <c r="M1285">
        <v>52.931221130417299</v>
      </c>
      <c r="N1285">
        <v>0.39100621271951203</v>
      </c>
      <c r="O1285">
        <v>32.369308600337199</v>
      </c>
      <c r="P1285">
        <v>88.388531490747297</v>
      </c>
      <c r="Q1285">
        <v>6.0524481860520001E-2</v>
      </c>
    </row>
    <row r="1286" spans="1:17" hidden="1" x14ac:dyDescent="0.3">
      <c r="A1286" t="s">
        <v>2734</v>
      </c>
      <c r="B1286" t="s">
        <v>2735</v>
      </c>
      <c r="C1286" t="s">
        <v>3142</v>
      </c>
      <c r="D1286" t="s">
        <v>266</v>
      </c>
      <c r="E1286">
        <v>1541.614</v>
      </c>
      <c r="F1286">
        <v>527.95000000000005</v>
      </c>
      <c r="G1286">
        <v>0.93376509451914202</v>
      </c>
      <c r="H1286">
        <v>-1.82078947078571</v>
      </c>
      <c r="I1286">
        <v>22.0730776058302</v>
      </c>
      <c r="J1286">
        <v>4.9553723489308998</v>
      </c>
      <c r="K1286">
        <v>512.52432593464596</v>
      </c>
      <c r="L1286">
        <v>452.88828815154898</v>
      </c>
      <c r="M1286">
        <v>57.160808154426398</v>
      </c>
      <c r="N1286">
        <v>0.65775191625269702</v>
      </c>
      <c r="O1286">
        <v>8.69400511412063</v>
      </c>
      <c r="P1286">
        <v>60.862279098110903</v>
      </c>
      <c r="Q1286">
        <v>-5.469118498446E-3</v>
      </c>
    </row>
    <row r="1287" spans="1:17" hidden="1" x14ac:dyDescent="0.3">
      <c r="A1287" t="s">
        <v>2736</v>
      </c>
      <c r="B1287" t="s">
        <v>2737</v>
      </c>
      <c r="C1287" t="s">
        <v>3142</v>
      </c>
      <c r="D1287" t="s">
        <v>1544</v>
      </c>
      <c r="E1287">
        <v>1541.572365905</v>
      </c>
      <c r="F1287">
        <v>125.45</v>
      </c>
      <c r="G1287">
        <v>327.89749393689999</v>
      </c>
      <c r="H1287">
        <v>11.1298270361834</v>
      </c>
      <c r="I1287">
        <v>111.38725895008299</v>
      </c>
      <c r="J1287">
        <v>1.8366297163179399</v>
      </c>
      <c r="K1287">
        <v>106.58143048259799</v>
      </c>
      <c r="L1287">
        <v>75.462643195709703</v>
      </c>
      <c r="M1287">
        <v>59.660805067094202</v>
      </c>
      <c r="N1287">
        <v>1.52938473548066</v>
      </c>
      <c r="O1287">
        <v>2.3515344758868002</v>
      </c>
      <c r="P1287">
        <v>382.5</v>
      </c>
      <c r="Q1287">
        <v>6.4343472366003004E-2</v>
      </c>
    </row>
    <row r="1288" spans="1:17" hidden="1" x14ac:dyDescent="0.3">
      <c r="A1288" t="s">
        <v>2738</v>
      </c>
      <c r="B1288" t="s">
        <v>2739</v>
      </c>
      <c r="C1288" t="s">
        <v>3142</v>
      </c>
      <c r="D1288" t="s">
        <v>556</v>
      </c>
      <c r="E1288">
        <v>1539.5088000000001</v>
      </c>
      <c r="F1288">
        <v>147.04</v>
      </c>
      <c r="G1288">
        <v>59.756361070894101</v>
      </c>
      <c r="H1288">
        <v>-0.217691780220407</v>
      </c>
      <c r="I1288">
        <v>-12.196396980522399</v>
      </c>
      <c r="J1288">
        <v>-2.7338933327542598</v>
      </c>
      <c r="K1288">
        <v>153.24681562907199</v>
      </c>
      <c r="L1288">
        <v>140.408929145538</v>
      </c>
      <c r="M1288">
        <v>32.262847976866098</v>
      </c>
      <c r="N1288">
        <v>0.84533539092569299</v>
      </c>
      <c r="O1288">
        <v>24.455930359085901</v>
      </c>
      <c r="P1288">
        <v>89.484536082474193</v>
      </c>
      <c r="Q1288">
        <v>7.0865810899681997E-2</v>
      </c>
    </row>
    <row r="1289" spans="1:17" hidden="1" x14ac:dyDescent="0.3">
      <c r="A1289" t="s">
        <v>2740</v>
      </c>
      <c r="B1289" t="s">
        <v>2741</v>
      </c>
      <c r="C1289" t="s">
        <v>3142</v>
      </c>
      <c r="D1289" t="s">
        <v>266</v>
      </c>
      <c r="E1289">
        <v>1532.9587845599999</v>
      </c>
      <c r="F1289">
        <v>391.2</v>
      </c>
      <c r="G1289">
        <v>84.727212441745493</v>
      </c>
      <c r="H1289">
        <v>-9.4853420578982099</v>
      </c>
      <c r="I1289">
        <v>62.888421553770698</v>
      </c>
      <c r="J1289">
        <v>1.45715603210742</v>
      </c>
      <c r="K1289">
        <v>372.01563640791699</v>
      </c>
      <c r="M1289">
        <v>49.343474448850699</v>
      </c>
      <c r="N1289">
        <v>0.37429591777729598</v>
      </c>
      <c r="O1289">
        <v>18.609406952965202</v>
      </c>
      <c r="P1289">
        <v>128.304639626495</v>
      </c>
    </row>
    <row r="1290" spans="1:17" hidden="1" x14ac:dyDescent="0.3">
      <c r="A1290" t="s">
        <v>2742</v>
      </c>
      <c r="B1290" t="s">
        <v>2743</v>
      </c>
      <c r="C1290" t="s">
        <v>3142</v>
      </c>
      <c r="E1290">
        <v>1532.2538370699999</v>
      </c>
      <c r="F1290">
        <v>354.05</v>
      </c>
      <c r="G1290">
        <v>1205.05545455328</v>
      </c>
      <c r="H1290">
        <v>-1.54268197180999</v>
      </c>
      <c r="I1290">
        <v>162.90084789305101</v>
      </c>
      <c r="J1290">
        <v>-7.1880502417093304</v>
      </c>
      <c r="K1290">
        <v>377.70329662804397</v>
      </c>
      <c r="L1290">
        <v>263.35807611793001</v>
      </c>
      <c r="M1290">
        <v>37.502273853112897</v>
      </c>
      <c r="N1290">
        <v>0.75867495317086997</v>
      </c>
      <c r="O1290">
        <v>39.754271995480799</v>
      </c>
      <c r="P1290">
        <v>1384.4863731656101</v>
      </c>
      <c r="Q1290">
        <v>0.20712019251503999</v>
      </c>
    </row>
    <row r="1291" spans="1:17" hidden="1" x14ac:dyDescent="0.3">
      <c r="A1291" t="s">
        <v>2744</v>
      </c>
      <c r="B1291" t="s">
        <v>2745</v>
      </c>
      <c r="C1291" t="s">
        <v>3142</v>
      </c>
      <c r="D1291" t="s">
        <v>72</v>
      </c>
      <c r="E1291">
        <v>1530.6777</v>
      </c>
      <c r="F1291">
        <v>49800</v>
      </c>
      <c r="G1291">
        <v>170.70775909174799</v>
      </c>
      <c r="H1291">
        <v>-4.3450183692120001</v>
      </c>
      <c r="I1291">
        <v>103.86895994394401</v>
      </c>
      <c r="J1291">
        <v>7.0902467375945397</v>
      </c>
      <c r="K1291">
        <v>50565.474649619799</v>
      </c>
      <c r="L1291">
        <v>39920.522227963098</v>
      </c>
      <c r="M1291">
        <v>55.907620629759698</v>
      </c>
      <c r="N1291">
        <v>1.0613704071499499</v>
      </c>
      <c r="O1291">
        <v>34.536144578313198</v>
      </c>
      <c r="P1291">
        <v>209.31677018633499</v>
      </c>
      <c r="Q1291">
        <v>9.5099153553002996E-2</v>
      </c>
    </row>
    <row r="1292" spans="1:17" hidden="1" x14ac:dyDescent="0.3">
      <c r="A1292" t="s">
        <v>2746</v>
      </c>
      <c r="B1292" t="s">
        <v>2747</v>
      </c>
      <c r="C1292" t="s">
        <v>3142</v>
      </c>
      <c r="D1292" t="s">
        <v>119</v>
      </c>
      <c r="E1292">
        <v>1530.3463999999999</v>
      </c>
      <c r="F1292">
        <v>756.1</v>
      </c>
      <c r="G1292">
        <v>-16.079738343207801</v>
      </c>
      <c r="H1292">
        <v>-7.8468797480281099E-2</v>
      </c>
      <c r="I1292">
        <v>8.1005742958975908</v>
      </c>
      <c r="J1292">
        <v>-2.5729905368466102</v>
      </c>
      <c r="K1292">
        <v>729.88488506242595</v>
      </c>
      <c r="L1292">
        <v>668.70284708058796</v>
      </c>
      <c r="M1292">
        <v>42.133639268337603</v>
      </c>
      <c r="N1292">
        <v>0.63123891460078396</v>
      </c>
      <c r="O1292">
        <v>10.3028699907419</v>
      </c>
      <c r="P1292">
        <v>31.381407471763598</v>
      </c>
      <c r="Q1292">
        <v>0.1061579307701</v>
      </c>
    </row>
    <row r="1293" spans="1:17" hidden="1" x14ac:dyDescent="0.3">
      <c r="A1293" t="s">
        <v>2748</v>
      </c>
      <c r="B1293" t="s">
        <v>2749</v>
      </c>
      <c r="C1293" t="s">
        <v>3142</v>
      </c>
      <c r="D1293" t="s">
        <v>48</v>
      </c>
      <c r="E1293">
        <v>1529.37494739</v>
      </c>
      <c r="F1293">
        <v>257.7</v>
      </c>
      <c r="G1293">
        <v>355.62317041635498</v>
      </c>
      <c r="H1293">
        <v>-7.0220859936567299</v>
      </c>
      <c r="I1293">
        <v>92.809061442799702</v>
      </c>
      <c r="J1293">
        <v>-3.8686397447598901</v>
      </c>
      <c r="K1293">
        <v>242.35693123848301</v>
      </c>
      <c r="L1293">
        <v>170.37390157599</v>
      </c>
      <c r="M1293">
        <v>46.744161644769498</v>
      </c>
      <c r="N1293">
        <v>0.45375706152501899</v>
      </c>
      <c r="O1293">
        <v>17.5397749320915</v>
      </c>
      <c r="P1293">
        <v>390.39010466222601</v>
      </c>
      <c r="Q1293">
        <v>0.22435138093913401</v>
      </c>
    </row>
    <row r="1294" spans="1:17" hidden="1" x14ac:dyDescent="0.3">
      <c r="A1294" t="s">
        <v>2750</v>
      </c>
      <c r="B1294" t="s">
        <v>2751</v>
      </c>
      <c r="C1294" t="s">
        <v>3142</v>
      </c>
      <c r="D1294" t="s">
        <v>434</v>
      </c>
      <c r="E1294">
        <v>1528.7164637219901</v>
      </c>
      <c r="F1294">
        <v>149.94</v>
      </c>
      <c r="G1294">
        <v>-32.919453486405502</v>
      </c>
      <c r="H1294">
        <v>-10.777048427122599</v>
      </c>
      <c r="I1294">
        <v>-15.823299875293699</v>
      </c>
      <c r="J1294">
        <v>3.2734783965516798</v>
      </c>
      <c r="O1294">
        <v>18.047218887555001</v>
      </c>
      <c r="P1294">
        <v>6.4234509191567897</v>
      </c>
    </row>
    <row r="1295" spans="1:17" hidden="1" x14ac:dyDescent="0.3">
      <c r="A1295" t="s">
        <v>2752</v>
      </c>
      <c r="B1295" t="s">
        <v>2753</v>
      </c>
      <c r="C1295" t="s">
        <v>3142</v>
      </c>
      <c r="D1295" t="s">
        <v>21</v>
      </c>
      <c r="E1295">
        <v>1528.0231396500001</v>
      </c>
      <c r="F1295">
        <v>1002.75</v>
      </c>
      <c r="G1295">
        <v>45.5847150870826</v>
      </c>
      <c r="H1295">
        <v>-9.0933801570603503</v>
      </c>
      <c r="I1295">
        <v>33.395287238322297</v>
      </c>
      <c r="J1295">
        <v>0.50958510303138005</v>
      </c>
      <c r="K1295">
        <v>1069.8033799520399</v>
      </c>
      <c r="L1295">
        <v>946.54581767156401</v>
      </c>
      <c r="M1295">
        <v>35.930422192673802</v>
      </c>
      <c r="N1295">
        <v>0.72310083137626502</v>
      </c>
      <c r="O1295">
        <v>24.846671652954299</v>
      </c>
      <c r="P1295">
        <v>73.186528497409299</v>
      </c>
      <c r="Q1295">
        <v>8.0034256803830001E-2</v>
      </c>
    </row>
    <row r="1296" spans="1:17" hidden="1" x14ac:dyDescent="0.3">
      <c r="A1296" t="s">
        <v>2754</v>
      </c>
      <c r="B1296" t="s">
        <v>2755</v>
      </c>
      <c r="C1296" t="s">
        <v>3142</v>
      </c>
      <c r="D1296" t="s">
        <v>217</v>
      </c>
      <c r="E1296">
        <v>1523.6449525</v>
      </c>
      <c r="F1296">
        <v>4801.1499999999996</v>
      </c>
      <c r="G1296">
        <v>1873.5264027846899</v>
      </c>
      <c r="H1296">
        <v>48.746753818619801</v>
      </c>
      <c r="I1296">
        <v>1238.7689065166401</v>
      </c>
      <c r="J1296">
        <v>9.2370233971880999</v>
      </c>
      <c r="K1296">
        <v>3256.9190209090498</v>
      </c>
      <c r="L1296">
        <v>1692.94773882911</v>
      </c>
      <c r="M1296">
        <v>99.977151264165599</v>
      </c>
      <c r="N1296">
        <v>0.59188360355900205</v>
      </c>
      <c r="O1296">
        <v>0</v>
      </c>
      <c r="P1296">
        <v>2208.2451923076901</v>
      </c>
      <c r="Q1296">
        <v>0.36124233505852898</v>
      </c>
    </row>
    <row r="1297" spans="1:17" hidden="1" x14ac:dyDescent="0.3">
      <c r="A1297" t="s">
        <v>2756</v>
      </c>
      <c r="B1297" t="s">
        <v>2757</v>
      </c>
      <c r="C1297" t="s">
        <v>3142</v>
      </c>
      <c r="D1297" t="s">
        <v>217</v>
      </c>
      <c r="E1297">
        <v>1520.6423178</v>
      </c>
      <c r="F1297">
        <v>887.3</v>
      </c>
      <c r="G1297">
        <v>117.339561546385</v>
      </c>
      <c r="H1297">
        <v>-2.1421696578168099</v>
      </c>
      <c r="I1297">
        <v>27.8183501982022</v>
      </c>
      <c r="J1297">
        <v>1.22313028256936</v>
      </c>
      <c r="K1297">
        <v>854.13020298444303</v>
      </c>
      <c r="L1297">
        <v>713.29175407811397</v>
      </c>
      <c r="M1297">
        <v>54.940302252148498</v>
      </c>
      <c r="N1297">
        <v>0.57551344713842001</v>
      </c>
      <c r="O1297">
        <v>14.121492167248901</v>
      </c>
      <c r="P1297">
        <v>157.89856125563099</v>
      </c>
      <c r="Q1297">
        <v>0.13483069270746101</v>
      </c>
    </row>
    <row r="1298" spans="1:17" hidden="1" x14ac:dyDescent="0.3">
      <c r="A1298" t="s">
        <v>2758</v>
      </c>
      <c r="B1298" t="s">
        <v>2759</v>
      </c>
      <c r="C1298" t="s">
        <v>3142</v>
      </c>
      <c r="D1298" t="s">
        <v>60</v>
      </c>
      <c r="E1298">
        <v>1518.8711579339999</v>
      </c>
      <c r="F1298">
        <v>213.33</v>
      </c>
      <c r="G1298">
        <v>-49.709605493171203</v>
      </c>
      <c r="H1298">
        <v>-6.7486181536088097</v>
      </c>
      <c r="I1298">
        <v>-28.627321873077999</v>
      </c>
      <c r="J1298">
        <v>-3.37959795715516</v>
      </c>
      <c r="K1298">
        <v>225.00903972804699</v>
      </c>
      <c r="M1298">
        <v>41.520734028345203</v>
      </c>
      <c r="N1298">
        <v>1.0057421528596999</v>
      </c>
      <c r="O1298">
        <v>39.0099845310083</v>
      </c>
      <c r="P1298">
        <v>7.2010050251256397</v>
      </c>
    </row>
    <row r="1299" spans="1:17" hidden="1" x14ac:dyDescent="0.3">
      <c r="A1299" t="s">
        <v>2760</v>
      </c>
      <c r="B1299" t="s">
        <v>2761</v>
      </c>
      <c r="C1299" t="s">
        <v>3142</v>
      </c>
      <c r="D1299" t="s">
        <v>21</v>
      </c>
      <c r="E1299">
        <v>1517.36382452</v>
      </c>
      <c r="F1299">
        <v>878.05</v>
      </c>
      <c r="G1299">
        <v>725.10100652733001</v>
      </c>
      <c r="H1299">
        <v>6.6989824143121304</v>
      </c>
      <c r="I1299">
        <v>270.24327947276998</v>
      </c>
      <c r="J1299">
        <v>0.19591797254570401</v>
      </c>
      <c r="K1299">
        <v>796.14303934449697</v>
      </c>
      <c r="M1299">
        <v>59.864085386071402</v>
      </c>
      <c r="N1299">
        <v>0.83527336860670198</v>
      </c>
      <c r="O1299">
        <v>13.660953248676</v>
      </c>
      <c r="P1299">
        <v>841.60857908847095</v>
      </c>
    </row>
    <row r="1300" spans="1:17" hidden="1" x14ac:dyDescent="0.3">
      <c r="A1300" t="s">
        <v>2762</v>
      </c>
      <c r="B1300" t="s">
        <v>2763</v>
      </c>
      <c r="C1300" t="s">
        <v>3142</v>
      </c>
      <c r="D1300" t="s">
        <v>135</v>
      </c>
      <c r="E1300">
        <v>1517.26840713</v>
      </c>
      <c r="F1300">
        <v>119.07</v>
      </c>
      <c r="G1300">
        <v>45.980077224022097</v>
      </c>
      <c r="H1300">
        <v>-17.940668613199701</v>
      </c>
      <c r="I1300">
        <v>8.3773582374354501</v>
      </c>
      <c r="J1300">
        <v>-7.3003494589228097</v>
      </c>
      <c r="K1300">
        <v>126.518138527427</v>
      </c>
      <c r="L1300">
        <v>116.36138906871599</v>
      </c>
      <c r="M1300">
        <v>48.333356865294398</v>
      </c>
      <c r="N1300">
        <v>0.83071009437918397</v>
      </c>
      <c r="O1300">
        <v>26.774166456706102</v>
      </c>
      <c r="P1300">
        <v>75.231788079470107</v>
      </c>
      <c r="Q1300">
        <v>7.2125478014045993E-2</v>
      </c>
    </row>
    <row r="1301" spans="1:17" hidden="1" x14ac:dyDescent="0.3">
      <c r="A1301" t="s">
        <v>2764</v>
      </c>
      <c r="B1301" t="s">
        <v>2765</v>
      </c>
      <c r="C1301" t="s">
        <v>3142</v>
      </c>
      <c r="D1301" t="s">
        <v>256</v>
      </c>
      <c r="E1301">
        <v>1517.1216256799901</v>
      </c>
      <c r="F1301">
        <v>433.8</v>
      </c>
      <c r="G1301">
        <v>-33.3688662368574</v>
      </c>
      <c r="H1301">
        <v>3.3039374419119198</v>
      </c>
      <c r="I1301">
        <v>23.776459170460601</v>
      </c>
      <c r="J1301">
        <v>-0.109139514451289</v>
      </c>
      <c r="K1301">
        <v>420.68165799894899</v>
      </c>
      <c r="L1301">
        <v>408.31357437172699</v>
      </c>
      <c r="M1301">
        <v>56.989557906622302</v>
      </c>
      <c r="N1301">
        <v>0.52431654033425701</v>
      </c>
      <c r="O1301">
        <v>15.3526970954356</v>
      </c>
      <c r="P1301">
        <v>49.251677275073099</v>
      </c>
      <c r="Q1301">
        <v>5.8754356785295003E-2</v>
      </c>
    </row>
    <row r="1302" spans="1:17" hidden="1" x14ac:dyDescent="0.3">
      <c r="A1302" t="s">
        <v>2766</v>
      </c>
      <c r="B1302" t="s">
        <v>2767</v>
      </c>
      <c r="C1302" t="s">
        <v>3142</v>
      </c>
      <c r="D1302" t="s">
        <v>996</v>
      </c>
      <c r="E1302">
        <v>1516.395315</v>
      </c>
      <c r="F1302">
        <v>757.5</v>
      </c>
      <c r="G1302">
        <v>-12.647358961347599</v>
      </c>
      <c r="H1302">
        <v>6.1116569652805701</v>
      </c>
      <c r="I1302">
        <v>12.747550317928599</v>
      </c>
      <c r="J1302">
        <v>-3.36913383048008</v>
      </c>
      <c r="K1302">
        <v>723.11326906117904</v>
      </c>
      <c r="L1302">
        <v>653.19327664584</v>
      </c>
      <c r="M1302">
        <v>47.343505541673103</v>
      </c>
      <c r="N1302">
        <v>1.20604094723199</v>
      </c>
      <c r="O1302">
        <v>12.871287128712799</v>
      </c>
      <c r="P1302">
        <v>57.960588051297997</v>
      </c>
      <c r="Q1302">
        <v>5.2653835269797999E-2</v>
      </c>
    </row>
    <row r="1303" spans="1:17" hidden="1" x14ac:dyDescent="0.3">
      <c r="A1303" t="s">
        <v>2768</v>
      </c>
      <c r="B1303" t="s">
        <v>2769</v>
      </c>
      <c r="C1303" t="s">
        <v>3142</v>
      </c>
      <c r="D1303" t="s">
        <v>48</v>
      </c>
      <c r="E1303">
        <v>1515.07725</v>
      </c>
      <c r="F1303">
        <v>384.05</v>
      </c>
      <c r="G1303">
        <v>-9.4067680558713</v>
      </c>
      <c r="H1303">
        <v>-7.9172958443177004</v>
      </c>
      <c r="I1303">
        <v>40.536464194191197</v>
      </c>
      <c r="J1303">
        <v>3.0955601976013698</v>
      </c>
      <c r="K1303">
        <v>401.94498062204298</v>
      </c>
      <c r="L1303">
        <v>364.876871414795</v>
      </c>
      <c r="M1303">
        <v>47.990474710306401</v>
      </c>
      <c r="N1303">
        <v>0.56924083952068705</v>
      </c>
      <c r="O1303">
        <v>29.527405285770001</v>
      </c>
      <c r="P1303">
        <v>66.869432978492199</v>
      </c>
      <c r="Q1303">
        <v>7.1850297178943007E-2</v>
      </c>
    </row>
    <row r="1304" spans="1:17" hidden="1" x14ac:dyDescent="0.3">
      <c r="A1304" t="s">
        <v>2770</v>
      </c>
      <c r="B1304" t="s">
        <v>2771</v>
      </c>
      <c r="C1304" t="s">
        <v>3142</v>
      </c>
      <c r="D1304" t="s">
        <v>743</v>
      </c>
      <c r="E1304">
        <v>1502.0466694199999</v>
      </c>
      <c r="F1304">
        <v>272.16000000000003</v>
      </c>
      <c r="G1304">
        <v>1.53141763176822</v>
      </c>
      <c r="H1304">
        <v>0.48654296789673501</v>
      </c>
      <c r="I1304">
        <v>1.3705961146581001</v>
      </c>
      <c r="J1304">
        <v>-1.4003365115011599</v>
      </c>
      <c r="K1304">
        <v>272.170901840532</v>
      </c>
      <c r="L1304">
        <v>252.304504384914</v>
      </c>
      <c r="M1304">
        <v>57.335343564974302</v>
      </c>
      <c r="N1304">
        <v>1.36544429412031</v>
      </c>
      <c r="O1304">
        <v>5.7025279247501404</v>
      </c>
      <c r="P1304">
        <v>34.141653112523997</v>
      </c>
      <c r="Q1304">
        <v>2.5420345253382999E-2</v>
      </c>
    </row>
    <row r="1305" spans="1:17" hidden="1" x14ac:dyDescent="0.3">
      <c r="A1305" t="s">
        <v>2772</v>
      </c>
      <c r="B1305" t="s">
        <v>2773</v>
      </c>
      <c r="C1305" t="s">
        <v>3142</v>
      </c>
      <c r="D1305" t="s">
        <v>184</v>
      </c>
      <c r="E1305">
        <v>1490.9246559999999</v>
      </c>
      <c r="F1305">
        <v>1643.2</v>
      </c>
      <c r="G1305">
        <v>90.710115483861699</v>
      </c>
      <c r="H1305">
        <v>-6.8100170847217099</v>
      </c>
      <c r="I1305">
        <v>65.055216169953397</v>
      </c>
      <c r="J1305">
        <v>6.1236138433020697</v>
      </c>
      <c r="K1305">
        <v>1501.41754321397</v>
      </c>
      <c r="L1305">
        <v>1169.87489105648</v>
      </c>
      <c r="M1305">
        <v>56.8228197426374</v>
      </c>
      <c r="N1305">
        <v>0.52981285059155203</v>
      </c>
      <c r="O1305">
        <v>13.4919668938656</v>
      </c>
      <c r="P1305">
        <v>131.06236377697999</v>
      </c>
      <c r="Q1305">
        <v>0.13764134397088401</v>
      </c>
    </row>
    <row r="1306" spans="1:17" hidden="1" x14ac:dyDescent="0.3">
      <c r="A1306" t="s">
        <v>2774</v>
      </c>
      <c r="B1306" t="s">
        <v>2775</v>
      </c>
      <c r="C1306" t="s">
        <v>3142</v>
      </c>
      <c r="D1306" t="s">
        <v>278</v>
      </c>
      <c r="E1306">
        <v>1488.7206536889901</v>
      </c>
      <c r="F1306">
        <v>181.43</v>
      </c>
      <c r="G1306">
        <v>-36.562494363656299</v>
      </c>
      <c r="H1306">
        <v>-1.0724306274453399</v>
      </c>
      <c r="I1306">
        <v>-4.4130421190346603</v>
      </c>
      <c r="J1306">
        <v>0.49025834021199999</v>
      </c>
      <c r="K1306">
        <v>180.45272929400201</v>
      </c>
      <c r="M1306">
        <v>51.733038227760197</v>
      </c>
      <c r="N1306">
        <v>0.39363709320665002</v>
      </c>
      <c r="O1306">
        <v>21.2037700490547</v>
      </c>
      <c r="P1306">
        <v>40.971250971250903</v>
      </c>
    </row>
    <row r="1307" spans="1:17" hidden="1" x14ac:dyDescent="0.3">
      <c r="A1307" t="s">
        <v>2776</v>
      </c>
      <c r="B1307" t="s">
        <v>2777</v>
      </c>
      <c r="C1307" t="s">
        <v>3142</v>
      </c>
      <c r="D1307" t="s">
        <v>72</v>
      </c>
      <c r="E1307">
        <v>1486.38924</v>
      </c>
      <c r="F1307">
        <v>132.46</v>
      </c>
      <c r="G1307">
        <v>15.316022128299601</v>
      </c>
      <c r="H1307">
        <v>-10.466427784009699</v>
      </c>
      <c r="I1307">
        <v>19.807105270076701</v>
      </c>
      <c r="J1307">
        <v>-5.2194418487864098</v>
      </c>
      <c r="K1307">
        <v>119.58130767865499</v>
      </c>
      <c r="L1307">
        <v>106.38877892108199</v>
      </c>
      <c r="M1307">
        <v>62.806701240496103</v>
      </c>
      <c r="N1307">
        <v>0.72313596688152104</v>
      </c>
      <c r="O1307">
        <v>8.7120640193265793</v>
      </c>
      <c r="P1307">
        <v>58.824940047961597</v>
      </c>
    </row>
    <row r="1308" spans="1:17" hidden="1" x14ac:dyDescent="0.3">
      <c r="A1308" t="s">
        <v>2778</v>
      </c>
      <c r="B1308" t="s">
        <v>2779</v>
      </c>
      <c r="C1308" t="s">
        <v>3142</v>
      </c>
      <c r="D1308" t="s">
        <v>284</v>
      </c>
      <c r="E1308">
        <v>1485.879600366</v>
      </c>
      <c r="F1308">
        <v>26.81</v>
      </c>
      <c r="G1308">
        <v>-40.056723233600103</v>
      </c>
      <c r="H1308">
        <v>-9.3339535103435303</v>
      </c>
      <c r="I1308">
        <v>-26.6040760702369</v>
      </c>
      <c r="J1308">
        <v>-3.6159828962946698</v>
      </c>
      <c r="K1308">
        <v>28.728115736926</v>
      </c>
      <c r="L1308">
        <v>30.9160592171982</v>
      </c>
      <c r="M1308">
        <v>44.988606431890197</v>
      </c>
      <c r="N1308">
        <v>0.59892738535025203</v>
      </c>
      <c r="O1308">
        <v>70.831779186870506</v>
      </c>
      <c r="P1308">
        <v>19.155555555555502</v>
      </c>
      <c r="Q1308">
        <v>-4.4828531955458002E-2</v>
      </c>
    </row>
    <row r="1309" spans="1:17" hidden="1" x14ac:dyDescent="0.3">
      <c r="A1309" t="s">
        <v>2780</v>
      </c>
      <c r="B1309" t="s">
        <v>2781</v>
      </c>
      <c r="C1309" t="s">
        <v>3142</v>
      </c>
      <c r="D1309" t="s">
        <v>2782</v>
      </c>
      <c r="E1309">
        <v>1485.1064139499999</v>
      </c>
      <c r="F1309">
        <v>1415.95</v>
      </c>
      <c r="G1309">
        <v>436.376875688783</v>
      </c>
      <c r="H1309">
        <v>-7.3527063218594897</v>
      </c>
      <c r="I1309">
        <v>98.823337341701105</v>
      </c>
      <c r="J1309">
        <v>-4.02701893233069</v>
      </c>
      <c r="K1309">
        <v>1480.5306308561701</v>
      </c>
      <c r="L1309">
        <v>998.79495155610095</v>
      </c>
      <c r="M1309">
        <v>39.400573893596601</v>
      </c>
      <c r="N1309">
        <v>0.49552889858233301</v>
      </c>
      <c r="O1309">
        <v>27.790529326600499</v>
      </c>
      <c r="P1309">
        <v>491.457811194653</v>
      </c>
    </row>
    <row r="1310" spans="1:17" hidden="1" x14ac:dyDescent="0.3">
      <c r="A1310" t="s">
        <v>2783</v>
      </c>
      <c r="B1310" t="s">
        <v>2784</v>
      </c>
      <c r="C1310" t="s">
        <v>3142</v>
      </c>
      <c r="D1310" t="s">
        <v>220</v>
      </c>
      <c r="E1310">
        <v>1482.5864294999999</v>
      </c>
      <c r="F1310">
        <v>525.79999999999995</v>
      </c>
      <c r="G1310">
        <v>86.172261110142401</v>
      </c>
      <c r="H1310">
        <v>5.9310939605086803</v>
      </c>
      <c r="I1310">
        <v>19.594613640675199</v>
      </c>
      <c r="J1310">
        <v>-10.746489549737101</v>
      </c>
      <c r="K1310">
        <v>481.47950390065699</v>
      </c>
      <c r="L1310">
        <v>408.733280978106</v>
      </c>
      <c r="M1310">
        <v>54.6625272719292</v>
      </c>
      <c r="N1310">
        <v>0.754518115661857</v>
      </c>
      <c r="O1310">
        <v>18.229364777481901</v>
      </c>
      <c r="P1310">
        <v>136.74020711391199</v>
      </c>
      <c r="Q1310">
        <v>0.13978629560828701</v>
      </c>
    </row>
    <row r="1311" spans="1:17" hidden="1" x14ac:dyDescent="0.3">
      <c r="A1311" t="s">
        <v>2785</v>
      </c>
      <c r="B1311" t="s">
        <v>2786</v>
      </c>
      <c r="C1311" t="s">
        <v>3142</v>
      </c>
      <c r="D1311" t="s">
        <v>119</v>
      </c>
      <c r="E1311">
        <v>1472.90373</v>
      </c>
      <c r="F1311">
        <v>531</v>
      </c>
      <c r="G1311">
        <v>50.452866673914897</v>
      </c>
      <c r="H1311">
        <v>-17.025745791300601</v>
      </c>
      <c r="I1311">
        <v>-13.8606064562823</v>
      </c>
      <c r="J1311">
        <v>-12.284356437008601</v>
      </c>
      <c r="K1311">
        <v>561.46574882414802</v>
      </c>
      <c r="L1311">
        <v>509.70688964627601</v>
      </c>
      <c r="M1311">
        <v>36.648723569263403</v>
      </c>
      <c r="N1311">
        <v>0.81331754471915996</v>
      </c>
      <c r="O1311">
        <v>26.741996233521601</v>
      </c>
      <c r="P1311">
        <v>104.270051933064</v>
      </c>
      <c r="Q1311">
        <v>0.13409944415595401</v>
      </c>
    </row>
    <row r="1312" spans="1:17" hidden="1" x14ac:dyDescent="0.3">
      <c r="A1312" t="s">
        <v>2787</v>
      </c>
      <c r="B1312" t="s">
        <v>2788</v>
      </c>
      <c r="C1312" t="s">
        <v>3142</v>
      </c>
      <c r="D1312" t="s">
        <v>2789</v>
      </c>
      <c r="E1312">
        <v>1471.1991855000001</v>
      </c>
      <c r="F1312">
        <v>651.75</v>
      </c>
      <c r="G1312">
        <v>146.481317367656</v>
      </c>
      <c r="H1312">
        <v>-8.5014692486605803</v>
      </c>
      <c r="I1312">
        <v>111.818727833933</v>
      </c>
      <c r="J1312">
        <v>-0.54183182214358805</v>
      </c>
      <c r="K1312">
        <v>617.89727987402796</v>
      </c>
      <c r="L1312">
        <v>432.52050112839203</v>
      </c>
      <c r="M1312">
        <v>43.7646397305707</v>
      </c>
      <c r="N1312">
        <v>0.35789473684210499</v>
      </c>
      <c r="O1312">
        <v>15.6731875719217</v>
      </c>
      <c r="P1312">
        <v>250.49744554987899</v>
      </c>
    </row>
    <row r="1313" spans="1:17" hidden="1" x14ac:dyDescent="0.3">
      <c r="A1313" t="s">
        <v>2790</v>
      </c>
      <c r="B1313" t="s">
        <v>2791</v>
      </c>
      <c r="C1313" t="s">
        <v>3142</v>
      </c>
      <c r="D1313" t="s">
        <v>446</v>
      </c>
      <c r="E1313">
        <v>1470.1249403100001</v>
      </c>
      <c r="F1313">
        <v>1129.05</v>
      </c>
      <c r="G1313">
        <v>-27.432714197200799</v>
      </c>
      <c r="H1313">
        <v>-12.5079745797134</v>
      </c>
      <c r="I1313">
        <v>-20.5625648713951</v>
      </c>
      <c r="J1313">
        <v>-6.5197906449299898</v>
      </c>
      <c r="K1313">
        <v>1267.7437089406301</v>
      </c>
      <c r="L1313">
        <v>1298.61788344307</v>
      </c>
      <c r="M1313">
        <v>27.799426338775898</v>
      </c>
      <c r="N1313">
        <v>1.13025082843317</v>
      </c>
      <c r="O1313">
        <v>37.549267082945804</v>
      </c>
      <c r="P1313">
        <v>10.7074569789674</v>
      </c>
      <c r="Q1313">
        <v>-6.7642527968876001E-2</v>
      </c>
    </row>
    <row r="1314" spans="1:17" hidden="1" x14ac:dyDescent="0.3">
      <c r="A1314" t="s">
        <v>2792</v>
      </c>
      <c r="B1314" t="s">
        <v>2793</v>
      </c>
      <c r="C1314" t="s">
        <v>3142</v>
      </c>
      <c r="D1314" t="s">
        <v>21</v>
      </c>
      <c r="E1314">
        <v>1463.3020782660001</v>
      </c>
      <c r="F1314">
        <v>150.22</v>
      </c>
      <c r="G1314">
        <v>52.299043951524503</v>
      </c>
      <c r="H1314">
        <v>2.5015585911324698</v>
      </c>
      <c r="I1314">
        <v>36.834273114545603</v>
      </c>
      <c r="J1314">
        <v>6.90613387744808</v>
      </c>
      <c r="K1314">
        <v>143.385825337574</v>
      </c>
      <c r="L1314">
        <v>121.62388564903701</v>
      </c>
      <c r="M1314">
        <v>62.357242337532</v>
      </c>
      <c r="N1314">
        <v>0.74744062649472798</v>
      </c>
      <c r="O1314">
        <v>22.686726135002001</v>
      </c>
      <c r="P1314">
        <v>107.2</v>
      </c>
      <c r="Q1314">
        <v>0.103854417836188</v>
      </c>
    </row>
    <row r="1315" spans="1:17" hidden="1" x14ac:dyDescent="0.3">
      <c r="A1315" t="s">
        <v>2794</v>
      </c>
      <c r="B1315" t="s">
        <v>2795</v>
      </c>
      <c r="C1315" t="s">
        <v>3142</v>
      </c>
      <c r="D1315" t="s">
        <v>768</v>
      </c>
      <c r="E1315">
        <v>1459.3360196799999</v>
      </c>
      <c r="F1315">
        <v>66.8</v>
      </c>
      <c r="G1315">
        <v>73.941156392531596</v>
      </c>
      <c r="H1315">
        <v>-8.9887368412887803</v>
      </c>
      <c r="I1315">
        <v>10.3870795670659</v>
      </c>
      <c r="J1315">
        <v>-3.7346452979759102</v>
      </c>
      <c r="K1315">
        <v>68.5594427370891</v>
      </c>
      <c r="L1315">
        <v>59.647076298915501</v>
      </c>
      <c r="M1315">
        <v>40.656158008857297</v>
      </c>
      <c r="N1315">
        <v>0.65985599542213902</v>
      </c>
      <c r="O1315">
        <v>16.017964071856198</v>
      </c>
      <c r="P1315">
        <v>112.738853503184</v>
      </c>
      <c r="Q1315">
        <v>0.22349177287355801</v>
      </c>
    </row>
    <row r="1316" spans="1:17" hidden="1" x14ac:dyDescent="0.3">
      <c r="A1316" t="s">
        <v>2796</v>
      </c>
      <c r="B1316" t="s">
        <v>2797</v>
      </c>
      <c r="C1316" t="s">
        <v>3142</v>
      </c>
      <c r="D1316" t="s">
        <v>119</v>
      </c>
      <c r="E1316">
        <v>1456.32205632</v>
      </c>
      <c r="F1316">
        <v>12.16</v>
      </c>
      <c r="G1316">
        <v>16.9442261972208</v>
      </c>
      <c r="H1316">
        <v>-8.3498593782673396</v>
      </c>
      <c r="I1316">
        <v>-29.0676034427632</v>
      </c>
      <c r="J1316">
        <v>-2.9280170654716899</v>
      </c>
      <c r="K1316">
        <v>13.097419019627001</v>
      </c>
      <c r="L1316">
        <v>13.3011537830054</v>
      </c>
      <c r="M1316">
        <v>36.108723340703598</v>
      </c>
      <c r="N1316">
        <v>0.60394486244602597</v>
      </c>
      <c r="O1316">
        <v>51.315789473684198</v>
      </c>
      <c r="P1316">
        <v>50.123456790123399</v>
      </c>
      <c r="Q1316">
        <v>5.1415492888543003E-2</v>
      </c>
    </row>
    <row r="1317" spans="1:17" hidden="1" x14ac:dyDescent="0.3">
      <c r="A1317" t="s">
        <v>2798</v>
      </c>
      <c r="B1317" t="s">
        <v>2799</v>
      </c>
      <c r="C1317" t="s">
        <v>3142</v>
      </c>
      <c r="D1317" t="s">
        <v>21</v>
      </c>
      <c r="E1317">
        <v>1454.5187029000001</v>
      </c>
      <c r="F1317">
        <v>391.75</v>
      </c>
      <c r="G1317">
        <v>0.18917663788695099</v>
      </c>
      <c r="H1317">
        <v>-7.3390962019269104</v>
      </c>
      <c r="I1317">
        <v>5.0514521351529096</v>
      </c>
      <c r="J1317">
        <v>2.6393667490433201</v>
      </c>
      <c r="K1317">
        <v>394.57664971619698</v>
      </c>
      <c r="L1317">
        <v>353.143550383535</v>
      </c>
      <c r="M1317">
        <v>44.8745267520178</v>
      </c>
      <c r="N1317">
        <v>0.38966049501947098</v>
      </c>
      <c r="O1317">
        <v>16.145500957243101</v>
      </c>
      <c r="P1317">
        <v>57.709339774557101</v>
      </c>
      <c r="Q1317">
        <v>-1.3415892861406001E-2</v>
      </c>
    </row>
    <row r="1318" spans="1:17" hidden="1" x14ac:dyDescent="0.3">
      <c r="A1318" t="s">
        <v>2800</v>
      </c>
      <c r="B1318" t="s">
        <v>2801</v>
      </c>
      <c r="C1318" t="s">
        <v>3142</v>
      </c>
      <c r="D1318" t="s">
        <v>37</v>
      </c>
      <c r="E1318">
        <v>1452.79025</v>
      </c>
      <c r="F1318">
        <v>43.27</v>
      </c>
      <c r="G1318">
        <v>-33.887319939188203</v>
      </c>
      <c r="H1318">
        <v>-6.3310933567984504</v>
      </c>
      <c r="I1318">
        <v>-45.704210166889602</v>
      </c>
      <c r="J1318">
        <v>-0.492488267645394</v>
      </c>
      <c r="K1318">
        <v>44.314536869785201</v>
      </c>
      <c r="L1318">
        <v>45.243153440959397</v>
      </c>
      <c r="M1318">
        <v>50.552267272284503</v>
      </c>
      <c r="N1318">
        <v>0.49098880586266203</v>
      </c>
      <c r="O1318">
        <v>83.475849318234296</v>
      </c>
      <c r="P1318">
        <v>19.530386740331402</v>
      </c>
      <c r="Q1318">
        <v>0.17786178365223199</v>
      </c>
    </row>
    <row r="1319" spans="1:17" hidden="1" x14ac:dyDescent="0.3">
      <c r="A1319" t="s">
        <v>2802</v>
      </c>
      <c r="B1319" t="s">
        <v>2803</v>
      </c>
      <c r="C1319" t="s">
        <v>3142</v>
      </c>
      <c r="D1319" t="s">
        <v>217</v>
      </c>
      <c r="E1319">
        <v>1450.0259765599999</v>
      </c>
      <c r="F1319">
        <v>379.4</v>
      </c>
      <c r="G1319">
        <v>-55.342411186160199</v>
      </c>
      <c r="H1319">
        <v>-3.0214765428318299E-2</v>
      </c>
      <c r="I1319">
        <v>-26.507810625018099</v>
      </c>
      <c r="J1319">
        <v>-4.1374406865286604</v>
      </c>
      <c r="K1319">
        <v>384.47548263130898</v>
      </c>
      <c r="L1319">
        <v>443.06471212065799</v>
      </c>
      <c r="M1319">
        <v>54.880311197156502</v>
      </c>
      <c r="N1319">
        <v>1.61935537453384</v>
      </c>
      <c r="O1319">
        <v>67.474960463890298</v>
      </c>
      <c r="P1319">
        <v>8.7417598165663506</v>
      </c>
    </row>
    <row r="1320" spans="1:17" hidden="1" x14ac:dyDescent="0.3">
      <c r="A1320" t="s">
        <v>2804</v>
      </c>
      <c r="B1320" t="s">
        <v>2805</v>
      </c>
      <c r="C1320" t="s">
        <v>3142</v>
      </c>
      <c r="D1320" t="s">
        <v>119</v>
      </c>
      <c r="E1320">
        <v>1446.40559196</v>
      </c>
      <c r="F1320">
        <v>64.260000000000005</v>
      </c>
      <c r="G1320">
        <v>26.991943398378702</v>
      </c>
      <c r="H1320">
        <v>-12.0024010478795</v>
      </c>
      <c r="I1320">
        <v>-9.8805049944086996</v>
      </c>
      <c r="J1320">
        <v>-3.2907918552386701</v>
      </c>
      <c r="K1320">
        <v>68.2602551303073</v>
      </c>
      <c r="L1320">
        <v>62.509262084536402</v>
      </c>
      <c r="M1320">
        <v>38.457423158669997</v>
      </c>
      <c r="N1320">
        <v>0.36147556053347601</v>
      </c>
      <c r="O1320">
        <v>33.831310301898498</v>
      </c>
      <c r="P1320">
        <v>78.252427184466001</v>
      </c>
      <c r="Q1320">
        <v>5.5733005313853001E-2</v>
      </c>
    </row>
    <row r="1321" spans="1:17" hidden="1" x14ac:dyDescent="0.3">
      <c r="A1321" t="s">
        <v>2806</v>
      </c>
      <c r="B1321" t="s">
        <v>2807</v>
      </c>
      <c r="C1321" t="s">
        <v>3142</v>
      </c>
      <c r="D1321" t="s">
        <v>184</v>
      </c>
      <c r="E1321">
        <v>1445.92608</v>
      </c>
      <c r="F1321">
        <v>106.88</v>
      </c>
      <c r="G1321">
        <v>-0.84900485128590797</v>
      </c>
      <c r="H1321">
        <v>-9.2704145636660193</v>
      </c>
      <c r="I1321">
        <v>-33.522088492597099</v>
      </c>
      <c r="J1321">
        <v>-2.9435154935279901</v>
      </c>
      <c r="K1321">
        <v>117.829858697093</v>
      </c>
      <c r="L1321">
        <v>117.230072912571</v>
      </c>
      <c r="M1321">
        <v>34.732073333436702</v>
      </c>
      <c r="N1321">
        <v>0.54308585336627302</v>
      </c>
      <c r="O1321">
        <v>46.893712574850298</v>
      </c>
      <c r="P1321">
        <v>32.3591331269349</v>
      </c>
      <c r="Q1321">
        <v>8.4859134970366998E-2</v>
      </c>
    </row>
    <row r="1322" spans="1:17" hidden="1" x14ac:dyDescent="0.3">
      <c r="A1322" t="s">
        <v>2808</v>
      </c>
      <c r="B1322" t="s">
        <v>2809</v>
      </c>
      <c r="C1322" t="s">
        <v>3142</v>
      </c>
      <c r="D1322" t="s">
        <v>395</v>
      </c>
      <c r="E1322">
        <v>1445.2201500000001</v>
      </c>
      <c r="F1322">
        <v>233.75</v>
      </c>
      <c r="G1322">
        <v>-33.330015729642398</v>
      </c>
      <c r="H1322">
        <v>-7.8653590525238304</v>
      </c>
      <c r="I1322">
        <v>-7.2530053369468401</v>
      </c>
      <c r="J1322">
        <v>2.38908435275673</v>
      </c>
      <c r="K1322">
        <v>247.33279236453001</v>
      </c>
      <c r="L1322">
        <v>249.32218964067599</v>
      </c>
      <c r="M1322">
        <v>50.051325336260497</v>
      </c>
      <c r="N1322">
        <v>0.591796699954387</v>
      </c>
      <c r="O1322">
        <v>33.454545454545404</v>
      </c>
      <c r="P1322">
        <v>13.996586198488099</v>
      </c>
      <c r="Q1322">
        <v>9.4276480391513998E-2</v>
      </c>
    </row>
    <row r="1323" spans="1:17" hidden="1" x14ac:dyDescent="0.3">
      <c r="A1323" t="s">
        <v>2810</v>
      </c>
      <c r="B1323" t="s">
        <v>2811</v>
      </c>
      <c r="C1323" t="s">
        <v>3142</v>
      </c>
      <c r="D1323" t="s">
        <v>2782</v>
      </c>
      <c r="E1323">
        <v>1439.15625</v>
      </c>
      <c r="F1323">
        <v>18.059999999999999</v>
      </c>
      <c r="G1323">
        <v>71.500439214972303</v>
      </c>
      <c r="H1323">
        <v>46.448140408358199</v>
      </c>
      <c r="I1323">
        <v>70.735054364545604</v>
      </c>
      <c r="J1323">
        <v>11.489383339506301</v>
      </c>
      <c r="K1323">
        <v>15.139899512765099</v>
      </c>
      <c r="L1323">
        <v>14.377762099107199</v>
      </c>
      <c r="M1323">
        <v>60.6043823050152</v>
      </c>
      <c r="N1323">
        <v>2.2764777797096998</v>
      </c>
      <c r="O1323">
        <v>6.3122923588039903</v>
      </c>
      <c r="P1323">
        <v>137.007874015748</v>
      </c>
      <c r="Q1323">
        <v>0.238558831750668</v>
      </c>
    </row>
    <row r="1324" spans="1:17" hidden="1" x14ac:dyDescent="0.3">
      <c r="A1324" t="s">
        <v>2812</v>
      </c>
      <c r="B1324" t="s">
        <v>2813</v>
      </c>
      <c r="C1324" t="s">
        <v>3142</v>
      </c>
      <c r="D1324" t="s">
        <v>384</v>
      </c>
      <c r="E1324">
        <v>1438.2</v>
      </c>
      <c r="F1324">
        <v>239.7</v>
      </c>
      <c r="G1324">
        <v>1.3579585692796701</v>
      </c>
      <c r="H1324">
        <v>-3.5588262278560898</v>
      </c>
      <c r="I1324">
        <v>67.493544930583397</v>
      </c>
      <c r="J1324">
        <v>-1.6819417122534801</v>
      </c>
      <c r="K1324">
        <v>242.68898488136401</v>
      </c>
      <c r="L1324">
        <v>207.909271954812</v>
      </c>
      <c r="M1324">
        <v>43.5778791035669</v>
      </c>
      <c r="N1324">
        <v>0.60295128312094504</v>
      </c>
      <c r="O1324">
        <v>20.5673758865248</v>
      </c>
      <c r="P1324">
        <v>112.123893805309</v>
      </c>
      <c r="Q1324">
        <v>-7.5064571447569006E-2</v>
      </c>
    </row>
    <row r="1325" spans="1:17" hidden="1" x14ac:dyDescent="0.3">
      <c r="A1325" t="s">
        <v>2814</v>
      </c>
      <c r="B1325" t="s">
        <v>2815</v>
      </c>
      <c r="C1325" t="s">
        <v>3142</v>
      </c>
      <c r="D1325" t="s">
        <v>405</v>
      </c>
      <c r="E1325">
        <v>1432.0319999999999</v>
      </c>
      <c r="F1325">
        <v>1344</v>
      </c>
      <c r="G1325">
        <v>239.10181781730401</v>
      </c>
      <c r="H1325">
        <v>9.8453809200063205</v>
      </c>
      <c r="I1325">
        <v>68.7041103666715</v>
      </c>
      <c r="J1325">
        <v>5.9361967755072396</v>
      </c>
      <c r="K1325">
        <v>1225.8474448955999</v>
      </c>
      <c r="L1325">
        <v>891.35546985281803</v>
      </c>
      <c r="M1325">
        <v>62.448638972635102</v>
      </c>
      <c r="N1325">
        <v>0.31912361284511198</v>
      </c>
      <c r="O1325">
        <v>17.425595238095202</v>
      </c>
      <c r="P1325">
        <v>282.47011952191201</v>
      </c>
      <c r="Q1325">
        <v>0.14774398703612901</v>
      </c>
    </row>
    <row r="1326" spans="1:17" hidden="1" x14ac:dyDescent="0.3">
      <c r="A1326" t="s">
        <v>2816</v>
      </c>
      <c r="B1326" t="s">
        <v>2817</v>
      </c>
      <c r="C1326" t="s">
        <v>3142</v>
      </c>
      <c r="D1326" t="s">
        <v>446</v>
      </c>
      <c r="E1326">
        <v>1428.4441998</v>
      </c>
      <c r="F1326">
        <v>202.05</v>
      </c>
      <c r="G1326">
        <v>45.436511674935502</v>
      </c>
      <c r="H1326">
        <v>-13.6832364914256</v>
      </c>
      <c r="I1326">
        <v>36.1249387576092</v>
      </c>
      <c r="J1326">
        <v>-7.0060512488295101</v>
      </c>
      <c r="K1326">
        <v>196.274296594291</v>
      </c>
      <c r="L1326">
        <v>156.592407254227</v>
      </c>
      <c r="M1326">
        <v>38.899064816792702</v>
      </c>
      <c r="N1326">
        <v>0.58436430252835503</v>
      </c>
      <c r="O1326">
        <v>22.939866369710401</v>
      </c>
      <c r="P1326">
        <v>99.654150197628397</v>
      </c>
      <c r="Q1326">
        <v>5.8566402555927002E-2</v>
      </c>
    </row>
    <row r="1327" spans="1:17" hidden="1" x14ac:dyDescent="0.3">
      <c r="A1327" t="s">
        <v>2818</v>
      </c>
      <c r="B1327" t="s">
        <v>2819</v>
      </c>
      <c r="C1327" t="s">
        <v>3142</v>
      </c>
      <c r="D1327" t="s">
        <v>266</v>
      </c>
      <c r="E1327">
        <v>1428.1364044299901</v>
      </c>
      <c r="F1327">
        <v>105.37</v>
      </c>
      <c r="G1327">
        <v>-36.437044263748199</v>
      </c>
      <c r="H1327">
        <v>-6.5519219358323504</v>
      </c>
      <c r="I1327">
        <v>-14.8942381095417</v>
      </c>
      <c r="J1327">
        <v>-5.0087322139769501</v>
      </c>
      <c r="K1327">
        <v>110.990737912307</v>
      </c>
      <c r="L1327">
        <v>111.39697344660701</v>
      </c>
      <c r="M1327">
        <v>33.858834409283901</v>
      </c>
      <c r="N1327">
        <v>0.86235002454309395</v>
      </c>
      <c r="O1327">
        <v>22.4162475087785</v>
      </c>
      <c r="P1327">
        <v>14.532608695652099</v>
      </c>
      <c r="Q1327">
        <v>-5.2454195984299998E-2</v>
      </c>
    </row>
    <row r="1328" spans="1:17" hidden="1" x14ac:dyDescent="0.3">
      <c r="A1328" t="s">
        <v>2820</v>
      </c>
      <c r="B1328" t="s">
        <v>2821</v>
      </c>
      <c r="C1328" t="s">
        <v>3142</v>
      </c>
      <c r="D1328" t="s">
        <v>51</v>
      </c>
      <c r="E1328">
        <v>1425.3465368249999</v>
      </c>
      <c r="F1328">
        <v>295.64999999999998</v>
      </c>
      <c r="G1328">
        <v>7.9772850528405099</v>
      </c>
      <c r="H1328">
        <v>-13.514191886974601</v>
      </c>
      <c r="I1328">
        <v>-3.4394596743312</v>
      </c>
      <c r="J1328">
        <v>-7.3620328976638101</v>
      </c>
      <c r="K1328">
        <v>308.39335583238301</v>
      </c>
      <c r="L1328">
        <v>269.397824675236</v>
      </c>
      <c r="M1328">
        <v>27.938478386298002</v>
      </c>
      <c r="N1328">
        <v>0.45464712060481299</v>
      </c>
      <c r="O1328">
        <v>25.046507694909501</v>
      </c>
      <c r="P1328">
        <v>59.423025074143901</v>
      </c>
      <c r="Q1328">
        <v>3.3557870447470002E-2</v>
      </c>
    </row>
    <row r="1329" spans="1:17" hidden="1" x14ac:dyDescent="0.3">
      <c r="A1329" t="s">
        <v>2822</v>
      </c>
      <c r="B1329" t="s">
        <v>2823</v>
      </c>
      <c r="C1329" t="s">
        <v>3142</v>
      </c>
      <c r="D1329" t="s">
        <v>609</v>
      </c>
      <c r="E1329">
        <v>1420.72529678</v>
      </c>
      <c r="F1329">
        <v>650.20000000000005</v>
      </c>
      <c r="G1329">
        <v>20.543437958515501</v>
      </c>
      <c r="H1329">
        <v>-8.9843163192293698</v>
      </c>
      <c r="I1329">
        <v>36.873939492056401</v>
      </c>
      <c r="J1329">
        <v>-3.47716972901849</v>
      </c>
      <c r="K1329">
        <v>685.71066975320605</v>
      </c>
      <c r="L1329">
        <v>585.26289465985701</v>
      </c>
      <c r="M1329">
        <v>39.238671421747298</v>
      </c>
      <c r="N1329">
        <v>0.38894158938571399</v>
      </c>
      <c r="O1329">
        <v>33.020609043371202</v>
      </c>
      <c r="P1329">
        <v>72.124420913302401</v>
      </c>
      <c r="Q1329">
        <v>3.1324203350400003E-2</v>
      </c>
    </row>
    <row r="1330" spans="1:17" hidden="1" x14ac:dyDescent="0.3">
      <c r="A1330" t="s">
        <v>2824</v>
      </c>
      <c r="B1330" t="s">
        <v>2825</v>
      </c>
      <c r="C1330" t="s">
        <v>3142</v>
      </c>
      <c r="D1330" t="s">
        <v>609</v>
      </c>
      <c r="E1330">
        <v>1415.9124179600001</v>
      </c>
      <c r="F1330">
        <v>143.81</v>
      </c>
      <c r="G1330">
        <v>-19.800145446268001</v>
      </c>
      <c r="H1330">
        <v>-0.83250486482708297</v>
      </c>
      <c r="I1330">
        <v>-7.9804256212849802</v>
      </c>
      <c r="J1330">
        <v>-4.60606388637565</v>
      </c>
      <c r="K1330">
        <v>146.45612108241599</v>
      </c>
      <c r="L1330">
        <v>142.28281127228499</v>
      </c>
      <c r="M1330">
        <v>47.116659896972301</v>
      </c>
      <c r="N1330">
        <v>0.77720374527110503</v>
      </c>
      <c r="O1330">
        <v>30.6932758500799</v>
      </c>
      <c r="P1330">
        <v>25.598253275109101</v>
      </c>
      <c r="Q1330">
        <v>-6.6194494037334004E-2</v>
      </c>
    </row>
    <row r="1331" spans="1:17" hidden="1" x14ac:dyDescent="0.3">
      <c r="A1331" t="s">
        <v>2826</v>
      </c>
      <c r="B1331" t="s">
        <v>2827</v>
      </c>
      <c r="C1331" t="s">
        <v>3142</v>
      </c>
      <c r="D1331" t="s">
        <v>143</v>
      </c>
      <c r="E1331">
        <v>1412.5435592399999</v>
      </c>
      <c r="F1331">
        <v>152.55000000000001</v>
      </c>
      <c r="G1331">
        <v>34.296828871827103</v>
      </c>
      <c r="H1331">
        <v>-14.7975660714149</v>
      </c>
      <c r="I1331">
        <v>-24.3308833982802</v>
      </c>
      <c r="J1331">
        <v>-5.0218888022005697</v>
      </c>
      <c r="K1331">
        <v>172.457428190185</v>
      </c>
      <c r="L1331">
        <v>167.529790161329</v>
      </c>
      <c r="M1331">
        <v>29.541043361937199</v>
      </c>
      <c r="N1331">
        <v>0.42749565099016001</v>
      </c>
      <c r="O1331">
        <v>75.385119632907205</v>
      </c>
      <c r="P1331">
        <v>67.914144193725903</v>
      </c>
      <c r="Q1331">
        <v>7.5158805027790002E-2</v>
      </c>
    </row>
    <row r="1332" spans="1:17" hidden="1" x14ac:dyDescent="0.3">
      <c r="A1332" t="s">
        <v>2828</v>
      </c>
      <c r="B1332" t="s">
        <v>2829</v>
      </c>
      <c r="C1332" t="s">
        <v>3142</v>
      </c>
      <c r="D1332" t="s">
        <v>620</v>
      </c>
      <c r="E1332">
        <v>1409.7162447200001</v>
      </c>
      <c r="F1332">
        <v>22.54</v>
      </c>
      <c r="G1332">
        <v>45.759207266843802</v>
      </c>
      <c r="H1332">
        <v>84.360043314088003</v>
      </c>
      <c r="I1332">
        <v>81.964841598588194</v>
      </c>
      <c r="J1332">
        <v>-7.5591002679834602</v>
      </c>
      <c r="K1332">
        <v>16.435532843383001</v>
      </c>
      <c r="L1332">
        <v>14.267975006237901</v>
      </c>
      <c r="M1332">
        <v>64.627539139411894</v>
      </c>
      <c r="N1332">
        <v>3.4690161885089599</v>
      </c>
      <c r="O1332">
        <v>16.903283052351298</v>
      </c>
      <c r="P1332">
        <v>125.4</v>
      </c>
      <c r="Q1332">
        <v>6.0476213930371003E-2</v>
      </c>
    </row>
    <row r="1333" spans="1:17" hidden="1" x14ac:dyDescent="0.3">
      <c r="A1333" t="s">
        <v>2830</v>
      </c>
      <c r="B1333" t="s">
        <v>2831</v>
      </c>
      <c r="C1333" t="s">
        <v>3142</v>
      </c>
      <c r="D1333" t="s">
        <v>996</v>
      </c>
      <c r="E1333">
        <v>1406.35628572</v>
      </c>
      <c r="F1333">
        <v>215.08</v>
      </c>
      <c r="G1333">
        <v>-54.701734220528799</v>
      </c>
      <c r="H1333">
        <v>1.3763783334961599</v>
      </c>
      <c r="I1333">
        <v>-18.922028087885501</v>
      </c>
      <c r="J1333">
        <v>-3.6247192417859302</v>
      </c>
      <c r="K1333">
        <v>217.35263848090599</v>
      </c>
      <c r="L1333">
        <v>228.76105162811299</v>
      </c>
      <c r="M1333">
        <v>41.324737843873898</v>
      </c>
      <c r="N1333">
        <v>1.33331145909576</v>
      </c>
      <c r="O1333">
        <v>42.156406918355898</v>
      </c>
      <c r="P1333">
        <v>12.548403976975401</v>
      </c>
      <c r="Q1333">
        <v>-4.1303491180881002E-2</v>
      </c>
    </row>
    <row r="1334" spans="1:17" hidden="1" x14ac:dyDescent="0.3">
      <c r="A1334" t="s">
        <v>2832</v>
      </c>
      <c r="B1334" t="s">
        <v>2833</v>
      </c>
      <c r="C1334" t="s">
        <v>3142</v>
      </c>
      <c r="D1334" t="s">
        <v>167</v>
      </c>
      <c r="E1334">
        <v>1405.6142665499999</v>
      </c>
      <c r="F1334">
        <v>1146.3</v>
      </c>
      <c r="G1334">
        <v>-28.578916694963301</v>
      </c>
      <c r="H1334">
        <v>-9.4918609437064898</v>
      </c>
      <c r="I1334">
        <v>-0.123908825344686</v>
      </c>
      <c r="J1334">
        <v>-7.2412735094885097</v>
      </c>
      <c r="K1334">
        <v>1235.97789529432</v>
      </c>
      <c r="L1334">
        <v>1188.80655891931</v>
      </c>
      <c r="M1334">
        <v>33.377686359839799</v>
      </c>
      <c r="N1334">
        <v>0.93958163443426301</v>
      </c>
      <c r="O1334">
        <v>37.398586757393304</v>
      </c>
      <c r="P1334">
        <v>27.387897982997099</v>
      </c>
      <c r="Q1334">
        <v>-4.4391914510959002E-2</v>
      </c>
    </row>
    <row r="1335" spans="1:17" hidden="1" x14ac:dyDescent="0.3">
      <c r="A1335" t="s">
        <v>2834</v>
      </c>
      <c r="B1335" t="s">
        <v>2835</v>
      </c>
      <c r="C1335" t="s">
        <v>3142</v>
      </c>
      <c r="D1335" t="s">
        <v>1344</v>
      </c>
      <c r="E1335">
        <v>1403.937021</v>
      </c>
      <c r="F1335">
        <v>202.85</v>
      </c>
      <c r="G1335">
        <v>-48.306581991816202</v>
      </c>
      <c r="H1335">
        <v>-7.0937117692896603</v>
      </c>
      <c r="I1335">
        <v>-35.410917373387797</v>
      </c>
      <c r="J1335">
        <v>-0.23829412203677899</v>
      </c>
      <c r="K1335">
        <v>223.892564851754</v>
      </c>
      <c r="L1335">
        <v>248.98616107414901</v>
      </c>
      <c r="M1335">
        <v>31.225703091842799</v>
      </c>
      <c r="N1335">
        <v>0.81887353321504397</v>
      </c>
      <c r="O1335">
        <v>63.174759674636398</v>
      </c>
      <c r="P1335">
        <v>2.28934496495385</v>
      </c>
      <c r="Q1335">
        <v>3.2968467876710997E-2</v>
      </c>
    </row>
    <row r="1336" spans="1:17" hidden="1" x14ac:dyDescent="0.3">
      <c r="A1336" t="s">
        <v>2836</v>
      </c>
      <c r="B1336" t="s">
        <v>2837</v>
      </c>
      <c r="C1336" t="s">
        <v>3142</v>
      </c>
      <c r="D1336" t="s">
        <v>125</v>
      </c>
      <c r="E1336">
        <v>1397.2579462020001</v>
      </c>
      <c r="F1336">
        <v>25.17</v>
      </c>
      <c r="G1336">
        <v>-25.8767618971685</v>
      </c>
      <c r="H1336">
        <v>-2.9109124990672202</v>
      </c>
      <c r="I1336">
        <v>-30.589355084273102</v>
      </c>
      <c r="J1336">
        <v>0.38111884229249599</v>
      </c>
      <c r="K1336">
        <v>26.004983068103499</v>
      </c>
      <c r="L1336">
        <v>27.668597761374102</v>
      </c>
      <c r="M1336">
        <v>57.285301446615698</v>
      </c>
      <c r="N1336">
        <v>1.06446006793755</v>
      </c>
      <c r="O1336">
        <v>56.535558204211299</v>
      </c>
      <c r="P1336">
        <v>19.857142857142801</v>
      </c>
      <c r="Q1336">
        <v>0.199830090578651</v>
      </c>
    </row>
    <row r="1337" spans="1:17" hidden="1" x14ac:dyDescent="0.3">
      <c r="A1337" t="s">
        <v>2838</v>
      </c>
      <c r="B1337" t="s">
        <v>2839</v>
      </c>
      <c r="C1337" t="s">
        <v>3142</v>
      </c>
      <c r="E1337">
        <v>1397.1273657299901</v>
      </c>
      <c r="F1337">
        <v>562.04999999999995</v>
      </c>
      <c r="G1337">
        <v>133.911493002215</v>
      </c>
      <c r="H1337">
        <v>22.6645991701313</v>
      </c>
      <c r="I1337">
        <v>151.00764661332701</v>
      </c>
      <c r="J1337">
        <v>-1.3119750833900701</v>
      </c>
      <c r="M1337">
        <v>73.886266902255699</v>
      </c>
      <c r="O1337">
        <v>0.16902410817543001</v>
      </c>
      <c r="P1337">
        <v>173.90350877192901</v>
      </c>
    </row>
    <row r="1338" spans="1:17" hidden="1" x14ac:dyDescent="0.3">
      <c r="A1338" t="s">
        <v>2840</v>
      </c>
      <c r="B1338" t="s">
        <v>2841</v>
      </c>
      <c r="C1338" t="s">
        <v>3142</v>
      </c>
      <c r="D1338" t="s">
        <v>135</v>
      </c>
      <c r="E1338">
        <v>1393.7033058930001</v>
      </c>
      <c r="F1338">
        <v>54.27</v>
      </c>
      <c r="G1338">
        <v>73.667366557500401</v>
      </c>
      <c r="H1338">
        <v>11.4074333959918</v>
      </c>
      <c r="I1338">
        <v>40.885054364545702</v>
      </c>
      <c r="J1338">
        <v>-5.9861289043717001</v>
      </c>
      <c r="K1338">
        <v>51.547802460211102</v>
      </c>
      <c r="L1338">
        <v>40.238537541956099</v>
      </c>
      <c r="M1338">
        <v>43.684815771684299</v>
      </c>
      <c r="N1338">
        <v>0.39908973846464801</v>
      </c>
      <c r="O1338">
        <v>26.957803574718898</v>
      </c>
      <c r="P1338">
        <v>127.54716981132</v>
      </c>
      <c r="Q1338">
        <v>8.2998056598923994E-2</v>
      </c>
    </row>
    <row r="1339" spans="1:17" hidden="1" x14ac:dyDescent="0.3">
      <c r="A1339" t="s">
        <v>2842</v>
      </c>
      <c r="B1339" t="s">
        <v>2843</v>
      </c>
      <c r="C1339" t="s">
        <v>3142</v>
      </c>
      <c r="D1339" t="s">
        <v>405</v>
      </c>
      <c r="E1339">
        <v>1388.8552172780001</v>
      </c>
      <c r="F1339">
        <v>34.630000000000003</v>
      </c>
      <c r="G1339">
        <v>27.292798303545201</v>
      </c>
      <c r="H1339">
        <v>-4.0123987732687096</v>
      </c>
      <c r="I1339">
        <v>-13.5367119775961</v>
      </c>
      <c r="J1339">
        <v>-1.30415591780102</v>
      </c>
      <c r="K1339">
        <v>36.459344113237002</v>
      </c>
      <c r="L1339">
        <v>35.4302263446463</v>
      </c>
      <c r="M1339">
        <v>48.903375476643603</v>
      </c>
      <c r="N1339">
        <v>0.51949347617863795</v>
      </c>
      <c r="O1339">
        <v>34.276638752526701</v>
      </c>
      <c r="P1339">
        <v>69.754901960784295</v>
      </c>
      <c r="Q1339">
        <v>-2.9969884990001E-2</v>
      </c>
    </row>
    <row r="1340" spans="1:17" hidden="1" x14ac:dyDescent="0.3">
      <c r="A1340" t="s">
        <v>2844</v>
      </c>
      <c r="B1340" t="s">
        <v>2845</v>
      </c>
      <c r="C1340" t="s">
        <v>3142</v>
      </c>
      <c r="D1340" t="s">
        <v>266</v>
      </c>
      <c r="E1340">
        <v>1385.048941192</v>
      </c>
      <c r="F1340">
        <v>147.28</v>
      </c>
      <c r="G1340">
        <v>30.305318265446601</v>
      </c>
      <c r="H1340">
        <v>-2.9213082196494602</v>
      </c>
      <c r="I1340">
        <v>42.994421256086902</v>
      </c>
      <c r="J1340">
        <v>0.30758019932814001</v>
      </c>
      <c r="K1340">
        <v>147.158845371539</v>
      </c>
      <c r="L1340">
        <v>124.626236386914</v>
      </c>
      <c r="M1340">
        <v>42.152643687212603</v>
      </c>
      <c r="N1340">
        <v>0.351023931056687</v>
      </c>
      <c r="O1340">
        <v>20.858229223248198</v>
      </c>
      <c r="P1340">
        <v>79.829059829059801</v>
      </c>
      <c r="Q1340">
        <v>3.144990467513E-3</v>
      </c>
    </row>
    <row r="1341" spans="1:17" hidden="1" x14ac:dyDescent="0.3">
      <c r="A1341" t="s">
        <v>2846</v>
      </c>
      <c r="B1341" t="s">
        <v>2847</v>
      </c>
      <c r="C1341" t="s">
        <v>3142</v>
      </c>
      <c r="D1341" t="s">
        <v>449</v>
      </c>
      <c r="E1341">
        <v>1376.9796397799901</v>
      </c>
      <c r="F1341">
        <v>575.70000000000005</v>
      </c>
      <c r="G1341">
        <v>99.240964214597895</v>
      </c>
      <c r="H1341">
        <v>-9.7312074930825094</v>
      </c>
      <c r="I1341">
        <v>36.567713654892898</v>
      </c>
      <c r="J1341">
        <v>-0.41182098790739702</v>
      </c>
      <c r="K1341">
        <v>568.33917021714296</v>
      </c>
      <c r="L1341">
        <v>467.667168832757</v>
      </c>
      <c r="M1341">
        <v>47.270458139053702</v>
      </c>
      <c r="N1341">
        <v>0.508114371480759</v>
      </c>
      <c r="O1341">
        <v>16.023970818134401</v>
      </c>
      <c r="P1341">
        <v>130.04995004995001</v>
      </c>
      <c r="Q1341">
        <v>0.13515619151275701</v>
      </c>
    </row>
    <row r="1342" spans="1:17" hidden="1" x14ac:dyDescent="0.3">
      <c r="A1342" t="s">
        <v>2848</v>
      </c>
      <c r="B1342" t="s">
        <v>2849</v>
      </c>
      <c r="C1342" t="s">
        <v>3142</v>
      </c>
      <c r="D1342" t="s">
        <v>51</v>
      </c>
      <c r="E1342">
        <v>1374.0393408</v>
      </c>
      <c r="F1342">
        <v>686</v>
      </c>
      <c r="G1342">
        <v>8.5450735929400299</v>
      </c>
      <c r="H1342">
        <v>-14.996759213990799</v>
      </c>
      <c r="I1342">
        <v>3.79589439436924</v>
      </c>
      <c r="J1342">
        <v>0.33720942646287999</v>
      </c>
      <c r="K1342">
        <v>694.31639489819702</v>
      </c>
      <c r="L1342">
        <v>634.85198529331001</v>
      </c>
      <c r="M1342">
        <v>47.610907637372797</v>
      </c>
      <c r="N1342">
        <v>0.64727916540832597</v>
      </c>
      <c r="O1342">
        <v>18.345481049562601</v>
      </c>
      <c r="P1342">
        <v>45.338983050847403</v>
      </c>
      <c r="Q1342">
        <v>6.1068127932954998E-2</v>
      </c>
    </row>
    <row r="1343" spans="1:17" hidden="1" x14ac:dyDescent="0.3">
      <c r="A1343" t="s">
        <v>2850</v>
      </c>
      <c r="B1343" t="s">
        <v>2851</v>
      </c>
      <c r="C1343" t="s">
        <v>3142</v>
      </c>
      <c r="D1343" t="s">
        <v>80</v>
      </c>
      <c r="E1343">
        <v>1370.1401676017999</v>
      </c>
      <c r="F1343">
        <v>110.43</v>
      </c>
      <c r="G1343">
        <v>-1.6291278471789901</v>
      </c>
      <c r="H1343">
        <v>-12.3443272992502</v>
      </c>
      <c r="I1343">
        <v>-8.3201180492473998</v>
      </c>
      <c r="J1343">
        <v>-7.3735224682672298</v>
      </c>
      <c r="K1343">
        <v>123.51791085431699</v>
      </c>
      <c r="L1343">
        <v>115.460406441413</v>
      </c>
      <c r="M1343">
        <v>39.7222622461924</v>
      </c>
      <c r="N1343">
        <v>0.63418194781872494</v>
      </c>
      <c r="O1343">
        <v>34.800325998369999</v>
      </c>
      <c r="P1343">
        <v>47.043941411451399</v>
      </c>
    </row>
    <row r="1344" spans="1:17" hidden="1" x14ac:dyDescent="0.3">
      <c r="A1344" t="s">
        <v>2852</v>
      </c>
      <c r="B1344" t="s">
        <v>2853</v>
      </c>
      <c r="C1344" t="s">
        <v>3142</v>
      </c>
      <c r="D1344" t="s">
        <v>48</v>
      </c>
      <c r="E1344">
        <v>1370.1069564309901</v>
      </c>
      <c r="F1344">
        <v>61.21</v>
      </c>
      <c r="G1344">
        <v>-45.456438793836398</v>
      </c>
      <c r="H1344">
        <v>-8.7014980509562996</v>
      </c>
      <c r="I1344">
        <v>-22.7952443552267</v>
      </c>
      <c r="J1344">
        <v>0.65072294642830597</v>
      </c>
      <c r="K1344">
        <v>67.161011629179399</v>
      </c>
      <c r="L1344">
        <v>68.2982881339112</v>
      </c>
      <c r="M1344">
        <v>40.2350249643479</v>
      </c>
      <c r="N1344">
        <v>0.47601921143697901</v>
      </c>
      <c r="O1344">
        <v>52.1810161738278</v>
      </c>
      <c r="P1344">
        <v>14.0913327120223</v>
      </c>
      <c r="Q1344">
        <v>8.2174401490318003E-2</v>
      </c>
    </row>
    <row r="1345" spans="1:17" hidden="1" x14ac:dyDescent="0.3">
      <c r="A1345" t="s">
        <v>2854</v>
      </c>
      <c r="B1345" t="s">
        <v>2855</v>
      </c>
      <c r="C1345" t="s">
        <v>3142</v>
      </c>
      <c r="D1345" t="s">
        <v>556</v>
      </c>
      <c r="E1345">
        <v>1369.2523026599999</v>
      </c>
      <c r="F1345">
        <v>402.6</v>
      </c>
      <c r="G1345">
        <v>80.084413738777101</v>
      </c>
      <c r="H1345">
        <v>-3.8177397075625601</v>
      </c>
      <c r="I1345">
        <v>44.328849845204402</v>
      </c>
      <c r="J1345">
        <v>-0.46170361701538398</v>
      </c>
      <c r="K1345">
        <v>375.75468484201201</v>
      </c>
      <c r="L1345">
        <v>301.47375551987102</v>
      </c>
      <c r="M1345">
        <v>53.125856524829999</v>
      </c>
      <c r="N1345">
        <v>0.88076236845754396</v>
      </c>
      <c r="O1345">
        <v>12.978142076502699</v>
      </c>
      <c r="P1345">
        <v>127.457627118644</v>
      </c>
      <c r="Q1345">
        <v>7.5817498476205003E-2</v>
      </c>
    </row>
    <row r="1346" spans="1:17" hidden="1" x14ac:dyDescent="0.3">
      <c r="A1346" t="s">
        <v>2856</v>
      </c>
      <c r="B1346" t="s">
        <v>2857</v>
      </c>
      <c r="C1346" t="s">
        <v>3142</v>
      </c>
      <c r="D1346" t="s">
        <v>80</v>
      </c>
      <c r="E1346">
        <v>1367.325</v>
      </c>
      <c r="F1346">
        <v>46.35</v>
      </c>
      <c r="G1346">
        <v>-24.236508554826099</v>
      </c>
      <c r="H1346">
        <v>-5.38296706201122</v>
      </c>
      <c r="I1346">
        <v>-10.2089576758757</v>
      </c>
      <c r="J1346">
        <v>-0.68243510833667398</v>
      </c>
      <c r="K1346">
        <v>48.3791616721455</v>
      </c>
      <c r="L1346">
        <v>48.193887628226001</v>
      </c>
      <c r="M1346">
        <v>39.058341103127198</v>
      </c>
      <c r="N1346">
        <v>0.47171426962264401</v>
      </c>
      <c r="O1346">
        <v>30.495020611672</v>
      </c>
      <c r="P1346">
        <v>19.9223803363518</v>
      </c>
      <c r="Q1346">
        <v>2.3571905307845999E-2</v>
      </c>
    </row>
    <row r="1347" spans="1:17" hidden="1" x14ac:dyDescent="0.3">
      <c r="A1347" t="s">
        <v>2858</v>
      </c>
      <c r="B1347" t="s">
        <v>2859</v>
      </c>
      <c r="C1347" t="s">
        <v>3142</v>
      </c>
      <c r="D1347" t="s">
        <v>2860</v>
      </c>
      <c r="E1347">
        <v>1366.9175877059999</v>
      </c>
      <c r="F1347">
        <v>39.18</v>
      </c>
      <c r="G1347">
        <v>-21.638518601404801</v>
      </c>
      <c r="H1347">
        <v>27.504730333186799</v>
      </c>
      <c r="I1347">
        <v>5.5400617283159299</v>
      </c>
      <c r="J1347">
        <v>-0.52760816474153904</v>
      </c>
      <c r="K1347">
        <v>35.915586342693302</v>
      </c>
      <c r="L1347">
        <v>34.220218486879801</v>
      </c>
      <c r="M1347">
        <v>48.952400921702498</v>
      </c>
      <c r="N1347">
        <v>0.87851979786899304</v>
      </c>
      <c r="O1347">
        <v>32.7207759060745</v>
      </c>
      <c r="P1347">
        <v>50.692307692307601</v>
      </c>
      <c r="Q1347">
        <v>0.160341507766599</v>
      </c>
    </row>
    <row r="1348" spans="1:17" hidden="1" x14ac:dyDescent="0.3">
      <c r="A1348" t="s">
        <v>2861</v>
      </c>
      <c r="B1348" t="s">
        <v>2862</v>
      </c>
      <c r="C1348" t="s">
        <v>3142</v>
      </c>
      <c r="D1348" t="s">
        <v>620</v>
      </c>
      <c r="E1348">
        <v>1359.0720438549999</v>
      </c>
      <c r="F1348">
        <v>227.77</v>
      </c>
      <c r="G1348">
        <v>-18.395798960579398</v>
      </c>
      <c r="H1348">
        <v>-17.876929913784998</v>
      </c>
      <c r="I1348">
        <v>-11.092178939877501</v>
      </c>
      <c r="J1348">
        <v>-4.1273019076136803</v>
      </c>
      <c r="K1348">
        <v>244.95073642941199</v>
      </c>
      <c r="L1348">
        <v>238.62112962984301</v>
      </c>
      <c r="M1348">
        <v>42.550845947415397</v>
      </c>
      <c r="N1348">
        <v>0.51326597669284102</v>
      </c>
      <c r="O1348">
        <v>35.224129604425499</v>
      </c>
      <c r="P1348">
        <v>18.6302083333333</v>
      </c>
      <c r="Q1348">
        <v>-1.3332802414875999E-2</v>
      </c>
    </row>
    <row r="1349" spans="1:17" hidden="1" x14ac:dyDescent="0.3">
      <c r="A1349" t="s">
        <v>2863</v>
      </c>
      <c r="B1349" t="s">
        <v>2864</v>
      </c>
      <c r="C1349" t="s">
        <v>3142</v>
      </c>
      <c r="D1349" t="s">
        <v>996</v>
      </c>
      <c r="E1349">
        <v>1357.33326775</v>
      </c>
      <c r="F1349">
        <v>73.25</v>
      </c>
      <c r="G1349">
        <v>-52.858924233920703</v>
      </c>
      <c r="H1349">
        <v>2.17452461901757</v>
      </c>
      <c r="I1349">
        <v>-13.925194489416301</v>
      </c>
      <c r="J1349">
        <v>-5.4558124430650796</v>
      </c>
      <c r="K1349">
        <v>73.6403389718147</v>
      </c>
      <c r="L1349">
        <v>77.090744673873402</v>
      </c>
      <c r="M1349">
        <v>46.0883022131746</v>
      </c>
      <c r="N1349">
        <v>1.5332273930346401</v>
      </c>
      <c r="O1349">
        <v>42.7986348122866</v>
      </c>
      <c r="P1349">
        <v>18.145161290322498</v>
      </c>
      <c r="Q1349">
        <v>-1.1669392487738999E-2</v>
      </c>
    </row>
    <row r="1350" spans="1:17" hidden="1" x14ac:dyDescent="0.3">
      <c r="A1350" t="s">
        <v>2865</v>
      </c>
      <c r="B1350" t="s">
        <v>2866</v>
      </c>
      <c r="C1350" t="s">
        <v>3142</v>
      </c>
      <c r="D1350" t="s">
        <v>996</v>
      </c>
      <c r="E1350">
        <v>1356.3822378</v>
      </c>
      <c r="F1350">
        <v>355.65</v>
      </c>
      <c r="G1350">
        <v>-40.248920775275103</v>
      </c>
      <c r="H1350">
        <v>5.23251264651892</v>
      </c>
      <c r="I1350">
        <v>-9.9913146329269296</v>
      </c>
      <c r="J1350">
        <v>-5.1653648580264502</v>
      </c>
      <c r="K1350">
        <v>349.02798532982803</v>
      </c>
      <c r="L1350">
        <v>348.11407542297098</v>
      </c>
      <c r="M1350">
        <v>44.480016593564798</v>
      </c>
      <c r="N1350">
        <v>1.92908221147383</v>
      </c>
      <c r="O1350">
        <v>50.653732602277501</v>
      </c>
      <c r="P1350">
        <v>29.3272727272727</v>
      </c>
      <c r="Q1350">
        <v>6.6021186350682007E-2</v>
      </c>
    </row>
    <row r="1351" spans="1:17" hidden="1" x14ac:dyDescent="0.3">
      <c r="A1351" t="s">
        <v>2867</v>
      </c>
      <c r="B1351" t="s">
        <v>2868</v>
      </c>
      <c r="C1351" t="s">
        <v>3142</v>
      </c>
      <c r="D1351" t="s">
        <v>89</v>
      </c>
      <c r="E1351">
        <v>1356.2222426559999</v>
      </c>
      <c r="F1351">
        <v>141.08000000000001</v>
      </c>
      <c r="G1351">
        <v>5.8825919022097599</v>
      </c>
      <c r="H1351">
        <v>3.6429190172614998</v>
      </c>
      <c r="I1351">
        <v>9.2904597699511005</v>
      </c>
      <c r="J1351">
        <v>1.78944155564142</v>
      </c>
      <c r="K1351">
        <v>119.747192294325</v>
      </c>
      <c r="L1351">
        <v>110.67317903553599</v>
      </c>
      <c r="M1351">
        <v>67.473031358077804</v>
      </c>
      <c r="N1351">
        <v>0.94057634199840001</v>
      </c>
      <c r="O1351">
        <v>15.9909271335412</v>
      </c>
      <c r="P1351">
        <v>61.4187643020595</v>
      </c>
      <c r="Q1351">
        <v>-3.0635640921069001E-2</v>
      </c>
    </row>
    <row r="1352" spans="1:17" hidden="1" x14ac:dyDescent="0.3">
      <c r="A1352" t="s">
        <v>2869</v>
      </c>
      <c r="B1352" t="s">
        <v>2870</v>
      </c>
      <c r="C1352" t="s">
        <v>3142</v>
      </c>
      <c r="D1352" t="s">
        <v>80</v>
      </c>
      <c r="E1352">
        <v>1353.7838491519999</v>
      </c>
      <c r="F1352">
        <v>91.84</v>
      </c>
      <c r="G1352">
        <v>-25.648357933824801</v>
      </c>
      <c r="H1352">
        <v>-5.4032840669837299</v>
      </c>
      <c r="I1352">
        <v>-31.669969049673099</v>
      </c>
      <c r="J1352">
        <v>-1.6005008732725701</v>
      </c>
      <c r="K1352">
        <v>98.444159409892507</v>
      </c>
      <c r="L1352">
        <v>100.989235698272</v>
      </c>
      <c r="M1352">
        <v>38.541874565229598</v>
      </c>
      <c r="N1352">
        <v>0.85277656758376497</v>
      </c>
      <c r="O1352">
        <v>34.908536585365802</v>
      </c>
      <c r="P1352">
        <v>10.3846153846153</v>
      </c>
      <c r="Q1352">
        <v>-1.643886276552E-2</v>
      </c>
    </row>
    <row r="1353" spans="1:17" hidden="1" x14ac:dyDescent="0.3">
      <c r="A1353" t="s">
        <v>2871</v>
      </c>
      <c r="B1353" t="s">
        <v>2872</v>
      </c>
      <c r="C1353" t="s">
        <v>3142</v>
      </c>
      <c r="D1353" t="s">
        <v>89</v>
      </c>
      <c r="E1353">
        <v>1343.8508939999999</v>
      </c>
      <c r="F1353">
        <v>839.55</v>
      </c>
      <c r="G1353">
        <v>-26.740256462753301</v>
      </c>
      <c r="H1353">
        <v>-2.6730921005834398</v>
      </c>
      <c r="I1353">
        <v>-3.5927937367201301</v>
      </c>
      <c r="J1353">
        <v>5.1806787960725504</v>
      </c>
      <c r="K1353">
        <v>841.09776019555898</v>
      </c>
      <c r="L1353">
        <v>820.23297979414394</v>
      </c>
      <c r="M1353">
        <v>48.653372989409</v>
      </c>
      <c r="N1353">
        <v>0.52196391837031897</v>
      </c>
      <c r="O1353">
        <v>24.638199035197399</v>
      </c>
      <c r="P1353">
        <v>20.305223185498299</v>
      </c>
      <c r="Q1353">
        <v>-6.0598654615595E-2</v>
      </c>
    </row>
    <row r="1354" spans="1:17" hidden="1" x14ac:dyDescent="0.3">
      <c r="A1354" t="s">
        <v>2873</v>
      </c>
      <c r="B1354" t="s">
        <v>2874</v>
      </c>
      <c r="C1354" t="s">
        <v>3142</v>
      </c>
      <c r="D1354" t="s">
        <v>278</v>
      </c>
      <c r="E1354">
        <v>1339.2540200000001</v>
      </c>
      <c r="F1354">
        <v>82.12</v>
      </c>
      <c r="G1354">
        <v>-30.7229649444449</v>
      </c>
      <c r="H1354">
        <v>-2.0136562671976299</v>
      </c>
      <c r="I1354">
        <v>-20.691311147453401</v>
      </c>
      <c r="J1354">
        <v>0.525615223564322</v>
      </c>
      <c r="K1354">
        <v>84.811153619172003</v>
      </c>
      <c r="L1354">
        <v>84.968976748879598</v>
      </c>
      <c r="M1354">
        <v>37.958114846944902</v>
      </c>
      <c r="N1354">
        <v>0.383027517733948</v>
      </c>
      <c r="O1354">
        <v>27.800779347296601</v>
      </c>
      <c r="P1354">
        <v>19.014492753623099</v>
      </c>
      <c r="Q1354">
        <v>8.5885236159719998E-3</v>
      </c>
    </row>
    <row r="1355" spans="1:17" hidden="1" x14ac:dyDescent="0.3">
      <c r="A1355" t="s">
        <v>2875</v>
      </c>
      <c r="B1355" t="s">
        <v>2876</v>
      </c>
      <c r="C1355" t="s">
        <v>3142</v>
      </c>
      <c r="D1355" t="s">
        <v>51</v>
      </c>
      <c r="E1355">
        <v>1339.0205117519999</v>
      </c>
      <c r="F1355">
        <v>127.16</v>
      </c>
      <c r="G1355">
        <v>15.835082673703299</v>
      </c>
      <c r="H1355">
        <v>-3.4633248658831199</v>
      </c>
      <c r="I1355">
        <v>0.66091268701418704</v>
      </c>
      <c r="J1355">
        <v>-0.31271178444775599</v>
      </c>
      <c r="K1355">
        <v>125.74588408494699</v>
      </c>
      <c r="L1355">
        <v>116.24570872074401</v>
      </c>
      <c r="M1355">
        <v>44.231499299884099</v>
      </c>
      <c r="N1355">
        <v>0.70272428444553403</v>
      </c>
      <c r="O1355">
        <v>17.647058823529399</v>
      </c>
      <c r="P1355">
        <v>64.395604395604394</v>
      </c>
      <c r="Q1355">
        <v>7.1581115967709998E-3</v>
      </c>
    </row>
    <row r="1356" spans="1:17" hidden="1" x14ac:dyDescent="0.3">
      <c r="A1356" t="s">
        <v>2877</v>
      </c>
      <c r="B1356" t="s">
        <v>2878</v>
      </c>
      <c r="C1356" t="s">
        <v>3142</v>
      </c>
      <c r="D1356" t="s">
        <v>384</v>
      </c>
      <c r="E1356">
        <v>1338.6</v>
      </c>
      <c r="F1356">
        <v>44.62</v>
      </c>
      <c r="G1356">
        <v>-21.351631790944801</v>
      </c>
      <c r="H1356">
        <v>-3.5860703150275799</v>
      </c>
      <c r="I1356">
        <v>7.5561069961246297</v>
      </c>
      <c r="J1356">
        <v>6.9423111452389099</v>
      </c>
      <c r="K1356">
        <v>43.564202516183599</v>
      </c>
      <c r="M1356">
        <v>65.795783808167101</v>
      </c>
      <c r="N1356">
        <v>0.396050379962535</v>
      </c>
      <c r="O1356">
        <v>26.759300761990101</v>
      </c>
      <c r="P1356">
        <v>48.733333333333299</v>
      </c>
    </row>
    <row r="1357" spans="1:17" hidden="1" x14ac:dyDescent="0.3">
      <c r="A1357" t="s">
        <v>2879</v>
      </c>
      <c r="B1357" t="s">
        <v>2880</v>
      </c>
      <c r="C1357" t="s">
        <v>3142</v>
      </c>
      <c r="D1357" t="s">
        <v>119</v>
      </c>
      <c r="E1357">
        <v>1336.9508452</v>
      </c>
      <c r="F1357">
        <v>701</v>
      </c>
      <c r="G1357">
        <v>-28.291242113762902</v>
      </c>
      <c r="H1357">
        <v>4.7468430251335301</v>
      </c>
      <c r="I1357">
        <v>0.32919096754813398</v>
      </c>
      <c r="J1357">
        <v>-6.4732482318458601E-2</v>
      </c>
      <c r="K1357">
        <v>695.67186266956799</v>
      </c>
      <c r="L1357">
        <v>661.52539486805802</v>
      </c>
      <c r="M1357">
        <v>47.982095375860602</v>
      </c>
      <c r="N1357">
        <v>0.61020515873518499</v>
      </c>
      <c r="O1357">
        <v>20.542082738944298</v>
      </c>
      <c r="P1357">
        <v>27.686703096539102</v>
      </c>
      <c r="Q1357">
        <v>4.7475954535977E-2</v>
      </c>
    </row>
    <row r="1358" spans="1:17" hidden="1" x14ac:dyDescent="0.3">
      <c r="A1358" t="s">
        <v>2881</v>
      </c>
      <c r="B1358" t="s">
        <v>2882</v>
      </c>
      <c r="C1358" t="s">
        <v>3142</v>
      </c>
      <c r="D1358" t="s">
        <v>446</v>
      </c>
      <c r="E1358">
        <v>1334.8375887689999</v>
      </c>
      <c r="F1358">
        <v>214.59</v>
      </c>
      <c r="G1358">
        <v>-28.2990302810488</v>
      </c>
      <c r="H1358">
        <v>-5.3587430296555398</v>
      </c>
      <c r="I1358">
        <v>-3.4742664088801698</v>
      </c>
      <c r="J1358">
        <v>-1.27438046100749</v>
      </c>
      <c r="K1358">
        <v>220.7294737064</v>
      </c>
      <c r="L1358">
        <v>208.56474450158899</v>
      </c>
      <c r="M1358">
        <v>36.009353512675297</v>
      </c>
      <c r="N1358">
        <v>0.43557867023802499</v>
      </c>
      <c r="O1358">
        <v>22.801621697189901</v>
      </c>
      <c r="P1358">
        <v>34.202626641651001</v>
      </c>
      <c r="Q1358">
        <v>-1.9176845984899001E-2</v>
      </c>
    </row>
    <row r="1359" spans="1:17" hidden="1" x14ac:dyDescent="0.3">
      <c r="A1359" t="s">
        <v>2883</v>
      </c>
      <c r="B1359" t="s">
        <v>2884</v>
      </c>
      <c r="C1359" t="s">
        <v>3142</v>
      </c>
      <c r="D1359" t="s">
        <v>24</v>
      </c>
      <c r="E1359">
        <v>1332.019821785</v>
      </c>
      <c r="F1359">
        <v>295.55</v>
      </c>
      <c r="G1359">
        <v>-59.018570510933898</v>
      </c>
      <c r="H1359">
        <v>0.68026390010029103</v>
      </c>
      <c r="I1359">
        <v>-28.176167304884899</v>
      </c>
      <c r="J1359">
        <v>0.158125607647814</v>
      </c>
      <c r="K1359">
        <v>306.39841592646297</v>
      </c>
      <c r="M1359">
        <v>47.5361171733785</v>
      </c>
      <c r="N1359">
        <v>0.54911734412965896</v>
      </c>
      <c r="O1359">
        <v>58.687193368296398</v>
      </c>
      <c r="P1359">
        <v>2.6037146328762302</v>
      </c>
    </row>
    <row r="1360" spans="1:17" hidden="1" x14ac:dyDescent="0.3">
      <c r="A1360" t="s">
        <v>2885</v>
      </c>
      <c r="B1360" t="s">
        <v>2886</v>
      </c>
      <c r="C1360" t="s">
        <v>3142</v>
      </c>
      <c r="D1360" t="s">
        <v>266</v>
      </c>
      <c r="E1360">
        <v>1330.7629391</v>
      </c>
      <c r="F1360">
        <v>223.13</v>
      </c>
      <c r="G1360">
        <v>35.610849751612299</v>
      </c>
      <c r="H1360">
        <v>-6.7205741816237596</v>
      </c>
      <c r="I1360">
        <v>53.8401167269814</v>
      </c>
      <c r="J1360">
        <v>2.3359154306036598</v>
      </c>
      <c r="K1360">
        <v>211.17859042470801</v>
      </c>
      <c r="L1360">
        <v>166.28018730750901</v>
      </c>
      <c r="M1360">
        <v>49.589158310586399</v>
      </c>
      <c r="N1360">
        <v>0.37269693908199703</v>
      </c>
      <c r="O1360">
        <v>19.849415139156498</v>
      </c>
      <c r="P1360">
        <v>106.315302820157</v>
      </c>
      <c r="Q1360">
        <v>0.13969181525628799</v>
      </c>
    </row>
    <row r="1361" spans="1:17" hidden="1" x14ac:dyDescent="0.3">
      <c r="A1361" t="s">
        <v>2887</v>
      </c>
      <c r="B1361" t="s">
        <v>2888</v>
      </c>
      <c r="C1361" t="s">
        <v>3142</v>
      </c>
      <c r="D1361" t="s">
        <v>532</v>
      </c>
      <c r="E1361">
        <v>1330.4319062899999</v>
      </c>
      <c r="F1361">
        <v>549.1</v>
      </c>
      <c r="G1361">
        <v>0.41074023383283897</v>
      </c>
      <c r="H1361">
        <v>-1.4870874134774399</v>
      </c>
      <c r="I1361">
        <v>27.461551801084301</v>
      </c>
      <c r="J1361">
        <v>-0.64256272672706605</v>
      </c>
      <c r="K1361">
        <v>544.84315295913996</v>
      </c>
      <c r="L1361">
        <v>504.738280995021</v>
      </c>
      <c r="M1361">
        <v>60.8582477408223</v>
      </c>
      <c r="N1361">
        <v>0.53160924291140399</v>
      </c>
      <c r="O1361">
        <v>23.839009287925599</v>
      </c>
      <c r="P1361">
        <v>62.672196711598197</v>
      </c>
      <c r="Q1361">
        <v>0.14830911571889899</v>
      </c>
    </row>
    <row r="1362" spans="1:17" hidden="1" x14ac:dyDescent="0.3">
      <c r="A1362" t="s">
        <v>2889</v>
      </c>
      <c r="B1362" t="s">
        <v>2890</v>
      </c>
      <c r="C1362" t="s">
        <v>3142</v>
      </c>
      <c r="D1362" t="s">
        <v>21</v>
      </c>
      <c r="E1362">
        <v>1328.4350311850001</v>
      </c>
      <c r="F1362">
        <v>206.1</v>
      </c>
      <c r="G1362">
        <v>36.740251031432202</v>
      </c>
      <c r="H1362">
        <v>-9.7901291582271401</v>
      </c>
      <c r="I1362">
        <v>33.2103754336189</v>
      </c>
      <c r="J1362">
        <v>-6.4519684145231704</v>
      </c>
      <c r="K1362">
        <v>204.90657903888899</v>
      </c>
      <c r="L1362">
        <v>171.41348754774</v>
      </c>
      <c r="M1362">
        <v>48.8025740607385</v>
      </c>
      <c r="N1362">
        <v>0.225185483306864</v>
      </c>
      <c r="O1362">
        <v>21.251819505094598</v>
      </c>
      <c r="P1362">
        <v>75.180620484487804</v>
      </c>
      <c r="Q1362">
        <v>0.102314520883671</v>
      </c>
    </row>
    <row r="1363" spans="1:17" hidden="1" x14ac:dyDescent="0.3">
      <c r="A1363" t="s">
        <v>2891</v>
      </c>
      <c r="B1363" t="s">
        <v>2892</v>
      </c>
      <c r="C1363" t="s">
        <v>3142</v>
      </c>
      <c r="D1363" t="s">
        <v>609</v>
      </c>
      <c r="E1363">
        <v>1327.92499806</v>
      </c>
      <c r="F1363">
        <v>23.88</v>
      </c>
      <c r="G1363">
        <v>-60.257188632040901</v>
      </c>
      <c r="H1363">
        <v>-11.9888546560331</v>
      </c>
      <c r="I1363">
        <v>-8.89242977921751</v>
      </c>
      <c r="J1363">
        <v>4.1554354281310104</v>
      </c>
      <c r="K1363">
        <v>24.0890420478914</v>
      </c>
      <c r="L1363">
        <v>24.9175224393707</v>
      </c>
      <c r="M1363">
        <v>40.081909776617898</v>
      </c>
      <c r="N1363">
        <v>0.70074818732727695</v>
      </c>
      <c r="O1363">
        <v>53.894472361809001</v>
      </c>
      <c r="P1363">
        <v>59.199999999999903</v>
      </c>
      <c r="Q1363">
        <v>0.22930225549149699</v>
      </c>
    </row>
    <row r="1364" spans="1:17" hidden="1" x14ac:dyDescent="0.3">
      <c r="A1364" t="s">
        <v>2893</v>
      </c>
      <c r="B1364" t="s">
        <v>2894</v>
      </c>
      <c r="C1364" t="s">
        <v>3142</v>
      </c>
      <c r="D1364" t="s">
        <v>1572</v>
      </c>
      <c r="E1364">
        <v>1321.9236834399901</v>
      </c>
      <c r="F1364">
        <v>1746.4</v>
      </c>
      <c r="G1364">
        <v>40.728180123542799</v>
      </c>
      <c r="H1364">
        <v>2.37497524206348</v>
      </c>
      <c r="I1364">
        <v>28.677753979793</v>
      </c>
      <c r="J1364">
        <v>-3.5767827108983599</v>
      </c>
      <c r="K1364">
        <v>1716.02261653646</v>
      </c>
      <c r="L1364">
        <v>1451.67063133899</v>
      </c>
      <c r="M1364">
        <v>44.472463856047703</v>
      </c>
      <c r="N1364">
        <v>0.27643859382446601</v>
      </c>
      <c r="O1364">
        <v>17.859596885020601</v>
      </c>
      <c r="P1364">
        <v>79.108763653145999</v>
      </c>
      <c r="Q1364">
        <v>7.7469501774869998E-2</v>
      </c>
    </row>
    <row r="1365" spans="1:17" hidden="1" x14ac:dyDescent="0.3">
      <c r="A1365" t="s">
        <v>2895</v>
      </c>
      <c r="B1365" t="s">
        <v>2896</v>
      </c>
      <c r="C1365" t="s">
        <v>3142</v>
      </c>
      <c r="D1365" t="s">
        <v>69</v>
      </c>
      <c r="E1365">
        <v>1320.5</v>
      </c>
      <c r="F1365">
        <v>868.75</v>
      </c>
      <c r="G1365">
        <v>94.771927808053505</v>
      </c>
      <c r="H1365">
        <v>-5.2962003134245803</v>
      </c>
      <c r="I1365">
        <v>54.484278730796099</v>
      </c>
      <c r="J1365">
        <v>-1.0005253334686699</v>
      </c>
      <c r="K1365">
        <v>869.92854431913599</v>
      </c>
      <c r="L1365">
        <v>700.52285457812297</v>
      </c>
      <c r="M1365">
        <v>49.357224095758298</v>
      </c>
      <c r="N1365">
        <v>0.190196585420079</v>
      </c>
      <c r="O1365">
        <v>24.115107913669</v>
      </c>
      <c r="P1365">
        <v>122.75641025641001</v>
      </c>
      <c r="Q1365">
        <v>0.158029264199575</v>
      </c>
    </row>
    <row r="1366" spans="1:17" hidden="1" x14ac:dyDescent="0.3">
      <c r="A1366" t="s">
        <v>2897</v>
      </c>
      <c r="B1366" t="s">
        <v>2898</v>
      </c>
      <c r="C1366" t="s">
        <v>3142</v>
      </c>
      <c r="D1366" t="s">
        <v>167</v>
      </c>
      <c r="E1366">
        <v>1317.6031364999999</v>
      </c>
      <c r="F1366">
        <v>534.35</v>
      </c>
      <c r="G1366">
        <v>-77.539160659810605</v>
      </c>
      <c r="H1366">
        <v>-17.583330896810899</v>
      </c>
      <c r="I1366">
        <v>-30.707846161341202</v>
      </c>
      <c r="J1366">
        <v>-3.6398951063770801</v>
      </c>
      <c r="K1366">
        <v>596.06438997397095</v>
      </c>
      <c r="L1366">
        <v>675.429407761672</v>
      </c>
      <c r="M1366">
        <v>17.698007518322601</v>
      </c>
      <c r="N1366">
        <v>0.81786826461808404</v>
      </c>
      <c r="O1366">
        <v>110.330307850659</v>
      </c>
      <c r="P1366">
        <v>17.763085399449</v>
      </c>
      <c r="Q1366">
        <v>6.3569333905950003E-3</v>
      </c>
    </row>
    <row r="1367" spans="1:17" hidden="1" x14ac:dyDescent="0.3">
      <c r="A1367" t="s">
        <v>2899</v>
      </c>
      <c r="B1367" t="s">
        <v>2900</v>
      </c>
      <c r="C1367" t="s">
        <v>3142</v>
      </c>
      <c r="D1367" t="s">
        <v>217</v>
      </c>
      <c r="E1367">
        <v>1317.5289738250001</v>
      </c>
      <c r="F1367">
        <v>834.95</v>
      </c>
      <c r="G1367">
        <v>4.34099227725837</v>
      </c>
      <c r="H1367">
        <v>13.3414114393576</v>
      </c>
      <c r="I1367">
        <v>46.492732267167398</v>
      </c>
      <c r="J1367">
        <v>13.8348650104355</v>
      </c>
      <c r="K1367">
        <v>723.72746893652197</v>
      </c>
      <c r="L1367">
        <v>657.76654884475897</v>
      </c>
      <c r="M1367">
        <v>82.774488765762101</v>
      </c>
      <c r="N1367">
        <v>1.48843277233657</v>
      </c>
      <c r="O1367">
        <v>14.970956344691199</v>
      </c>
      <c r="P1367">
        <v>92.362631033291095</v>
      </c>
      <c r="Q1367">
        <v>0.20492420296061101</v>
      </c>
    </row>
    <row r="1368" spans="1:17" hidden="1" x14ac:dyDescent="0.3">
      <c r="A1368" t="s">
        <v>2901</v>
      </c>
      <c r="B1368" t="s">
        <v>2902</v>
      </c>
      <c r="C1368" t="s">
        <v>3142</v>
      </c>
      <c r="D1368" t="s">
        <v>21</v>
      </c>
      <c r="E1368">
        <v>1310.441911308</v>
      </c>
      <c r="F1368">
        <v>117.63</v>
      </c>
      <c r="G1368">
        <v>4.3223828962909998</v>
      </c>
      <c r="H1368">
        <v>-2.5974788303678702</v>
      </c>
      <c r="I1368">
        <v>-18.074075561322399</v>
      </c>
      <c r="J1368">
        <v>2.0059596569455902</v>
      </c>
      <c r="K1368">
        <v>121.22707530504999</v>
      </c>
      <c r="L1368">
        <v>118.063763593456</v>
      </c>
      <c r="M1368">
        <v>50.222801007964598</v>
      </c>
      <c r="N1368">
        <v>0.33164726008620399</v>
      </c>
      <c r="O1368">
        <v>50.046756779733002</v>
      </c>
      <c r="P1368">
        <v>45.2222222222222</v>
      </c>
      <c r="Q1368">
        <v>-1.9880282469849999E-3</v>
      </c>
    </row>
    <row r="1369" spans="1:17" hidden="1" x14ac:dyDescent="0.3">
      <c r="A1369" t="s">
        <v>2903</v>
      </c>
      <c r="B1369" t="s">
        <v>2904</v>
      </c>
      <c r="C1369" t="s">
        <v>3142</v>
      </c>
      <c r="D1369" t="s">
        <v>446</v>
      </c>
      <c r="E1369">
        <v>1309.4301303770001</v>
      </c>
      <c r="F1369">
        <v>76.13</v>
      </c>
      <c r="G1369">
        <v>-10.3761069035339</v>
      </c>
      <c r="H1369">
        <v>-10.550610238628099</v>
      </c>
      <c r="I1369">
        <v>-7.1254044748605097</v>
      </c>
      <c r="J1369">
        <v>-4.4350736954322603</v>
      </c>
      <c r="K1369">
        <v>85.483503754402307</v>
      </c>
      <c r="L1369">
        <v>82.412695160418593</v>
      </c>
      <c r="M1369">
        <v>28.719856309837901</v>
      </c>
      <c r="N1369">
        <v>0.62080848651537901</v>
      </c>
      <c r="O1369">
        <v>37.856298436884202</v>
      </c>
      <c r="P1369">
        <v>36.067917783735403</v>
      </c>
      <c r="Q1369">
        <v>-6.6733700583551006E-2</v>
      </c>
    </row>
    <row r="1370" spans="1:17" hidden="1" x14ac:dyDescent="0.3">
      <c r="A1370" t="s">
        <v>2905</v>
      </c>
      <c r="B1370" t="s">
        <v>2906</v>
      </c>
      <c r="C1370" t="s">
        <v>3142</v>
      </c>
      <c r="D1370" t="s">
        <v>985</v>
      </c>
      <c r="E1370">
        <v>1307.5104240000001</v>
      </c>
      <c r="F1370">
        <v>85.86</v>
      </c>
      <c r="G1370">
        <v>-19.703135473924</v>
      </c>
      <c r="H1370">
        <v>-2.7412014742925201</v>
      </c>
      <c r="I1370">
        <v>-12.3521688041084</v>
      </c>
      <c r="J1370">
        <v>-1.89288869727978</v>
      </c>
      <c r="K1370">
        <v>88.607082280705995</v>
      </c>
      <c r="L1370">
        <v>89.101351392397902</v>
      </c>
      <c r="M1370">
        <v>38.329406181062502</v>
      </c>
      <c r="N1370">
        <v>0.37004909703359601</v>
      </c>
      <c r="O1370">
        <v>34.696016771488402</v>
      </c>
      <c r="P1370">
        <v>16.027027027027</v>
      </c>
      <c r="Q1370">
        <v>-2.0703714840875999E-2</v>
      </c>
    </row>
    <row r="1371" spans="1:17" hidden="1" x14ac:dyDescent="0.3">
      <c r="A1371" t="s">
        <v>2907</v>
      </c>
      <c r="B1371" t="s">
        <v>2908</v>
      </c>
      <c r="C1371" t="s">
        <v>3142</v>
      </c>
      <c r="D1371" t="s">
        <v>220</v>
      </c>
      <c r="E1371">
        <v>1305.9850417099999</v>
      </c>
      <c r="F1371">
        <v>2141.9499999999998</v>
      </c>
      <c r="G1371">
        <v>157.91055921865501</v>
      </c>
      <c r="H1371">
        <v>11.746088427375</v>
      </c>
      <c r="I1371">
        <v>60.185070242602201</v>
      </c>
      <c r="J1371">
        <v>-6.7386563093746297</v>
      </c>
      <c r="K1371">
        <v>1984.88111797583</v>
      </c>
      <c r="L1371">
        <v>1474.0070937549001</v>
      </c>
      <c r="M1371">
        <v>37.795653189641399</v>
      </c>
      <c r="N1371">
        <v>0.18555765509131</v>
      </c>
      <c r="O1371">
        <v>24.582740026611202</v>
      </c>
      <c r="P1371">
        <v>189.452702702702</v>
      </c>
      <c r="Q1371">
        <v>0.12122927506646899</v>
      </c>
    </row>
    <row r="1372" spans="1:17" hidden="1" x14ac:dyDescent="0.3">
      <c r="A1372" t="s">
        <v>2909</v>
      </c>
      <c r="B1372" t="s">
        <v>2910</v>
      </c>
      <c r="C1372" t="s">
        <v>3142</v>
      </c>
      <c r="D1372" t="s">
        <v>138</v>
      </c>
      <c r="E1372">
        <v>1304.96775708</v>
      </c>
      <c r="F1372">
        <v>815.9</v>
      </c>
      <c r="G1372">
        <v>-26.1331209964425</v>
      </c>
      <c r="H1372">
        <v>-1.9711112564480899</v>
      </c>
      <c r="I1372">
        <v>-23.320262527525301</v>
      </c>
      <c r="J1372">
        <v>-2.6715653649659101</v>
      </c>
      <c r="K1372">
        <v>818.34468078208397</v>
      </c>
      <c r="L1372">
        <v>837.36615874023596</v>
      </c>
      <c r="M1372">
        <v>50.918290620566097</v>
      </c>
      <c r="N1372">
        <v>0.59114811850636695</v>
      </c>
      <c r="O1372">
        <v>32.369162887608702</v>
      </c>
      <c r="P1372">
        <v>6.2369791666666501</v>
      </c>
      <c r="Q1372">
        <v>0.113906945309529</v>
      </c>
    </row>
    <row r="1373" spans="1:17" hidden="1" x14ac:dyDescent="0.3">
      <c r="A1373" t="s">
        <v>2911</v>
      </c>
      <c r="B1373" t="s">
        <v>2912</v>
      </c>
      <c r="C1373" t="s">
        <v>3142</v>
      </c>
      <c r="D1373" t="s">
        <v>281</v>
      </c>
      <c r="E1373">
        <v>1303.1446125</v>
      </c>
      <c r="F1373">
        <v>350.85</v>
      </c>
      <c r="G1373">
        <v>240.52627816609899</v>
      </c>
      <c r="H1373">
        <v>-14.353549670126601</v>
      </c>
      <c r="I1373">
        <v>79.814283576841703</v>
      </c>
      <c r="J1373">
        <v>-0.93062720296912305</v>
      </c>
      <c r="K1373">
        <v>317.87245990496302</v>
      </c>
      <c r="L1373">
        <v>242.07292367632999</v>
      </c>
      <c r="M1373">
        <v>58.070723586212999</v>
      </c>
      <c r="N1373">
        <v>0.47737677439631199</v>
      </c>
      <c r="O1373">
        <v>17.9136383069687</v>
      </c>
      <c r="P1373">
        <v>348.67644916662698</v>
      </c>
    </row>
    <row r="1374" spans="1:17" hidden="1" x14ac:dyDescent="0.3">
      <c r="A1374" t="s">
        <v>2913</v>
      </c>
      <c r="B1374" t="s">
        <v>2914</v>
      </c>
      <c r="C1374" t="s">
        <v>3142</v>
      </c>
      <c r="D1374" t="s">
        <v>752</v>
      </c>
      <c r="E1374">
        <v>1298.03325</v>
      </c>
      <c r="F1374">
        <v>242.85</v>
      </c>
      <c r="G1374">
        <v>-52.592702370130603</v>
      </c>
      <c r="H1374">
        <v>10.8961742756034</v>
      </c>
      <c r="I1374">
        <v>-36.440909354275099</v>
      </c>
      <c r="J1374">
        <v>-3.8268996954467598</v>
      </c>
      <c r="K1374">
        <v>245.332472238089</v>
      </c>
      <c r="M1374">
        <v>47.595361119177603</v>
      </c>
      <c r="N1374">
        <v>0.88943389619535795</v>
      </c>
      <c r="O1374">
        <v>91.887996705785397</v>
      </c>
      <c r="P1374">
        <v>14.5572904382282</v>
      </c>
    </row>
    <row r="1375" spans="1:17" hidden="1" x14ac:dyDescent="0.3">
      <c r="A1375" t="s">
        <v>2915</v>
      </c>
      <c r="B1375" t="s">
        <v>2916</v>
      </c>
      <c r="C1375" t="s">
        <v>3142</v>
      </c>
      <c r="D1375" t="s">
        <v>256</v>
      </c>
      <c r="E1375">
        <v>1296.7529778000001</v>
      </c>
      <c r="F1375">
        <v>199.71</v>
      </c>
      <c r="G1375">
        <v>150.41390075343301</v>
      </c>
      <c r="H1375">
        <v>1.4379327407609399</v>
      </c>
      <c r="I1375">
        <v>146.99679069895001</v>
      </c>
      <c r="J1375">
        <v>1.8821197545550199</v>
      </c>
      <c r="K1375">
        <v>189.33738334000299</v>
      </c>
      <c r="L1375">
        <v>135.891983106129</v>
      </c>
      <c r="M1375">
        <v>51.445230082979897</v>
      </c>
      <c r="N1375">
        <v>0.72911322123268296</v>
      </c>
      <c r="O1375">
        <v>9.3485554053377395</v>
      </c>
      <c r="P1375">
        <v>213.025078369905</v>
      </c>
      <c r="Q1375">
        <v>0.146203225052109</v>
      </c>
    </row>
    <row r="1376" spans="1:17" hidden="1" x14ac:dyDescent="0.3">
      <c r="A1376" t="s">
        <v>2917</v>
      </c>
      <c r="B1376" t="s">
        <v>2918</v>
      </c>
      <c r="C1376" t="s">
        <v>3142</v>
      </c>
      <c r="D1376" t="s">
        <v>434</v>
      </c>
      <c r="E1376">
        <v>1296.4357532049901</v>
      </c>
      <c r="F1376">
        <v>77.59</v>
      </c>
      <c r="G1376">
        <v>28.842113604839401</v>
      </c>
      <c r="H1376">
        <v>-0.95538357079799097</v>
      </c>
      <c r="I1376">
        <v>-2.3995716742354598</v>
      </c>
      <c r="J1376">
        <v>-0.80461251970690095</v>
      </c>
      <c r="K1376">
        <v>80.389128710712001</v>
      </c>
      <c r="L1376">
        <v>72.209056647672597</v>
      </c>
      <c r="M1376">
        <v>40.015362695576101</v>
      </c>
      <c r="N1376">
        <v>0.60651046602536396</v>
      </c>
      <c r="O1376">
        <v>18.1208918675086</v>
      </c>
      <c r="P1376">
        <v>68.308026030368694</v>
      </c>
      <c r="Q1376">
        <v>6.6344987447820997E-2</v>
      </c>
    </row>
    <row r="1377" spans="1:17" hidden="1" x14ac:dyDescent="0.3">
      <c r="A1377" t="s">
        <v>2919</v>
      </c>
      <c r="B1377" t="s">
        <v>2920</v>
      </c>
      <c r="C1377" t="s">
        <v>3142</v>
      </c>
      <c r="D1377" t="s">
        <v>2921</v>
      </c>
      <c r="E1377">
        <v>1294.26287</v>
      </c>
      <c r="F1377">
        <v>523</v>
      </c>
      <c r="G1377">
        <v>123.338015374156</v>
      </c>
      <c r="H1377">
        <v>2.29507632921261</v>
      </c>
      <c r="I1377">
        <v>53.164979551578099</v>
      </c>
      <c r="J1377">
        <v>-1.44284886841203</v>
      </c>
      <c r="K1377">
        <v>504.82344140654601</v>
      </c>
      <c r="L1377">
        <v>404.01251957629</v>
      </c>
      <c r="M1377">
        <v>48.69087558719</v>
      </c>
      <c r="N1377">
        <v>1.0365233911184899</v>
      </c>
      <c r="O1377">
        <v>6.8833652007648203</v>
      </c>
      <c r="P1377">
        <v>158.78278080158299</v>
      </c>
    </row>
    <row r="1378" spans="1:17" hidden="1" x14ac:dyDescent="0.3">
      <c r="A1378" t="s">
        <v>2922</v>
      </c>
      <c r="B1378" t="s">
        <v>2923</v>
      </c>
      <c r="C1378" t="s">
        <v>3142</v>
      </c>
      <c r="D1378" t="s">
        <v>77</v>
      </c>
      <c r="E1378">
        <v>1292.2596622999999</v>
      </c>
      <c r="F1378">
        <v>49.57</v>
      </c>
      <c r="G1378">
        <v>-11.1162756896603</v>
      </c>
      <c r="H1378">
        <v>-13.8066507766634</v>
      </c>
      <c r="I1378">
        <v>-29.900435230550201</v>
      </c>
      <c r="J1378">
        <v>1.8481354276367401</v>
      </c>
      <c r="K1378">
        <v>52.520154374152803</v>
      </c>
      <c r="L1378">
        <v>56.251384869117302</v>
      </c>
      <c r="M1378">
        <v>53.440858835681802</v>
      </c>
      <c r="N1378">
        <v>0.71218895606626298</v>
      </c>
      <c r="O1378">
        <v>74.500706072221107</v>
      </c>
      <c r="P1378">
        <v>35.400163889647601</v>
      </c>
      <c r="Q1378">
        <v>-3.2623050214929998E-2</v>
      </c>
    </row>
    <row r="1379" spans="1:17" hidden="1" x14ac:dyDescent="0.3">
      <c r="A1379" t="s">
        <v>2924</v>
      </c>
      <c r="B1379" t="s">
        <v>2925</v>
      </c>
      <c r="C1379" t="s">
        <v>3142</v>
      </c>
      <c r="D1379" t="s">
        <v>89</v>
      </c>
      <c r="E1379">
        <v>1292.2590516549999</v>
      </c>
      <c r="F1379">
        <v>264.55</v>
      </c>
      <c r="G1379">
        <v>-18.6277659132327</v>
      </c>
      <c r="H1379">
        <v>-2.86568413769167</v>
      </c>
      <c r="I1379">
        <v>-9.3161403089155201E-2</v>
      </c>
      <c r="J1379">
        <v>-0.63136429565808805</v>
      </c>
      <c r="K1379">
        <v>260.09384821515903</v>
      </c>
      <c r="L1379">
        <v>266.01771588750199</v>
      </c>
      <c r="M1379">
        <v>47.537097200768699</v>
      </c>
      <c r="N1379">
        <v>1.187820432239</v>
      </c>
      <c r="O1379">
        <v>44.396144396144301</v>
      </c>
      <c r="P1379">
        <v>60.3333333333333</v>
      </c>
    </row>
    <row r="1380" spans="1:17" hidden="1" x14ac:dyDescent="0.3">
      <c r="A1380" t="s">
        <v>2926</v>
      </c>
      <c r="B1380" t="s">
        <v>2927</v>
      </c>
      <c r="C1380" t="s">
        <v>3142</v>
      </c>
      <c r="D1380" t="s">
        <v>156</v>
      </c>
      <c r="E1380">
        <v>1291.9529231629999</v>
      </c>
      <c r="F1380">
        <v>194.53</v>
      </c>
      <c r="G1380">
        <v>21.648526421882998</v>
      </c>
      <c r="H1380">
        <v>-0.15549713474194901</v>
      </c>
      <c r="I1380">
        <v>57.328866139363001</v>
      </c>
      <c r="J1380">
        <v>1.9023888786216001</v>
      </c>
      <c r="K1380">
        <v>199.110788307218</v>
      </c>
      <c r="L1380">
        <v>173.10623969138899</v>
      </c>
      <c r="M1380">
        <v>53.184327259133298</v>
      </c>
      <c r="N1380">
        <v>0.30385620035419197</v>
      </c>
      <c r="O1380">
        <v>30.9772271629054</v>
      </c>
      <c r="P1380">
        <v>101.899325376232</v>
      </c>
      <c r="Q1380">
        <v>0.176645867710744</v>
      </c>
    </row>
    <row r="1381" spans="1:17" hidden="1" x14ac:dyDescent="0.3">
      <c r="A1381" t="s">
        <v>2928</v>
      </c>
      <c r="B1381" t="s">
        <v>2929</v>
      </c>
      <c r="C1381" t="s">
        <v>3142</v>
      </c>
      <c r="D1381" t="s">
        <v>184</v>
      </c>
      <c r="E1381">
        <v>1291.3496095959999</v>
      </c>
      <c r="F1381">
        <v>200.18</v>
      </c>
      <c r="G1381">
        <v>-49.912486799008299</v>
      </c>
      <c r="H1381">
        <v>-18.125513339403302</v>
      </c>
      <c r="I1381">
        <v>-32.816333187896397</v>
      </c>
      <c r="J1381">
        <v>-5.0500379086161704</v>
      </c>
      <c r="M1381">
        <v>34.906379027438597</v>
      </c>
      <c r="O1381">
        <v>35.323209111799301</v>
      </c>
      <c r="P1381">
        <v>8.8822409573021393</v>
      </c>
    </row>
    <row r="1382" spans="1:17" hidden="1" x14ac:dyDescent="0.3">
      <c r="A1382" t="s">
        <v>2930</v>
      </c>
      <c r="B1382" t="s">
        <v>2931</v>
      </c>
      <c r="C1382" t="s">
        <v>3142</v>
      </c>
      <c r="D1382" t="s">
        <v>405</v>
      </c>
      <c r="E1382">
        <v>1286.2847540799901</v>
      </c>
      <c r="F1382">
        <v>4030.3</v>
      </c>
      <c r="G1382">
        <v>10.261624234477701</v>
      </c>
      <c r="H1382">
        <v>1.9390620523797699</v>
      </c>
      <c r="I1382">
        <v>22.9925975070684</v>
      </c>
      <c r="J1382">
        <v>-1.3778217707615199</v>
      </c>
      <c r="K1382">
        <v>4035.7361184719398</v>
      </c>
      <c r="L1382">
        <v>3591.02068763331</v>
      </c>
      <c r="M1382">
        <v>44.458947514262299</v>
      </c>
      <c r="N1382">
        <v>0.61174155389880303</v>
      </c>
      <c r="O1382">
        <v>21.330918293923499</v>
      </c>
      <c r="P1382">
        <v>66.197938144329896</v>
      </c>
      <c r="Q1382">
        <v>1.8215047676374E-2</v>
      </c>
    </row>
    <row r="1383" spans="1:17" hidden="1" x14ac:dyDescent="0.3">
      <c r="A1383" t="s">
        <v>2932</v>
      </c>
      <c r="B1383" t="s">
        <v>2933</v>
      </c>
      <c r="C1383" t="s">
        <v>3142</v>
      </c>
      <c r="D1383" t="s">
        <v>184</v>
      </c>
      <c r="E1383">
        <v>1281.0999999999999</v>
      </c>
      <c r="F1383">
        <v>128.11000000000001</v>
      </c>
      <c r="G1383">
        <v>103.038900753433</v>
      </c>
      <c r="H1383">
        <v>-2.4812807593657</v>
      </c>
      <c r="I1383">
        <v>40.3226276353546</v>
      </c>
      <c r="J1383">
        <v>6.9228592245146601</v>
      </c>
      <c r="K1383">
        <v>115.834726807759</v>
      </c>
      <c r="L1383">
        <v>95.195649401961902</v>
      </c>
      <c r="M1383">
        <v>58.077795824550002</v>
      </c>
      <c r="N1383">
        <v>0.47296852850002902</v>
      </c>
      <c r="O1383">
        <v>8.1102177815939296</v>
      </c>
      <c r="P1383">
        <v>153.683168316831</v>
      </c>
      <c r="Q1383">
        <v>7.8297542663717995E-2</v>
      </c>
    </row>
    <row r="1384" spans="1:17" hidden="1" x14ac:dyDescent="0.3">
      <c r="A1384" t="s">
        <v>2934</v>
      </c>
      <c r="B1384" t="s">
        <v>2935</v>
      </c>
      <c r="C1384" t="s">
        <v>3142</v>
      </c>
      <c r="D1384" t="s">
        <v>51</v>
      </c>
      <c r="E1384">
        <v>1279.53055064</v>
      </c>
      <c r="F1384">
        <v>2071.1</v>
      </c>
      <c r="G1384">
        <v>-19.963449878136899</v>
      </c>
      <c r="H1384">
        <v>-5.90935891875161</v>
      </c>
      <c r="I1384">
        <v>-17.1298167931322</v>
      </c>
      <c r="J1384">
        <v>8.8615922641153393</v>
      </c>
      <c r="K1384">
        <v>2181.8183127349498</v>
      </c>
      <c r="L1384">
        <v>2202.9239634450801</v>
      </c>
      <c r="M1384">
        <v>55.625496265053101</v>
      </c>
      <c r="N1384">
        <v>0.42934196157078303</v>
      </c>
      <c r="O1384">
        <v>36.347834484090498</v>
      </c>
      <c r="P1384">
        <v>19.848388403448801</v>
      </c>
      <c r="Q1384">
        <v>-2.0181672063663999E-2</v>
      </c>
    </row>
    <row r="1385" spans="1:17" hidden="1" x14ac:dyDescent="0.3">
      <c r="A1385" t="s">
        <v>2936</v>
      </c>
      <c r="B1385" t="s">
        <v>2937</v>
      </c>
      <c r="C1385" t="s">
        <v>3142</v>
      </c>
      <c r="D1385" t="s">
        <v>2938</v>
      </c>
      <c r="E1385">
        <v>1276.757203959</v>
      </c>
      <c r="F1385">
        <v>196.53</v>
      </c>
      <c r="G1385">
        <v>-64.011067215816595</v>
      </c>
      <c r="H1385">
        <v>-2.9046674242884398</v>
      </c>
      <c r="I1385">
        <v>-6.7537179334605897</v>
      </c>
      <c r="J1385">
        <v>-0.239267719579487</v>
      </c>
      <c r="K1385">
        <v>193.87038187186499</v>
      </c>
      <c r="M1385">
        <v>50.146430366631101</v>
      </c>
      <c r="N1385">
        <v>0.53833679375271604</v>
      </c>
      <c r="O1385">
        <v>65.267389202666195</v>
      </c>
      <c r="P1385">
        <v>35.351239669421503</v>
      </c>
    </row>
    <row r="1386" spans="1:17" hidden="1" x14ac:dyDescent="0.3">
      <c r="A1386" t="s">
        <v>2939</v>
      </c>
      <c r="B1386" t="s">
        <v>2940</v>
      </c>
      <c r="C1386" t="s">
        <v>3142</v>
      </c>
      <c r="D1386" t="s">
        <v>256</v>
      </c>
      <c r="E1386">
        <v>1257.5229119999999</v>
      </c>
      <c r="F1386">
        <v>1257</v>
      </c>
      <c r="G1386">
        <v>285.91457820457498</v>
      </c>
      <c r="H1386">
        <v>-9.6981971718844804</v>
      </c>
      <c r="I1386">
        <v>-2.2450826217556701</v>
      </c>
      <c r="J1386">
        <v>-4.8125305890255499</v>
      </c>
      <c r="K1386">
        <v>1355.7238012914499</v>
      </c>
      <c r="L1386">
        <v>1185.3150240500299</v>
      </c>
      <c r="M1386">
        <v>43.518892010822803</v>
      </c>
      <c r="N1386">
        <v>1.5257477269273401</v>
      </c>
      <c r="O1386">
        <v>38.182179793158298</v>
      </c>
      <c r="P1386">
        <v>320.40133779264198</v>
      </c>
      <c r="Q1386">
        <v>0.161033750902703</v>
      </c>
    </row>
    <row r="1387" spans="1:17" hidden="1" x14ac:dyDescent="0.3">
      <c r="A1387" t="s">
        <v>2941</v>
      </c>
      <c r="B1387" t="s">
        <v>2942</v>
      </c>
      <c r="C1387" t="s">
        <v>3142</v>
      </c>
      <c r="D1387" t="s">
        <v>310</v>
      </c>
      <c r="E1387">
        <v>1257.018411</v>
      </c>
      <c r="F1387">
        <v>59.95</v>
      </c>
      <c r="G1387">
        <v>326.51847715282798</v>
      </c>
      <c r="H1387">
        <v>9.8725294079549499</v>
      </c>
      <c r="I1387">
        <v>154.23197066410501</v>
      </c>
      <c r="J1387">
        <v>0.47398163269425803</v>
      </c>
      <c r="K1387">
        <v>47.884646088625601</v>
      </c>
      <c r="L1387">
        <v>33.585371132307003</v>
      </c>
      <c r="M1387">
        <v>58.311352693897803</v>
      </c>
      <c r="N1387">
        <v>0.854944158697167</v>
      </c>
      <c r="O1387">
        <v>10.842368640533699</v>
      </c>
      <c r="P1387">
        <v>379.21662669864099</v>
      </c>
    </row>
    <row r="1388" spans="1:17" hidden="1" x14ac:dyDescent="0.3">
      <c r="A1388" t="s">
        <v>2943</v>
      </c>
      <c r="B1388" t="s">
        <v>2944</v>
      </c>
      <c r="C1388" t="s">
        <v>3142</v>
      </c>
      <c r="D1388" t="s">
        <v>89</v>
      </c>
      <c r="E1388">
        <v>1251.2752499999999</v>
      </c>
      <c r="F1388">
        <v>123.95</v>
      </c>
      <c r="G1388">
        <v>-55.786824196322002</v>
      </c>
      <c r="H1388">
        <v>-17.052643958005898</v>
      </c>
      <c r="I1388">
        <v>-22.851958622467201</v>
      </c>
      <c r="J1388">
        <v>-5.1350886788372296</v>
      </c>
      <c r="K1388">
        <v>143.164327478648</v>
      </c>
      <c r="L1388">
        <v>147.793992638948</v>
      </c>
      <c r="M1388">
        <v>15.9755394274325</v>
      </c>
      <c r="N1388">
        <v>0.66114023257842203</v>
      </c>
      <c r="O1388">
        <v>63.775716014521898</v>
      </c>
      <c r="P1388">
        <v>9.2551784927280707</v>
      </c>
      <c r="Q1388">
        <v>7.7065405776425996E-2</v>
      </c>
    </row>
    <row r="1389" spans="1:17" hidden="1" x14ac:dyDescent="0.3">
      <c r="A1389" t="s">
        <v>2945</v>
      </c>
      <c r="B1389" t="s">
        <v>2946</v>
      </c>
      <c r="C1389" t="s">
        <v>3142</v>
      </c>
      <c r="D1389" t="s">
        <v>996</v>
      </c>
      <c r="E1389">
        <v>1251.0549114</v>
      </c>
      <c r="F1389">
        <v>887.8</v>
      </c>
      <c r="G1389">
        <v>4.6623255125146503</v>
      </c>
      <c r="H1389">
        <v>1.5698037908901099</v>
      </c>
      <c r="I1389">
        <v>36.552140206056301</v>
      </c>
      <c r="J1389">
        <v>-0.18832361217122701</v>
      </c>
      <c r="K1389">
        <v>853.82641699353599</v>
      </c>
      <c r="L1389">
        <v>732.54547851477196</v>
      </c>
      <c r="M1389">
        <v>49.097056751637403</v>
      </c>
      <c r="N1389">
        <v>1.0580614674689099</v>
      </c>
      <c r="O1389">
        <v>13.764361342644699</v>
      </c>
      <c r="P1389">
        <v>70.076628352490403</v>
      </c>
      <c r="Q1389">
        <v>0.11174648932282701</v>
      </c>
    </row>
    <row r="1390" spans="1:17" hidden="1" x14ac:dyDescent="0.3">
      <c r="A1390" t="s">
        <v>2947</v>
      </c>
      <c r="B1390" t="s">
        <v>2948</v>
      </c>
      <c r="C1390" t="s">
        <v>3142</v>
      </c>
      <c r="D1390" t="s">
        <v>98</v>
      </c>
      <c r="E1390">
        <v>1247.9962318400001</v>
      </c>
      <c r="F1390">
        <v>489.4</v>
      </c>
      <c r="G1390">
        <v>77.253380202630595</v>
      </c>
      <c r="H1390">
        <v>-8.3253859807676101</v>
      </c>
      <c r="I1390">
        <v>9.4281683194512294</v>
      </c>
      <c r="J1390">
        <v>-1.26219845491898</v>
      </c>
      <c r="K1390">
        <v>529.17982129277004</v>
      </c>
      <c r="L1390">
        <v>473.848799955468</v>
      </c>
      <c r="M1390">
        <v>45.354435321286097</v>
      </c>
      <c r="N1390">
        <v>0.475029509472922</v>
      </c>
      <c r="O1390">
        <v>45.075602778912902</v>
      </c>
      <c r="P1390">
        <v>145.55945810336101</v>
      </c>
      <c r="Q1390">
        <v>0.14862920148289399</v>
      </c>
    </row>
    <row r="1391" spans="1:17" hidden="1" x14ac:dyDescent="0.3">
      <c r="A1391" t="s">
        <v>2949</v>
      </c>
      <c r="B1391" t="s">
        <v>2950</v>
      </c>
      <c r="C1391" t="s">
        <v>3142</v>
      </c>
      <c r="D1391" t="s">
        <v>184</v>
      </c>
      <c r="E1391">
        <v>1246.3792192999999</v>
      </c>
      <c r="F1391">
        <v>693.4</v>
      </c>
      <c r="G1391">
        <v>-11.423317025454701</v>
      </c>
      <c r="H1391">
        <v>6.2500792113866996</v>
      </c>
      <c r="I1391">
        <v>14.9146116796437</v>
      </c>
      <c r="J1391">
        <v>0.418350449745305</v>
      </c>
      <c r="K1391">
        <v>676.06457427194198</v>
      </c>
      <c r="L1391">
        <v>636.39901567629204</v>
      </c>
      <c r="M1391">
        <v>55.067320515608799</v>
      </c>
      <c r="N1391">
        <v>0.58129664028167005</v>
      </c>
      <c r="O1391">
        <v>9.6048456879146205</v>
      </c>
      <c r="P1391">
        <v>41.481330340746702</v>
      </c>
      <c r="Q1391">
        <v>7.2999193509861005E-2</v>
      </c>
    </row>
    <row r="1392" spans="1:17" hidden="1" x14ac:dyDescent="0.3">
      <c r="A1392" t="s">
        <v>2951</v>
      </c>
      <c r="B1392" t="s">
        <v>2952</v>
      </c>
      <c r="C1392" t="s">
        <v>3142</v>
      </c>
      <c r="D1392" t="s">
        <v>1344</v>
      </c>
      <c r="E1392">
        <v>1245.0743829999999</v>
      </c>
      <c r="F1392">
        <v>315.85000000000002</v>
      </c>
      <c r="G1392">
        <v>18.524851928007799</v>
      </c>
      <c r="H1392">
        <v>-8.8308414462558602</v>
      </c>
      <c r="I1392">
        <v>-1.3813461163060801</v>
      </c>
      <c r="J1392">
        <v>-1.0658702836820599</v>
      </c>
      <c r="K1392">
        <v>312.12520384979098</v>
      </c>
      <c r="L1392">
        <v>279.83480187521201</v>
      </c>
      <c r="M1392">
        <v>49.924834238617699</v>
      </c>
      <c r="N1392">
        <v>0.34665111563141798</v>
      </c>
      <c r="O1392">
        <v>26.3257875573848</v>
      </c>
      <c r="P1392">
        <v>49.6210326859308</v>
      </c>
    </row>
    <row r="1393" spans="1:17" hidden="1" x14ac:dyDescent="0.3">
      <c r="A1393" t="s">
        <v>2953</v>
      </c>
      <c r="B1393" t="s">
        <v>2954</v>
      </c>
      <c r="C1393" t="s">
        <v>3142</v>
      </c>
      <c r="D1393" t="s">
        <v>405</v>
      </c>
      <c r="E1393">
        <v>1242.1934748000001</v>
      </c>
      <c r="F1393">
        <v>159.80000000000001</v>
      </c>
      <c r="G1393">
        <v>5.43326695061696</v>
      </c>
      <c r="H1393">
        <v>22.919516135409001</v>
      </c>
      <c r="I1393">
        <v>14.978804364545701</v>
      </c>
      <c r="J1393">
        <v>10.068058287746499</v>
      </c>
      <c r="K1393">
        <v>132.408469906601</v>
      </c>
      <c r="L1393">
        <v>123.54981482024</v>
      </c>
      <c r="M1393">
        <v>82.466907081822697</v>
      </c>
      <c r="N1393">
        <v>1.22373984419777</v>
      </c>
      <c r="O1393">
        <v>6.8836045056320296</v>
      </c>
      <c r="P1393">
        <v>63.813429010763699</v>
      </c>
      <c r="Q1393">
        <v>2.3838822358374E-2</v>
      </c>
    </row>
    <row r="1394" spans="1:17" hidden="1" x14ac:dyDescent="0.3">
      <c r="A1394" t="s">
        <v>2955</v>
      </c>
      <c r="B1394" t="s">
        <v>2956</v>
      </c>
      <c r="C1394" t="s">
        <v>3142</v>
      </c>
      <c r="D1394" t="s">
        <v>1498</v>
      </c>
      <c r="E1394">
        <v>1239.6983197439999</v>
      </c>
      <c r="F1394">
        <v>213.76</v>
      </c>
      <c r="G1394">
        <v>-49.847102132568999</v>
      </c>
      <c r="H1394">
        <v>-6.3612704200133798</v>
      </c>
      <c r="I1394">
        <v>-21.861652099019501</v>
      </c>
      <c r="J1394">
        <v>-0.15083572147007601</v>
      </c>
      <c r="K1394">
        <v>221.20071192381101</v>
      </c>
      <c r="L1394">
        <v>235.48824592279399</v>
      </c>
      <c r="M1394">
        <v>46.004177553029798</v>
      </c>
      <c r="N1394">
        <v>0.33887893865200203</v>
      </c>
      <c r="O1394">
        <v>39.174775449101702</v>
      </c>
      <c r="P1394">
        <v>7.2284926009530999</v>
      </c>
      <c r="Q1394">
        <v>-5.1662433718840002E-3</v>
      </c>
    </row>
    <row r="1395" spans="1:17" hidden="1" x14ac:dyDescent="0.3">
      <c r="A1395" t="s">
        <v>2957</v>
      </c>
      <c r="B1395" t="s">
        <v>2958</v>
      </c>
      <c r="C1395" t="s">
        <v>3142</v>
      </c>
      <c r="D1395" t="s">
        <v>239</v>
      </c>
      <c r="E1395">
        <v>1239.2691667199999</v>
      </c>
      <c r="F1395">
        <v>264.89999999999998</v>
      </c>
      <c r="G1395">
        <v>60.313556108683002</v>
      </c>
      <c r="H1395">
        <v>0.591775932627297</v>
      </c>
      <c r="I1395">
        <v>37.383525737530597</v>
      </c>
      <c r="J1395">
        <v>-1.92929620960797</v>
      </c>
      <c r="K1395">
        <v>254.29328848737799</v>
      </c>
      <c r="L1395">
        <v>211.36332951853399</v>
      </c>
      <c r="M1395">
        <v>35.325375924756997</v>
      </c>
      <c r="N1395">
        <v>0.44704876809501998</v>
      </c>
      <c r="O1395">
        <v>16.836542091355199</v>
      </c>
      <c r="P1395">
        <v>91.194514615662101</v>
      </c>
      <c r="Q1395">
        <v>0.12589318792848</v>
      </c>
    </row>
    <row r="1396" spans="1:17" hidden="1" x14ac:dyDescent="0.3">
      <c r="A1396" t="s">
        <v>2959</v>
      </c>
      <c r="B1396" t="s">
        <v>2960</v>
      </c>
      <c r="C1396" t="s">
        <v>3142</v>
      </c>
      <c r="D1396" t="s">
        <v>609</v>
      </c>
      <c r="E1396">
        <v>1238.4596751930001</v>
      </c>
      <c r="F1396">
        <v>47.43</v>
      </c>
      <c r="G1396">
        <v>-33.869833299559197</v>
      </c>
      <c r="H1396">
        <v>-5.3620390874896504</v>
      </c>
      <c r="I1396">
        <v>-4.9313173168702402</v>
      </c>
      <c r="J1396">
        <v>-5.7044012115170997</v>
      </c>
      <c r="K1396">
        <v>47.856458391908902</v>
      </c>
      <c r="L1396">
        <v>47.587109781035402</v>
      </c>
      <c r="M1396">
        <v>50.313423679387903</v>
      </c>
      <c r="N1396">
        <v>0.65513300225376703</v>
      </c>
      <c r="O1396">
        <v>41.471642420408998</v>
      </c>
      <c r="P1396">
        <v>30.302197802197799</v>
      </c>
      <c r="Q1396">
        <v>-1.3785798039303E-2</v>
      </c>
    </row>
    <row r="1397" spans="1:17" hidden="1" x14ac:dyDescent="0.3">
      <c r="A1397" t="s">
        <v>2961</v>
      </c>
      <c r="B1397" t="s">
        <v>2962</v>
      </c>
      <c r="C1397" t="s">
        <v>3142</v>
      </c>
      <c r="D1397" t="s">
        <v>2963</v>
      </c>
      <c r="E1397">
        <v>1238.1359742</v>
      </c>
      <c r="F1397">
        <v>1442.6</v>
      </c>
      <c r="G1397">
        <v>78.654636215235399</v>
      </c>
      <c r="H1397">
        <v>-7.7650541557298904</v>
      </c>
      <c r="I1397">
        <v>83.694694777802098</v>
      </c>
      <c r="J1397">
        <v>6.4141402319745797</v>
      </c>
      <c r="K1397">
        <v>1323.18163000396</v>
      </c>
      <c r="L1397">
        <v>1051.5894523040899</v>
      </c>
      <c r="M1397">
        <v>68.846972416066095</v>
      </c>
      <c r="N1397">
        <v>0.70164482565712005</v>
      </c>
      <c r="O1397">
        <v>7.4448911687231503</v>
      </c>
      <c r="P1397">
        <v>118.575757575757</v>
      </c>
      <c r="Q1397">
        <v>9.9890395504646998E-2</v>
      </c>
    </row>
    <row r="1398" spans="1:17" hidden="1" x14ac:dyDescent="0.3">
      <c r="A1398" t="s">
        <v>2964</v>
      </c>
      <c r="B1398" t="s">
        <v>2965</v>
      </c>
      <c r="C1398" t="s">
        <v>3142</v>
      </c>
      <c r="D1398" t="s">
        <v>609</v>
      </c>
      <c r="E1398">
        <v>1237.17198495</v>
      </c>
      <c r="F1398">
        <v>172.15</v>
      </c>
      <c r="G1398">
        <v>-22.183253841818701</v>
      </c>
      <c r="H1398">
        <v>-10.1061390957097</v>
      </c>
      <c r="I1398">
        <v>25.2076318459109</v>
      </c>
      <c r="J1398">
        <v>-2.86333437703931</v>
      </c>
      <c r="K1398">
        <v>175.59811980112701</v>
      </c>
      <c r="L1398">
        <v>157.723437101923</v>
      </c>
      <c r="M1398">
        <v>55.159126624854203</v>
      </c>
      <c r="N1398">
        <v>0.56195382073634303</v>
      </c>
      <c r="O1398">
        <v>28.347371478361801</v>
      </c>
      <c r="P1398">
        <v>77.109053497942398</v>
      </c>
      <c r="Q1398">
        <v>0.13571586547626499</v>
      </c>
    </row>
    <row r="1399" spans="1:17" hidden="1" x14ac:dyDescent="0.3">
      <c r="A1399" t="s">
        <v>2966</v>
      </c>
      <c r="B1399" t="s">
        <v>2967</v>
      </c>
      <c r="C1399" t="s">
        <v>3142</v>
      </c>
      <c r="D1399" t="s">
        <v>1572</v>
      </c>
      <c r="E1399">
        <v>1236.55575</v>
      </c>
      <c r="F1399">
        <v>119.1</v>
      </c>
      <c r="G1399">
        <v>849.66866705109601</v>
      </c>
      <c r="H1399">
        <v>48.450121948989</v>
      </c>
      <c r="I1399">
        <v>491.65020587969701</v>
      </c>
      <c r="J1399">
        <v>9.1447778644660893</v>
      </c>
      <c r="K1399">
        <v>82.503423329843699</v>
      </c>
      <c r="L1399">
        <v>48.123521585310499</v>
      </c>
      <c r="M1399">
        <v>99.9240490344921</v>
      </c>
      <c r="N1399">
        <v>0.14156177327549799</v>
      </c>
      <c r="O1399">
        <v>0</v>
      </c>
      <c r="P1399">
        <v>1153.6842105263099</v>
      </c>
    </row>
    <row r="1400" spans="1:17" hidden="1" x14ac:dyDescent="0.3">
      <c r="A1400" t="s">
        <v>2968</v>
      </c>
      <c r="B1400" t="s">
        <v>2969</v>
      </c>
      <c r="C1400" t="s">
        <v>3142</v>
      </c>
      <c r="D1400" t="s">
        <v>51</v>
      </c>
      <c r="E1400">
        <v>1234.4477187099999</v>
      </c>
      <c r="F1400">
        <v>466.1</v>
      </c>
      <c r="G1400">
        <v>-15.1865189108347</v>
      </c>
      <c r="H1400">
        <v>8.0747976058702697</v>
      </c>
      <c r="I1400">
        <v>47.335728900802003</v>
      </c>
      <c r="J1400">
        <v>6.7420076709165899</v>
      </c>
      <c r="K1400">
        <v>403.85555735252098</v>
      </c>
      <c r="L1400">
        <v>370.66487542617801</v>
      </c>
      <c r="M1400">
        <v>72.944750633131505</v>
      </c>
      <c r="N1400">
        <v>0.96691827956115695</v>
      </c>
      <c r="O1400">
        <v>6.3291139240506196</v>
      </c>
      <c r="P1400">
        <v>70.358187134502899</v>
      </c>
      <c r="Q1400">
        <v>0.11802213961720601</v>
      </c>
    </row>
    <row r="1401" spans="1:17" hidden="1" x14ac:dyDescent="0.3">
      <c r="A1401" t="s">
        <v>2970</v>
      </c>
      <c r="B1401" t="s">
        <v>2971</v>
      </c>
      <c r="C1401" t="s">
        <v>3142</v>
      </c>
      <c r="D1401" t="s">
        <v>164</v>
      </c>
      <c r="E1401">
        <v>1232.8103900159999</v>
      </c>
      <c r="F1401">
        <v>227.94</v>
      </c>
      <c r="G1401">
        <v>134.88841252827501</v>
      </c>
      <c r="H1401">
        <v>60.443437434429299</v>
      </c>
      <c r="I1401">
        <v>37.145696093020298</v>
      </c>
      <c r="J1401">
        <v>17.490305628064199</v>
      </c>
      <c r="K1401">
        <v>148.857140996364</v>
      </c>
      <c r="L1401">
        <v>138.629905256576</v>
      </c>
      <c r="M1401">
        <v>87.924314144690698</v>
      </c>
      <c r="N1401">
        <v>4.8007391707983604</v>
      </c>
      <c r="O1401">
        <v>2.1760112310256998</v>
      </c>
      <c r="P1401">
        <v>167.22157092614299</v>
      </c>
      <c r="Q1401">
        <v>0.16037044577411</v>
      </c>
    </row>
    <row r="1402" spans="1:17" hidden="1" x14ac:dyDescent="0.3">
      <c r="A1402" t="s">
        <v>2972</v>
      </c>
      <c r="B1402" t="s">
        <v>2973</v>
      </c>
      <c r="C1402" t="s">
        <v>3142</v>
      </c>
      <c r="D1402" t="s">
        <v>1003</v>
      </c>
      <c r="E1402">
        <v>1222.597096875</v>
      </c>
      <c r="F1402">
        <v>866.25</v>
      </c>
      <c r="G1402">
        <v>27.217062184420701</v>
      </c>
      <c r="H1402">
        <v>13.1424902012005</v>
      </c>
      <c r="I1402">
        <v>3.9505845182705599</v>
      </c>
      <c r="J1402">
        <v>5.7630967821862003</v>
      </c>
      <c r="K1402">
        <v>813.21944380738398</v>
      </c>
      <c r="L1402">
        <v>751.06175205079103</v>
      </c>
      <c r="M1402">
        <v>57.037848369898498</v>
      </c>
      <c r="N1402">
        <v>0.59050210563214001</v>
      </c>
      <c r="O1402">
        <v>14.8282828282828</v>
      </c>
      <c r="P1402">
        <v>71.263345195729499</v>
      </c>
      <c r="Q1402">
        <v>0.106884135724442</v>
      </c>
    </row>
    <row r="1403" spans="1:17" hidden="1" x14ac:dyDescent="0.3">
      <c r="A1403" t="s">
        <v>2974</v>
      </c>
      <c r="B1403" t="s">
        <v>2975</v>
      </c>
      <c r="C1403" t="s">
        <v>3142</v>
      </c>
      <c r="D1403" t="s">
        <v>1323</v>
      </c>
      <c r="E1403">
        <v>1220.4633048200001</v>
      </c>
      <c r="F1403">
        <v>808.9</v>
      </c>
      <c r="G1403">
        <v>82.056988608731004</v>
      </c>
      <c r="H1403">
        <v>-6.5588710963396597</v>
      </c>
      <c r="I1403">
        <v>84.980291025993296</v>
      </c>
      <c r="J1403">
        <v>-1.6584540962355701</v>
      </c>
      <c r="K1403">
        <v>794.06871469098303</v>
      </c>
      <c r="L1403">
        <v>613.83809436266699</v>
      </c>
      <c r="M1403">
        <v>50.084066442448098</v>
      </c>
      <c r="N1403">
        <v>0.165866898894902</v>
      </c>
      <c r="O1403">
        <v>26.962541723327899</v>
      </c>
      <c r="P1403">
        <v>141.426652738397</v>
      </c>
      <c r="Q1403">
        <v>0.15922140809294699</v>
      </c>
    </row>
    <row r="1404" spans="1:17" hidden="1" x14ac:dyDescent="0.3">
      <c r="A1404" t="s">
        <v>2976</v>
      </c>
      <c r="B1404" t="s">
        <v>2977</v>
      </c>
      <c r="C1404" t="s">
        <v>3142</v>
      </c>
      <c r="D1404" t="s">
        <v>449</v>
      </c>
      <c r="E1404">
        <v>1219.2561112799999</v>
      </c>
      <c r="F1404">
        <v>502.8</v>
      </c>
      <c r="G1404">
        <v>-57.001449879653599</v>
      </c>
      <c r="H1404">
        <v>-10.8212114104454</v>
      </c>
      <c r="I1404">
        <v>-39.744312485743599</v>
      </c>
      <c r="J1404">
        <v>-2.3558607051379901</v>
      </c>
      <c r="K1404">
        <v>575.55326143901095</v>
      </c>
      <c r="L1404">
        <v>652.95116362888598</v>
      </c>
      <c r="M1404">
        <v>26.21313639305</v>
      </c>
      <c r="N1404">
        <v>0.946766088929621</v>
      </c>
      <c r="O1404">
        <v>66.020286396181305</v>
      </c>
      <c r="P1404">
        <v>3.1807921198440301</v>
      </c>
      <c r="Q1404">
        <v>-3.3585798029110998E-2</v>
      </c>
    </row>
    <row r="1405" spans="1:17" hidden="1" x14ac:dyDescent="0.3">
      <c r="A1405" t="s">
        <v>2978</v>
      </c>
      <c r="B1405" t="s">
        <v>2979</v>
      </c>
      <c r="C1405" t="s">
        <v>3142</v>
      </c>
      <c r="D1405" t="s">
        <v>284</v>
      </c>
      <c r="E1405">
        <v>1218.82896495</v>
      </c>
      <c r="F1405">
        <v>727.25</v>
      </c>
      <c r="G1405">
        <v>18.649071941740999</v>
      </c>
      <c r="H1405">
        <v>-20.001165111049598</v>
      </c>
      <c r="I1405">
        <v>15.566237531154799</v>
      </c>
      <c r="J1405">
        <v>-3.5763006384783602</v>
      </c>
      <c r="K1405">
        <v>755.10714558436996</v>
      </c>
      <c r="L1405">
        <v>618.99647934761799</v>
      </c>
      <c r="M1405">
        <v>35.809350555466501</v>
      </c>
      <c r="N1405">
        <v>0.40999368747995901</v>
      </c>
      <c r="O1405">
        <v>38.906840838776198</v>
      </c>
      <c r="P1405">
        <v>117.089552238805</v>
      </c>
      <c r="Q1405">
        <v>0.18546143067836299</v>
      </c>
    </row>
    <row r="1406" spans="1:17" hidden="1" x14ac:dyDescent="0.3">
      <c r="A1406" t="s">
        <v>2980</v>
      </c>
      <c r="B1406" t="s">
        <v>2981</v>
      </c>
      <c r="C1406" t="s">
        <v>3142</v>
      </c>
      <c r="D1406" t="s">
        <v>2782</v>
      </c>
      <c r="E1406">
        <v>1217.93587</v>
      </c>
      <c r="F1406">
        <v>1485.65</v>
      </c>
      <c r="G1406">
        <v>484.79512887778998</v>
      </c>
      <c r="H1406">
        <v>-13.852770346334101</v>
      </c>
      <c r="I1406">
        <v>53.843043345261897</v>
      </c>
      <c r="J1406">
        <v>-2.20162464777182</v>
      </c>
      <c r="K1406">
        <v>1699.4957496817899</v>
      </c>
      <c r="L1406">
        <v>1283.1237233987499</v>
      </c>
      <c r="M1406">
        <v>35.324013725338197</v>
      </c>
      <c r="N1406">
        <v>1.1656927426955701</v>
      </c>
      <c r="O1406">
        <v>48.756436576582601</v>
      </c>
      <c r="P1406">
        <v>527.385979729729</v>
      </c>
    </row>
    <row r="1407" spans="1:17" hidden="1" x14ac:dyDescent="0.3">
      <c r="A1407" t="s">
        <v>2982</v>
      </c>
      <c r="B1407" t="s">
        <v>2983</v>
      </c>
      <c r="C1407" t="s">
        <v>3142</v>
      </c>
      <c r="D1407" t="s">
        <v>48</v>
      </c>
      <c r="E1407">
        <v>1216.0563524199999</v>
      </c>
      <c r="F1407">
        <v>212.81</v>
      </c>
      <c r="G1407">
        <v>242.18027109168099</v>
      </c>
      <c r="H1407">
        <v>17.000244644091399</v>
      </c>
      <c r="I1407">
        <v>48.1818423333537</v>
      </c>
      <c r="J1407">
        <v>-5.1758362443477104</v>
      </c>
      <c r="K1407">
        <v>192.96770814765199</v>
      </c>
      <c r="L1407">
        <v>139.72507119778899</v>
      </c>
      <c r="M1407">
        <v>37.8338847293249</v>
      </c>
      <c r="N1407">
        <v>0.89807627718222105</v>
      </c>
      <c r="O1407">
        <v>20.201118368497699</v>
      </c>
      <c r="P1407">
        <v>269.14137033824801</v>
      </c>
      <c r="Q1407">
        <v>0.12779945046979399</v>
      </c>
    </row>
    <row r="1408" spans="1:17" hidden="1" x14ac:dyDescent="0.3">
      <c r="A1408" t="s">
        <v>2984</v>
      </c>
      <c r="B1408" t="s">
        <v>2985</v>
      </c>
      <c r="C1408" t="s">
        <v>3142</v>
      </c>
      <c r="D1408" t="s">
        <v>172</v>
      </c>
      <c r="E1408">
        <v>1215.6130658899999</v>
      </c>
      <c r="F1408">
        <v>548.29999999999995</v>
      </c>
      <c r="G1408">
        <v>-26.705110948888301</v>
      </c>
      <c r="H1408">
        <v>-20.529388460880501</v>
      </c>
      <c r="I1408">
        <v>2.7570118463162401</v>
      </c>
      <c r="J1408">
        <v>3.0508460187286102</v>
      </c>
      <c r="K1408">
        <v>557.42433153710795</v>
      </c>
      <c r="L1408">
        <v>513.42864847800695</v>
      </c>
      <c r="M1408">
        <v>49.457383072803999</v>
      </c>
      <c r="N1408">
        <v>0.36070746880406601</v>
      </c>
      <c r="O1408">
        <v>27.630859018785301</v>
      </c>
      <c r="P1408">
        <v>40.481680758390901</v>
      </c>
      <c r="Q1408">
        <v>6.2047693687882002E-2</v>
      </c>
    </row>
    <row r="1409" spans="1:17" hidden="1" x14ac:dyDescent="0.3">
      <c r="A1409" t="s">
        <v>2986</v>
      </c>
      <c r="B1409" t="s">
        <v>2987</v>
      </c>
      <c r="C1409" t="s">
        <v>3142</v>
      </c>
      <c r="D1409" t="s">
        <v>119</v>
      </c>
      <c r="E1409">
        <v>1215.28217118</v>
      </c>
      <c r="F1409">
        <v>953.7</v>
      </c>
      <c r="G1409">
        <v>552.55439772528996</v>
      </c>
      <c r="H1409">
        <v>6.1369866605966399</v>
      </c>
      <c r="I1409">
        <v>41.216242483357497</v>
      </c>
      <c r="J1409">
        <v>-2.3674395916159798</v>
      </c>
      <c r="K1409">
        <v>931.84676815914497</v>
      </c>
      <c r="L1409">
        <v>703.84773856088304</v>
      </c>
      <c r="M1409">
        <v>50.057705200368503</v>
      </c>
      <c r="N1409">
        <v>0.63949362466145199</v>
      </c>
      <c r="O1409">
        <v>14.050540002097</v>
      </c>
      <c r="P1409">
        <v>694.75</v>
      </c>
      <c r="Q1409">
        <v>0.16637727720634099</v>
      </c>
    </row>
    <row r="1410" spans="1:17" hidden="1" x14ac:dyDescent="0.3">
      <c r="A1410" t="s">
        <v>2988</v>
      </c>
      <c r="B1410" t="s">
        <v>2989</v>
      </c>
      <c r="C1410" t="s">
        <v>3142</v>
      </c>
      <c r="D1410" t="s">
        <v>1344</v>
      </c>
      <c r="E1410">
        <v>1204.7616757799999</v>
      </c>
      <c r="F1410">
        <v>138.06</v>
      </c>
      <c r="G1410">
        <v>-53.680844469496002</v>
      </c>
      <c r="H1410">
        <v>-4.7607022911779104</v>
      </c>
      <c r="I1410">
        <v>-23.034756956209002</v>
      </c>
      <c r="J1410">
        <v>-2.3271112908762999</v>
      </c>
      <c r="K1410">
        <v>144.58348400962899</v>
      </c>
      <c r="L1410">
        <v>156.15674267018699</v>
      </c>
      <c r="M1410">
        <v>50.729320147186002</v>
      </c>
      <c r="N1410">
        <v>0.44901329911825899</v>
      </c>
      <c r="O1410">
        <v>44.828335506301499</v>
      </c>
      <c r="P1410">
        <v>9.2246835443037902</v>
      </c>
      <c r="Q1410">
        <v>5.9537700839159997E-2</v>
      </c>
    </row>
    <row r="1411" spans="1:17" hidden="1" x14ac:dyDescent="0.3">
      <c r="A1411" t="s">
        <v>2990</v>
      </c>
      <c r="B1411" t="s">
        <v>2991</v>
      </c>
      <c r="C1411" t="s">
        <v>3142</v>
      </c>
      <c r="D1411" t="s">
        <v>21</v>
      </c>
      <c r="E1411">
        <v>1201.66488</v>
      </c>
      <c r="F1411">
        <v>1013.55</v>
      </c>
      <c r="G1411">
        <v>-31.604057191810199</v>
      </c>
      <c r="H1411">
        <v>-2.09297505481049</v>
      </c>
      <c r="I1411">
        <v>-22.8985378101507</v>
      </c>
      <c r="J1411">
        <v>-0.56359192264385605</v>
      </c>
      <c r="K1411">
        <v>1040.7305094349999</v>
      </c>
      <c r="L1411">
        <v>1076.0457453940401</v>
      </c>
      <c r="M1411">
        <v>42.455042462567803</v>
      </c>
      <c r="N1411">
        <v>0.53105920589875999</v>
      </c>
      <c r="O1411">
        <v>44.778254649499203</v>
      </c>
      <c r="P1411">
        <v>6.0698027314112197</v>
      </c>
      <c r="Q1411">
        <v>0.11317126221839401</v>
      </c>
    </row>
    <row r="1412" spans="1:17" hidden="1" x14ac:dyDescent="0.3">
      <c r="A1412" t="s">
        <v>2992</v>
      </c>
      <c r="B1412" t="s">
        <v>2993</v>
      </c>
      <c r="C1412" t="s">
        <v>3142</v>
      </c>
      <c r="D1412" t="s">
        <v>2994</v>
      </c>
      <c r="E1412">
        <v>1201.0651175</v>
      </c>
      <c r="F1412">
        <v>616.75</v>
      </c>
      <c r="G1412">
        <v>31.566082349629699</v>
      </c>
      <c r="H1412">
        <v>-13.298720363542101</v>
      </c>
      <c r="I1412">
        <v>29.105311237010699</v>
      </c>
      <c r="J1412">
        <v>-0.61627350948850401</v>
      </c>
      <c r="K1412">
        <v>678.52787743428996</v>
      </c>
      <c r="L1412">
        <v>590.98873617560605</v>
      </c>
      <c r="M1412">
        <v>38.5223147817008</v>
      </c>
      <c r="N1412">
        <v>0.62661746617466096</v>
      </c>
      <c r="O1412">
        <v>53.871098500202599</v>
      </c>
      <c r="P1412">
        <v>73.732394366197099</v>
      </c>
    </row>
    <row r="1413" spans="1:17" hidden="1" x14ac:dyDescent="0.3">
      <c r="A1413" t="s">
        <v>2995</v>
      </c>
      <c r="B1413" t="s">
        <v>2996</v>
      </c>
      <c r="C1413" t="s">
        <v>3142</v>
      </c>
      <c r="D1413" t="s">
        <v>589</v>
      </c>
      <c r="E1413">
        <v>1196.678388652</v>
      </c>
      <c r="F1413">
        <v>222.22</v>
      </c>
      <c r="G1413">
        <v>-23.0471408645226</v>
      </c>
      <c r="H1413">
        <v>-0.86663242049949196</v>
      </c>
      <c r="I1413">
        <v>-9.6529952408658009</v>
      </c>
      <c r="J1413">
        <v>-3.9615946064097098</v>
      </c>
      <c r="K1413">
        <v>237.63770540781599</v>
      </c>
      <c r="L1413">
        <v>229.17543425448901</v>
      </c>
      <c r="M1413">
        <v>34.668961890937297</v>
      </c>
      <c r="N1413">
        <v>0.42666672709740899</v>
      </c>
      <c r="O1413">
        <v>31.581315813158099</v>
      </c>
      <c r="P1413">
        <v>22.773480662983399</v>
      </c>
      <c r="Q1413">
        <v>3.3108820301552003E-2</v>
      </c>
    </row>
    <row r="1414" spans="1:17" hidden="1" x14ac:dyDescent="0.3">
      <c r="A1414" t="s">
        <v>2997</v>
      </c>
      <c r="B1414" t="s">
        <v>2998</v>
      </c>
      <c r="C1414" t="s">
        <v>3142</v>
      </c>
      <c r="D1414" t="s">
        <v>752</v>
      </c>
      <c r="E1414">
        <v>1188.7895027909999</v>
      </c>
      <c r="F1414">
        <v>235.51</v>
      </c>
      <c r="G1414">
        <v>-37.277169315111401</v>
      </c>
      <c r="H1414">
        <v>-1.1534798017799399</v>
      </c>
      <c r="I1414">
        <v>-26.821927299770199</v>
      </c>
      <c r="J1414">
        <v>1.2082479735793501</v>
      </c>
      <c r="K1414">
        <v>253.30130819764199</v>
      </c>
      <c r="M1414">
        <v>42.2187154922932</v>
      </c>
      <c r="N1414">
        <v>0.40361374771316699</v>
      </c>
      <c r="O1414">
        <v>36.172561674663498</v>
      </c>
      <c r="P1414">
        <v>6.2674848840357198</v>
      </c>
    </row>
    <row r="1415" spans="1:17" hidden="1" x14ac:dyDescent="0.3">
      <c r="A1415" t="s">
        <v>2999</v>
      </c>
      <c r="B1415" t="s">
        <v>3000</v>
      </c>
      <c r="C1415" t="s">
        <v>3142</v>
      </c>
      <c r="D1415" t="s">
        <v>51</v>
      </c>
      <c r="E1415">
        <v>1185.63528008</v>
      </c>
      <c r="F1415">
        <v>375.4</v>
      </c>
      <c r="G1415">
        <v>-43.686920009653903</v>
      </c>
      <c r="H1415">
        <v>-5.6740243815461E-2</v>
      </c>
      <c r="I1415">
        <v>8.0555820856073996</v>
      </c>
      <c r="J1415">
        <v>-1.6109322132778801</v>
      </c>
      <c r="K1415">
        <v>378.73067528324702</v>
      </c>
      <c r="L1415">
        <v>358.91178277343403</v>
      </c>
      <c r="M1415">
        <v>47.547275533953503</v>
      </c>
      <c r="N1415">
        <v>0.25426109827612098</v>
      </c>
      <c r="O1415">
        <v>36.760788492274898</v>
      </c>
      <c r="P1415">
        <v>42.575009494872702</v>
      </c>
      <c r="Q1415">
        <v>-1.5703838420887E-2</v>
      </c>
    </row>
    <row r="1416" spans="1:17" hidden="1" x14ac:dyDescent="0.3">
      <c r="A1416" t="s">
        <v>3001</v>
      </c>
      <c r="B1416" t="s">
        <v>3002</v>
      </c>
      <c r="C1416" t="s">
        <v>3142</v>
      </c>
      <c r="D1416" t="s">
        <v>395</v>
      </c>
      <c r="E1416">
        <v>1176.5766733820001</v>
      </c>
      <c r="F1416">
        <v>169.18</v>
      </c>
      <c r="G1416">
        <v>-22.786222399275498</v>
      </c>
      <c r="H1416">
        <v>-8.9459438144480306</v>
      </c>
      <c r="I1416">
        <v>5.2234897386953598</v>
      </c>
      <c r="J1416">
        <v>-4.4751864488603701</v>
      </c>
      <c r="K1416">
        <v>172.83471925319199</v>
      </c>
      <c r="L1416">
        <v>162.47172383082199</v>
      </c>
      <c r="M1416">
        <v>42.034298951795598</v>
      </c>
      <c r="N1416">
        <v>0.27070124458993</v>
      </c>
      <c r="O1416">
        <v>15.557394491074501</v>
      </c>
      <c r="P1416">
        <v>28.605093120486401</v>
      </c>
      <c r="Q1416">
        <v>1.7694957724345001E-2</v>
      </c>
    </row>
    <row r="1417" spans="1:17" hidden="1" x14ac:dyDescent="0.3">
      <c r="A1417" t="s">
        <v>3003</v>
      </c>
      <c r="B1417" t="s">
        <v>3004</v>
      </c>
      <c r="C1417" t="s">
        <v>3142</v>
      </c>
      <c r="D1417" t="s">
        <v>620</v>
      </c>
      <c r="E1417">
        <v>1175.633553745</v>
      </c>
      <c r="F1417">
        <v>182.35</v>
      </c>
      <c r="G1417">
        <v>-39.962053445039402</v>
      </c>
      <c r="H1417">
        <v>-7.0085861756034502</v>
      </c>
      <c r="I1417">
        <v>-31.062007001055001</v>
      </c>
      <c r="J1417">
        <v>-0.506184645122569</v>
      </c>
      <c r="K1417">
        <v>196.74716702383799</v>
      </c>
      <c r="L1417">
        <v>217.88827028851301</v>
      </c>
      <c r="M1417">
        <v>44.582631418842404</v>
      </c>
      <c r="N1417">
        <v>0.89824245882331799</v>
      </c>
      <c r="O1417">
        <v>68.823690704688801</v>
      </c>
      <c r="P1417">
        <v>7.5176886792452899</v>
      </c>
      <c r="Q1417">
        <v>7.7735950852966001E-2</v>
      </c>
    </row>
    <row r="1418" spans="1:17" hidden="1" x14ac:dyDescent="0.3">
      <c r="A1418" t="s">
        <v>3005</v>
      </c>
      <c r="B1418" t="s">
        <v>3006</v>
      </c>
      <c r="C1418" t="s">
        <v>3142</v>
      </c>
      <c r="D1418" t="s">
        <v>475</v>
      </c>
      <c r="E1418">
        <v>1169.408256722</v>
      </c>
      <c r="F1418">
        <v>95.89</v>
      </c>
      <c r="G1418">
        <v>31.273224185777</v>
      </c>
      <c r="H1418">
        <v>-14.742361728663001</v>
      </c>
      <c r="I1418">
        <v>9.1052776896077301</v>
      </c>
      <c r="J1418">
        <v>-4.7367576418668103</v>
      </c>
      <c r="K1418">
        <v>97.2649283768191</v>
      </c>
      <c r="L1418">
        <v>87.098740611110301</v>
      </c>
      <c r="M1418">
        <v>44.479908882538197</v>
      </c>
      <c r="N1418">
        <v>0.453429828049846</v>
      </c>
      <c r="O1418">
        <v>32.182709354468599</v>
      </c>
      <c r="P1418">
        <v>65.613126079447298</v>
      </c>
      <c r="Q1418">
        <v>-5.4267481407081E-2</v>
      </c>
    </row>
    <row r="1419" spans="1:17" hidden="1" x14ac:dyDescent="0.3">
      <c r="A1419" t="s">
        <v>3007</v>
      </c>
      <c r="B1419" t="s">
        <v>3008</v>
      </c>
      <c r="C1419" t="s">
        <v>3142</v>
      </c>
      <c r="D1419" t="s">
        <v>135</v>
      </c>
      <c r="E1419">
        <v>1168.3460172</v>
      </c>
      <c r="F1419">
        <v>956.35</v>
      </c>
      <c r="G1419">
        <v>38.5116925174272</v>
      </c>
      <c r="H1419">
        <v>-2.3625130267079202</v>
      </c>
      <c r="I1419">
        <v>-7.3128036591527499</v>
      </c>
      <c r="J1419">
        <v>-4.4007095522338204</v>
      </c>
      <c r="K1419">
        <v>952.747896009898</v>
      </c>
      <c r="L1419">
        <v>878.231293987556</v>
      </c>
      <c r="M1419">
        <v>46.305355203194097</v>
      </c>
      <c r="N1419">
        <v>0.99545827001310305</v>
      </c>
      <c r="O1419">
        <v>24.400062738537098</v>
      </c>
      <c r="P1419">
        <v>69.265486725663706</v>
      </c>
    </row>
    <row r="1420" spans="1:17" hidden="1" x14ac:dyDescent="0.3">
      <c r="A1420" t="s">
        <v>3009</v>
      </c>
      <c r="B1420" t="s">
        <v>3010</v>
      </c>
      <c r="C1420" t="s">
        <v>3142</v>
      </c>
      <c r="D1420" t="s">
        <v>184</v>
      </c>
      <c r="E1420">
        <v>1167.1436872899999</v>
      </c>
      <c r="F1420">
        <v>735.7</v>
      </c>
      <c r="G1420">
        <v>57.124976069335297</v>
      </c>
      <c r="H1420">
        <v>-6.2598917947916402</v>
      </c>
      <c r="I1420">
        <v>-10.1765987519854</v>
      </c>
      <c r="J1420">
        <v>-3.7689851388956601</v>
      </c>
      <c r="K1420">
        <v>812.24222373612304</v>
      </c>
      <c r="L1420">
        <v>754.11439826110995</v>
      </c>
      <c r="M1420">
        <v>39.6227068142124</v>
      </c>
      <c r="N1420">
        <v>0.63478048119790897</v>
      </c>
      <c r="O1420">
        <v>48.776675275248003</v>
      </c>
      <c r="P1420">
        <v>97.238605898123296</v>
      </c>
      <c r="Q1420">
        <v>0.16465680930759599</v>
      </c>
    </row>
    <row r="1421" spans="1:17" hidden="1" x14ac:dyDescent="0.3">
      <c r="A1421" t="s">
        <v>3011</v>
      </c>
      <c r="B1421" t="s">
        <v>3012</v>
      </c>
      <c r="C1421" t="s">
        <v>3142</v>
      </c>
      <c r="D1421" t="s">
        <v>256</v>
      </c>
      <c r="E1421">
        <v>1165.01150656</v>
      </c>
      <c r="F1421">
        <v>998.8</v>
      </c>
      <c r="G1421">
        <v>10.8804685149574</v>
      </c>
      <c r="H1421">
        <v>-1.97819485755518</v>
      </c>
      <c r="I1421">
        <v>-9.9799513857418205</v>
      </c>
      <c r="J1421">
        <v>-1.6339121556032401</v>
      </c>
      <c r="K1421">
        <v>1002.8045034681101</v>
      </c>
      <c r="L1421">
        <v>931.68508441855602</v>
      </c>
      <c r="M1421">
        <v>42.3250636591739</v>
      </c>
      <c r="N1421">
        <v>0.55530176568041301</v>
      </c>
      <c r="O1421">
        <v>12.1295554665598</v>
      </c>
      <c r="P1421">
        <v>46.451612903225701</v>
      </c>
      <c r="Q1421">
        <v>6.3288089807057996E-2</v>
      </c>
    </row>
    <row r="1422" spans="1:17" hidden="1" x14ac:dyDescent="0.3">
      <c r="A1422" t="s">
        <v>3013</v>
      </c>
      <c r="B1422" t="s">
        <v>3014</v>
      </c>
      <c r="C1422" t="s">
        <v>3142</v>
      </c>
      <c r="D1422" t="s">
        <v>405</v>
      </c>
      <c r="E1422">
        <v>1164.811974036</v>
      </c>
      <c r="F1422">
        <v>91.82</v>
      </c>
      <c r="G1422">
        <v>10.1450676938549</v>
      </c>
      <c r="H1422">
        <v>-24.530875225193501</v>
      </c>
      <c r="I1422">
        <v>26.124390857436602</v>
      </c>
      <c r="J1422">
        <v>-3.2586894326182199</v>
      </c>
      <c r="K1422">
        <v>95.214709950503703</v>
      </c>
      <c r="L1422">
        <v>77.853425362310901</v>
      </c>
      <c r="M1422">
        <v>39.785967181822201</v>
      </c>
      <c r="N1422">
        <v>0.32211135717915101</v>
      </c>
      <c r="O1422">
        <v>47.789152690045697</v>
      </c>
      <c r="P1422">
        <v>97.038626609442005</v>
      </c>
      <c r="Q1422">
        <v>5.9404071787255E-2</v>
      </c>
    </row>
    <row r="1423" spans="1:17" hidden="1" x14ac:dyDescent="0.3">
      <c r="A1423" t="s">
        <v>3015</v>
      </c>
      <c r="B1423" t="s">
        <v>3016</v>
      </c>
      <c r="C1423" t="s">
        <v>3142</v>
      </c>
      <c r="D1423" t="s">
        <v>21</v>
      </c>
      <c r="E1423">
        <v>1156.1520599999999</v>
      </c>
      <c r="F1423">
        <v>1316</v>
      </c>
      <c r="G1423">
        <v>403.383021461856</v>
      </c>
      <c r="H1423">
        <v>2.94439530159551</v>
      </c>
      <c r="I1423">
        <v>61.551236409388103</v>
      </c>
      <c r="J1423">
        <v>4.3286819838044801</v>
      </c>
      <c r="K1423">
        <v>1343.68442751562</v>
      </c>
      <c r="L1423">
        <v>1100.7275351923099</v>
      </c>
      <c r="M1423">
        <v>52.218460362982697</v>
      </c>
      <c r="N1423">
        <v>1.00248907016303</v>
      </c>
      <c r="O1423">
        <v>38.180969120650403</v>
      </c>
      <c r="P1423">
        <v>470.67319067968401</v>
      </c>
    </row>
    <row r="1424" spans="1:17" hidden="1" x14ac:dyDescent="0.3">
      <c r="A1424" t="s">
        <v>3017</v>
      </c>
      <c r="B1424" t="s">
        <v>3018</v>
      </c>
      <c r="C1424" t="s">
        <v>3142</v>
      </c>
      <c r="D1424" t="s">
        <v>2220</v>
      </c>
      <c r="E1424">
        <v>1153.36323305</v>
      </c>
      <c r="F1424">
        <v>496.3</v>
      </c>
      <c r="G1424">
        <v>124.967834763586</v>
      </c>
      <c r="H1424">
        <v>-17.217474646044199</v>
      </c>
      <c r="I1424">
        <v>-51.814767262449998</v>
      </c>
      <c r="J1424">
        <v>-3.8918461201132799</v>
      </c>
      <c r="K1424">
        <v>629.57881603313103</v>
      </c>
      <c r="L1424">
        <v>635.82658550855297</v>
      </c>
      <c r="M1424">
        <v>24.7467650936814</v>
      </c>
      <c r="N1424">
        <v>1.04021621995424</v>
      </c>
      <c r="O1424">
        <v>97.461212976022495</v>
      </c>
      <c r="P1424">
        <v>171.27630500136601</v>
      </c>
      <c r="Q1424">
        <v>0.24600413107997601</v>
      </c>
    </row>
    <row r="1425" spans="1:17" hidden="1" x14ac:dyDescent="0.3">
      <c r="A1425" t="s">
        <v>3019</v>
      </c>
      <c r="B1425" t="s">
        <v>3020</v>
      </c>
      <c r="C1425" t="s">
        <v>3142</v>
      </c>
      <c r="D1425" t="s">
        <v>184</v>
      </c>
      <c r="E1425">
        <v>1152.9426335000001</v>
      </c>
      <c r="F1425">
        <v>126.55</v>
      </c>
      <c r="G1425">
        <v>-19.851492814065001</v>
      </c>
      <c r="H1425">
        <v>-8.7177692468040995</v>
      </c>
      <c r="I1425">
        <v>-12.142937913446501</v>
      </c>
      <c r="J1425">
        <v>-2.17736645959027</v>
      </c>
      <c r="K1425">
        <v>134.926498609254</v>
      </c>
      <c r="L1425">
        <v>131.32541033103101</v>
      </c>
      <c r="M1425">
        <v>36.454397606952497</v>
      </c>
      <c r="N1425">
        <v>0.58100738838257304</v>
      </c>
      <c r="O1425">
        <v>23.271434215725002</v>
      </c>
      <c r="P1425">
        <v>16.100917431192599</v>
      </c>
      <c r="Q1425">
        <v>7.2661316783725005E-2</v>
      </c>
    </row>
    <row r="1426" spans="1:17" hidden="1" x14ac:dyDescent="0.3">
      <c r="A1426" t="s">
        <v>3021</v>
      </c>
      <c r="B1426" t="s">
        <v>3022</v>
      </c>
      <c r="C1426" t="s">
        <v>3142</v>
      </c>
      <c r="D1426" t="s">
        <v>138</v>
      </c>
      <c r="E1426">
        <v>1149.9585575399999</v>
      </c>
      <c r="F1426">
        <v>231.57</v>
      </c>
      <c r="G1426">
        <v>-1.78812627359317</v>
      </c>
      <c r="H1426">
        <v>-14.476933884180999</v>
      </c>
      <c r="I1426">
        <v>47.505084945585402</v>
      </c>
      <c r="J1426">
        <v>-4.9109333088921296</v>
      </c>
      <c r="K1426">
        <v>230.821947481357</v>
      </c>
      <c r="L1426">
        <v>194.55921220604901</v>
      </c>
      <c r="M1426">
        <v>46.984207838508702</v>
      </c>
      <c r="N1426">
        <v>0.451877441552195</v>
      </c>
      <c r="O1426">
        <v>21.777432309884698</v>
      </c>
      <c r="P1426">
        <v>79.095127610208806</v>
      </c>
    </row>
    <row r="1427" spans="1:17" hidden="1" x14ac:dyDescent="0.3">
      <c r="A1427" t="s">
        <v>3023</v>
      </c>
      <c r="B1427" t="s">
        <v>3024</v>
      </c>
      <c r="C1427" t="s">
        <v>3142</v>
      </c>
      <c r="D1427" t="s">
        <v>434</v>
      </c>
      <c r="E1427">
        <v>1149.2320460399999</v>
      </c>
      <c r="F1427">
        <v>176.13</v>
      </c>
      <c r="G1427">
        <v>45.9696813130804</v>
      </c>
      <c r="H1427">
        <v>-5.0749995670771302</v>
      </c>
      <c r="I1427">
        <v>-33.946842187178397</v>
      </c>
      <c r="J1427">
        <v>0.99662971631794595</v>
      </c>
      <c r="K1427">
        <v>165.45525976790299</v>
      </c>
      <c r="L1427">
        <v>169.42289285130099</v>
      </c>
      <c r="M1427">
        <v>28.914725076275101</v>
      </c>
      <c r="N1427">
        <v>0.34269234109264002</v>
      </c>
      <c r="O1427">
        <v>69.335150173167506</v>
      </c>
      <c r="P1427">
        <v>81.577319587628807</v>
      </c>
      <c r="Q1427">
        <v>-6.5203644557270003E-3</v>
      </c>
    </row>
    <row r="1428" spans="1:17" hidden="1" x14ac:dyDescent="0.3">
      <c r="A1428" t="s">
        <v>3025</v>
      </c>
      <c r="B1428" t="s">
        <v>3026</v>
      </c>
      <c r="C1428" t="s">
        <v>3142</v>
      </c>
      <c r="D1428" t="s">
        <v>278</v>
      </c>
      <c r="E1428">
        <v>1144.4570596799999</v>
      </c>
      <c r="F1428">
        <v>265.10000000000002</v>
      </c>
      <c r="G1428">
        <v>60.335317691544603</v>
      </c>
      <c r="H1428">
        <v>1.8838087367074201</v>
      </c>
      <c r="I1428">
        <v>1.75610699612465</v>
      </c>
      <c r="J1428">
        <v>-2.4457761849493198</v>
      </c>
      <c r="K1428">
        <v>264.71181988265602</v>
      </c>
      <c r="L1428">
        <v>244.806026190029</v>
      </c>
      <c r="M1428">
        <v>60.236129903299101</v>
      </c>
      <c r="N1428">
        <v>0.75309438376877402</v>
      </c>
      <c r="O1428">
        <v>27.499056959637802</v>
      </c>
      <c r="P1428">
        <v>105.027068832173</v>
      </c>
      <c r="Q1428">
        <v>0.100777485713197</v>
      </c>
    </row>
    <row r="1429" spans="1:17" hidden="1" x14ac:dyDescent="0.3">
      <c r="A1429" t="s">
        <v>3027</v>
      </c>
      <c r="B1429" t="s">
        <v>3028</v>
      </c>
      <c r="C1429" t="s">
        <v>3142</v>
      </c>
      <c r="D1429" t="s">
        <v>21</v>
      </c>
      <c r="E1429">
        <v>1135.7785130499999</v>
      </c>
      <c r="F1429">
        <v>272.75</v>
      </c>
      <c r="G1429">
        <v>-36.765993426460298</v>
      </c>
      <c r="H1429">
        <v>-7.3321479231479998</v>
      </c>
      <c r="I1429">
        <v>-19.6698398153484</v>
      </c>
      <c r="J1429">
        <v>5.1270242338212002</v>
      </c>
      <c r="M1429">
        <v>45.333193681605103</v>
      </c>
      <c r="O1429">
        <v>27.882676443629599</v>
      </c>
      <c r="P1429">
        <v>10.4027524792552</v>
      </c>
    </row>
    <row r="1430" spans="1:17" hidden="1" x14ac:dyDescent="0.3">
      <c r="A1430" t="s">
        <v>3029</v>
      </c>
      <c r="B1430" t="s">
        <v>3030</v>
      </c>
      <c r="C1430" t="s">
        <v>3142</v>
      </c>
      <c r="D1430" t="s">
        <v>368</v>
      </c>
      <c r="E1430">
        <v>1133.488192</v>
      </c>
      <c r="F1430">
        <v>547.6</v>
      </c>
      <c r="G1430">
        <v>279.87396761821799</v>
      </c>
      <c r="H1430">
        <v>47.180515640113498</v>
      </c>
      <c r="I1430">
        <v>182.969278963476</v>
      </c>
      <c r="J1430">
        <v>15.4816082570904</v>
      </c>
      <c r="K1430">
        <v>335.40398946027199</v>
      </c>
      <c r="L1430">
        <v>224.49633001951099</v>
      </c>
      <c r="M1430">
        <v>92.711756005387997</v>
      </c>
      <c r="N1430">
        <v>1.5676519650363601</v>
      </c>
      <c r="O1430">
        <v>2.2918188458728799</v>
      </c>
      <c r="P1430">
        <v>317.53717117804001</v>
      </c>
    </row>
    <row r="1431" spans="1:17" hidden="1" x14ac:dyDescent="0.3">
      <c r="A1431" t="s">
        <v>3031</v>
      </c>
      <c r="B1431" t="s">
        <v>3032</v>
      </c>
      <c r="C1431" t="s">
        <v>3142</v>
      </c>
      <c r="D1431" t="s">
        <v>1344</v>
      </c>
      <c r="E1431">
        <v>1126.9000000000001</v>
      </c>
      <c r="F1431">
        <v>112.69</v>
      </c>
      <c r="G1431">
        <v>-40.0759797400125</v>
      </c>
      <c r="H1431">
        <v>-3.6501928265828401</v>
      </c>
      <c r="I1431">
        <v>-15.2072387895912</v>
      </c>
      <c r="J1431">
        <v>-4.4800607498727203</v>
      </c>
      <c r="K1431">
        <v>118.38409335044101</v>
      </c>
      <c r="L1431">
        <v>121.41988839469499</v>
      </c>
      <c r="M1431">
        <v>33.762369475021401</v>
      </c>
      <c r="N1431">
        <v>0.90515410852595402</v>
      </c>
      <c r="O1431">
        <v>37.545478747004999</v>
      </c>
      <c r="P1431">
        <v>12.3529411764705</v>
      </c>
      <c r="Q1431">
        <v>1.0197888215303E-2</v>
      </c>
    </row>
    <row r="1432" spans="1:17" hidden="1" x14ac:dyDescent="0.3">
      <c r="A1432" t="s">
        <v>3033</v>
      </c>
      <c r="B1432" t="s">
        <v>3034</v>
      </c>
      <c r="C1432" t="s">
        <v>3142</v>
      </c>
      <c r="D1432" t="s">
        <v>1344</v>
      </c>
      <c r="E1432">
        <v>1126.107</v>
      </c>
      <c r="F1432">
        <v>118.6</v>
      </c>
      <c r="G1432">
        <v>107.658089675293</v>
      </c>
      <c r="H1432">
        <v>0.21998886810215701</v>
      </c>
      <c r="I1432">
        <v>59.3219302561291</v>
      </c>
      <c r="J1432">
        <v>10.590391051102101</v>
      </c>
      <c r="K1432">
        <v>115.348360239039</v>
      </c>
      <c r="L1432">
        <v>95.024591098507202</v>
      </c>
      <c r="M1432">
        <v>59.895607843330097</v>
      </c>
      <c r="N1432">
        <v>1.4164394331897601</v>
      </c>
      <c r="O1432">
        <v>15.0927487352445</v>
      </c>
      <c r="P1432">
        <v>173.90300230946801</v>
      </c>
      <c r="Q1432">
        <v>0.111314894234373</v>
      </c>
    </row>
    <row r="1433" spans="1:17" hidden="1" x14ac:dyDescent="0.3">
      <c r="A1433" t="s">
        <v>3035</v>
      </c>
      <c r="B1433" t="s">
        <v>3036</v>
      </c>
      <c r="C1433" t="s">
        <v>3142</v>
      </c>
      <c r="D1433" t="s">
        <v>405</v>
      </c>
      <c r="E1433">
        <v>1124.5223527999999</v>
      </c>
      <c r="F1433">
        <v>108.01</v>
      </c>
      <c r="G1433">
        <v>10.3688435379221</v>
      </c>
      <c r="H1433">
        <v>4.6507121507926996</v>
      </c>
      <c r="I1433">
        <v>73.358124763188599</v>
      </c>
      <c r="J1433">
        <v>-0.47341466238028101</v>
      </c>
      <c r="K1433">
        <v>96.386310104619199</v>
      </c>
      <c r="L1433">
        <v>77.629377084878698</v>
      </c>
      <c r="M1433">
        <v>53.516134465599997</v>
      </c>
      <c r="N1433">
        <v>0.377643744787933</v>
      </c>
      <c r="O1433">
        <v>14.7023423757059</v>
      </c>
      <c r="P1433">
        <v>119.532520325203</v>
      </c>
      <c r="Q1433">
        <v>0.121688262052183</v>
      </c>
    </row>
    <row r="1434" spans="1:17" hidden="1" x14ac:dyDescent="0.3">
      <c r="A1434" t="s">
        <v>3037</v>
      </c>
      <c r="B1434" t="s">
        <v>3038</v>
      </c>
      <c r="C1434" t="s">
        <v>3142</v>
      </c>
      <c r="D1434" t="s">
        <v>261</v>
      </c>
      <c r="E1434">
        <v>1119.21569301</v>
      </c>
      <c r="F1434">
        <v>21.3</v>
      </c>
      <c r="G1434">
        <v>89.282555575768896</v>
      </c>
      <c r="H1434">
        <v>-5.2589143448171303</v>
      </c>
      <c r="I1434">
        <v>-16.032346516511499</v>
      </c>
      <c r="J1434">
        <v>-0.64429692460869303</v>
      </c>
      <c r="K1434">
        <v>20.968394425001399</v>
      </c>
      <c r="L1434">
        <v>19.949919684108899</v>
      </c>
      <c r="M1434">
        <v>62.6333930095333</v>
      </c>
      <c r="N1434">
        <v>0.95086313838981695</v>
      </c>
      <c r="O1434">
        <v>95.539906103286299</v>
      </c>
      <c r="P1434">
        <v>142.04545454545399</v>
      </c>
      <c r="Q1434">
        <v>9.3827320673716005E-2</v>
      </c>
    </row>
    <row r="1435" spans="1:17" hidden="1" x14ac:dyDescent="0.3">
      <c r="A1435" t="s">
        <v>3039</v>
      </c>
      <c r="B1435" t="s">
        <v>3040</v>
      </c>
      <c r="C1435" t="s">
        <v>3142</v>
      </c>
      <c r="E1435">
        <v>1119.0428079999999</v>
      </c>
      <c r="F1435">
        <v>2.14</v>
      </c>
      <c r="G1435">
        <v>272.85380126245701</v>
      </c>
      <c r="H1435">
        <v>-23.401108577498501</v>
      </c>
      <c r="I1435">
        <v>-52.950052018432999</v>
      </c>
      <c r="J1435">
        <v>4.3782722283952502</v>
      </c>
      <c r="K1435">
        <v>2.3272778501214502</v>
      </c>
      <c r="L1435">
        <v>2.4237834742472</v>
      </c>
      <c r="M1435">
        <v>51.794797722458298</v>
      </c>
      <c r="N1435">
        <v>0.462513452094239</v>
      </c>
      <c r="O1435">
        <v>92.990654205607399</v>
      </c>
      <c r="P1435">
        <v>296.11291068949498</v>
      </c>
    </row>
    <row r="1436" spans="1:17" hidden="1" x14ac:dyDescent="0.3">
      <c r="A1436" t="s">
        <v>3041</v>
      </c>
      <c r="B1436" t="s">
        <v>3042</v>
      </c>
      <c r="C1436" t="s">
        <v>3142</v>
      </c>
      <c r="D1436" t="s">
        <v>98</v>
      </c>
      <c r="E1436">
        <v>1115.144824125</v>
      </c>
      <c r="F1436">
        <v>2629.95</v>
      </c>
      <c r="G1436">
        <v>130.889775796328</v>
      </c>
      <c r="H1436">
        <v>-1.0752993874504799</v>
      </c>
      <c r="I1436">
        <v>35.299816742422799</v>
      </c>
      <c r="J1436">
        <v>1.08929023135597</v>
      </c>
      <c r="K1436">
        <v>2679.7837801599098</v>
      </c>
      <c r="L1436">
        <v>2288.7567777374602</v>
      </c>
      <c r="M1436">
        <v>52.579431898516702</v>
      </c>
      <c r="N1436">
        <v>0.78099604084184204</v>
      </c>
      <c r="O1436">
        <v>34.907507747295497</v>
      </c>
      <c r="P1436">
        <v>172.81639004149301</v>
      </c>
      <c r="Q1436">
        <v>0.12373207892259</v>
      </c>
    </row>
    <row r="1437" spans="1:17" hidden="1" x14ac:dyDescent="0.3">
      <c r="A1437" t="s">
        <v>3043</v>
      </c>
      <c r="B1437" t="s">
        <v>3044</v>
      </c>
      <c r="C1437" t="s">
        <v>3142</v>
      </c>
      <c r="D1437" t="s">
        <v>609</v>
      </c>
      <c r="E1437">
        <v>1112.472655</v>
      </c>
      <c r="F1437">
        <v>440.5</v>
      </c>
      <c r="G1437">
        <v>-6.6223477098908203</v>
      </c>
      <c r="H1437">
        <v>-8.6346474327801204</v>
      </c>
      <c r="I1437">
        <v>2.85255692339932</v>
      </c>
      <c r="J1437">
        <v>-1.63351918054109</v>
      </c>
      <c r="K1437">
        <v>474.33317939936501</v>
      </c>
      <c r="L1437">
        <v>448.18852360176197</v>
      </c>
      <c r="M1437">
        <v>39.556521193852802</v>
      </c>
      <c r="N1437">
        <v>0.50724010016454002</v>
      </c>
      <c r="O1437">
        <v>32.6674233825198</v>
      </c>
      <c r="P1437">
        <v>27.866473149491998</v>
      </c>
    </row>
    <row r="1438" spans="1:17" hidden="1" x14ac:dyDescent="0.3">
      <c r="A1438" t="s">
        <v>3045</v>
      </c>
      <c r="B1438" t="s">
        <v>3046</v>
      </c>
      <c r="C1438" t="s">
        <v>3142</v>
      </c>
      <c r="D1438" t="s">
        <v>119</v>
      </c>
      <c r="E1438">
        <v>1110.9183227999999</v>
      </c>
      <c r="F1438">
        <v>127.69</v>
      </c>
      <c r="G1438">
        <v>-47.699770879092497</v>
      </c>
      <c r="H1438">
        <v>-9.9975971193247499</v>
      </c>
      <c r="I1438">
        <v>-27.3778655320951</v>
      </c>
      <c r="J1438">
        <v>-5.6700369503487096</v>
      </c>
      <c r="K1438">
        <v>138.47718461265401</v>
      </c>
      <c r="L1438">
        <v>142.86384491798901</v>
      </c>
      <c r="M1438">
        <v>34.037736705996998</v>
      </c>
      <c r="N1438">
        <v>0.81815071851735499</v>
      </c>
      <c r="O1438">
        <v>52.165400579528502</v>
      </c>
      <c r="P1438">
        <v>9.6051502145922694</v>
      </c>
      <c r="Q1438">
        <v>3.5253297190107002E-2</v>
      </c>
    </row>
    <row r="1439" spans="1:17" hidden="1" x14ac:dyDescent="0.3">
      <c r="A1439" t="s">
        <v>3047</v>
      </c>
      <c r="B1439" t="s">
        <v>3048</v>
      </c>
      <c r="C1439" t="s">
        <v>3142</v>
      </c>
      <c r="D1439" t="s">
        <v>556</v>
      </c>
      <c r="E1439">
        <v>1106.0544</v>
      </c>
      <c r="F1439">
        <v>6600</v>
      </c>
      <c r="G1439">
        <v>51.417279131812201</v>
      </c>
      <c r="H1439">
        <v>-2.0022725986626102</v>
      </c>
      <c r="I1439">
        <v>10.730356629361999</v>
      </c>
      <c r="J1439">
        <v>-0.29858702508712998</v>
      </c>
      <c r="K1439">
        <v>6438.7742320471898</v>
      </c>
      <c r="L1439">
        <v>5552.5390442242897</v>
      </c>
      <c r="M1439">
        <v>56.742541804792303</v>
      </c>
      <c r="N1439">
        <v>0.74601512507271595</v>
      </c>
      <c r="O1439">
        <v>5.6772727272727197</v>
      </c>
      <c r="P1439">
        <v>90.646754672289703</v>
      </c>
      <c r="Q1439">
        <v>0.187668871069953</v>
      </c>
    </row>
    <row r="1440" spans="1:17" hidden="1" x14ac:dyDescent="0.3">
      <c r="A1440" t="s">
        <v>3049</v>
      </c>
      <c r="B1440" t="s">
        <v>3050</v>
      </c>
      <c r="C1440" t="s">
        <v>3142</v>
      </c>
      <c r="D1440" t="s">
        <v>609</v>
      </c>
      <c r="E1440">
        <v>1104.470348544</v>
      </c>
      <c r="F1440">
        <v>217.71</v>
      </c>
      <c r="G1440">
        <v>195.33349734854801</v>
      </c>
      <c r="H1440">
        <v>27.0874523206449</v>
      </c>
      <c r="I1440">
        <v>119.303475417177</v>
      </c>
      <c r="J1440">
        <v>-6.4188082715398096</v>
      </c>
      <c r="K1440">
        <v>174.877209569934</v>
      </c>
      <c r="L1440">
        <v>122.66336998842</v>
      </c>
      <c r="M1440">
        <v>66.899082645912202</v>
      </c>
      <c r="N1440">
        <v>0.37872011856509302</v>
      </c>
      <c r="O1440">
        <v>6.0447384134858204</v>
      </c>
      <c r="P1440">
        <v>237.79674166020101</v>
      </c>
      <c r="Q1440">
        <v>7.2896249574187999E-2</v>
      </c>
    </row>
    <row r="1441" spans="1:17" hidden="1" x14ac:dyDescent="0.3">
      <c r="A1441" t="s">
        <v>3051</v>
      </c>
      <c r="B1441" t="s">
        <v>3052</v>
      </c>
      <c r="C1441" t="s">
        <v>3142</v>
      </c>
      <c r="D1441" t="s">
        <v>395</v>
      </c>
      <c r="E1441">
        <v>1103.6507008799999</v>
      </c>
      <c r="F1441">
        <v>326.55</v>
      </c>
      <c r="G1441">
        <v>10.6205312569097</v>
      </c>
      <c r="H1441">
        <v>-3.8586655133163901</v>
      </c>
      <c r="I1441">
        <v>30.798418568723999</v>
      </c>
      <c r="J1441">
        <v>1.2691917999036599</v>
      </c>
      <c r="K1441">
        <v>330.70785129377401</v>
      </c>
      <c r="L1441">
        <v>284.64991995196698</v>
      </c>
      <c r="M1441">
        <v>47.369811519575499</v>
      </c>
      <c r="N1441">
        <v>0.39245658989948601</v>
      </c>
      <c r="O1441">
        <v>19.323227683356201</v>
      </c>
      <c r="P1441">
        <v>65.803503427265795</v>
      </c>
    </row>
    <row r="1442" spans="1:17" hidden="1" x14ac:dyDescent="0.3">
      <c r="A1442" t="s">
        <v>3053</v>
      </c>
      <c r="B1442" t="s">
        <v>3054</v>
      </c>
      <c r="C1442" t="s">
        <v>3142</v>
      </c>
      <c r="D1442" t="s">
        <v>266</v>
      </c>
      <c r="E1442">
        <v>1097.0098133199999</v>
      </c>
      <c r="F1442">
        <v>90.04</v>
      </c>
      <c r="G1442">
        <v>-26.894417761791701</v>
      </c>
      <c r="H1442">
        <v>-9.9783217282637597</v>
      </c>
      <c r="I1442">
        <v>-17.030632819699999</v>
      </c>
      <c r="J1442">
        <v>-5.7586894326182101</v>
      </c>
      <c r="K1442">
        <v>90.410429283033807</v>
      </c>
      <c r="L1442">
        <v>87.974124172304101</v>
      </c>
      <c r="M1442">
        <v>50.302251175265297</v>
      </c>
      <c r="N1442">
        <v>0.64452550596111402</v>
      </c>
      <c r="O1442">
        <v>29.942247889826699</v>
      </c>
      <c r="P1442">
        <v>32.411764705882298</v>
      </c>
      <c r="Q1442">
        <v>0.13797646742634601</v>
      </c>
    </row>
    <row r="1443" spans="1:17" hidden="1" x14ac:dyDescent="0.3">
      <c r="A1443" t="s">
        <v>3055</v>
      </c>
      <c r="B1443" t="s">
        <v>3056</v>
      </c>
      <c r="C1443" t="s">
        <v>3142</v>
      </c>
      <c r="D1443" t="s">
        <v>449</v>
      </c>
      <c r="E1443">
        <v>1095.44413567999</v>
      </c>
      <c r="F1443">
        <v>220.84</v>
      </c>
      <c r="G1443">
        <v>94.210658389888494</v>
      </c>
      <c r="H1443">
        <v>7.2038128168964697</v>
      </c>
      <c r="I1443">
        <v>53.5386799657295</v>
      </c>
      <c r="J1443">
        <v>-2.99478659269493</v>
      </c>
      <c r="K1443">
        <v>222.298288813287</v>
      </c>
      <c r="L1443">
        <v>176.576738261504</v>
      </c>
      <c r="M1443">
        <v>42.814758875842102</v>
      </c>
      <c r="N1443">
        <v>0.54923104548495705</v>
      </c>
      <c r="O1443">
        <v>22.260460061583</v>
      </c>
      <c r="P1443">
        <v>149.819004524886</v>
      </c>
      <c r="Q1443">
        <v>6.1778666205802003E-2</v>
      </c>
    </row>
    <row r="1444" spans="1:17" hidden="1" x14ac:dyDescent="0.3">
      <c r="A1444" t="s">
        <v>3057</v>
      </c>
      <c r="B1444" t="s">
        <v>3058</v>
      </c>
      <c r="C1444" t="s">
        <v>3142</v>
      </c>
      <c r="D1444" t="s">
        <v>446</v>
      </c>
      <c r="E1444">
        <v>1093.1005623240001</v>
      </c>
      <c r="F1444">
        <v>130.58000000000001</v>
      </c>
      <c r="G1444">
        <v>-47.845679676738797</v>
      </c>
      <c r="H1444">
        <v>-5.1464303151834203</v>
      </c>
      <c r="I1444">
        <v>-34.2978160058246</v>
      </c>
      <c r="J1444">
        <v>-4.1130721569964201</v>
      </c>
      <c r="K1444">
        <v>139.49865216250799</v>
      </c>
      <c r="L1444">
        <v>153.15300762611</v>
      </c>
      <c r="M1444">
        <v>36.243916155094396</v>
      </c>
      <c r="N1444">
        <v>0.68178148248465298</v>
      </c>
      <c r="O1444">
        <v>71.657221626589006</v>
      </c>
      <c r="P1444">
        <v>2.8269942515158899</v>
      </c>
      <c r="Q1444">
        <v>2.4147723462821999E-2</v>
      </c>
    </row>
    <row r="1445" spans="1:17" hidden="1" x14ac:dyDescent="0.3">
      <c r="A1445" t="s">
        <v>3059</v>
      </c>
      <c r="B1445" t="s">
        <v>3060</v>
      </c>
      <c r="C1445" t="s">
        <v>3142</v>
      </c>
      <c r="D1445" t="s">
        <v>266</v>
      </c>
      <c r="E1445">
        <v>1091.1284022150001</v>
      </c>
      <c r="F1445">
        <v>395.35</v>
      </c>
      <c r="G1445">
        <v>-42.2855798634005</v>
      </c>
      <c r="H1445">
        <v>-3.6166480272289601</v>
      </c>
      <c r="I1445">
        <v>-17.8053345049385</v>
      </c>
      <c r="J1445">
        <v>0.53643071134281595</v>
      </c>
      <c r="K1445">
        <v>409.77262662746</v>
      </c>
      <c r="L1445">
        <v>427.74559542869298</v>
      </c>
      <c r="M1445">
        <v>36.907987514738501</v>
      </c>
      <c r="N1445">
        <v>0.66440621875638795</v>
      </c>
      <c r="O1445">
        <v>30.757556595421701</v>
      </c>
      <c r="P1445">
        <v>7.4028796522683997</v>
      </c>
      <c r="Q1445">
        <v>-0.149663976224713</v>
      </c>
    </row>
    <row r="1446" spans="1:17" hidden="1" x14ac:dyDescent="0.3">
      <c r="A1446" t="s">
        <v>3061</v>
      </c>
      <c r="B1446" t="s">
        <v>3062</v>
      </c>
      <c r="C1446" t="s">
        <v>3142</v>
      </c>
      <c r="D1446" t="s">
        <v>446</v>
      </c>
      <c r="E1446">
        <v>1088.9839714669999</v>
      </c>
      <c r="F1446">
        <v>151.27000000000001</v>
      </c>
      <c r="G1446">
        <v>-23.316015313712398</v>
      </c>
      <c r="H1446">
        <v>-6.7319236937878202</v>
      </c>
      <c r="I1446">
        <v>-24.786205477973901</v>
      </c>
      <c r="J1446">
        <v>5.8076972364500996</v>
      </c>
      <c r="K1446">
        <v>155.38267175471699</v>
      </c>
      <c r="L1446">
        <v>160.63647666422199</v>
      </c>
      <c r="M1446">
        <v>56.715981081495798</v>
      </c>
      <c r="N1446">
        <v>0.68304796273587198</v>
      </c>
      <c r="O1446">
        <v>43.485158987241299</v>
      </c>
      <c r="P1446">
        <v>19.1571484836549</v>
      </c>
      <c r="Q1446">
        <v>5.3840806929955E-2</v>
      </c>
    </row>
    <row r="1447" spans="1:17" hidden="1" x14ac:dyDescent="0.3">
      <c r="A1447" t="s">
        <v>3063</v>
      </c>
      <c r="B1447" t="s">
        <v>3064</v>
      </c>
      <c r="C1447" t="s">
        <v>3142</v>
      </c>
      <c r="D1447" t="s">
        <v>256</v>
      </c>
      <c r="E1447">
        <v>1088.4726000000001</v>
      </c>
      <c r="F1447">
        <v>1020</v>
      </c>
      <c r="G1447">
        <v>77.038900753433794</v>
      </c>
      <c r="H1447">
        <v>-2.3937825701725899</v>
      </c>
      <c r="I1447">
        <v>37.961141321067402</v>
      </c>
      <c r="J1447">
        <v>5.39223411192234</v>
      </c>
      <c r="K1447">
        <v>922.74006597623804</v>
      </c>
      <c r="L1447">
        <v>779.92633297224495</v>
      </c>
      <c r="M1447">
        <v>75.160710838219103</v>
      </c>
      <c r="N1447">
        <v>1.0848708487084799</v>
      </c>
      <c r="O1447">
        <v>8.92156862745097</v>
      </c>
      <c r="P1447">
        <v>110.526315789473</v>
      </c>
      <c r="Q1447">
        <v>0.16107368307133099</v>
      </c>
    </row>
    <row r="1448" spans="1:17" hidden="1" x14ac:dyDescent="0.3">
      <c r="A1448" t="s">
        <v>3065</v>
      </c>
      <c r="B1448" t="s">
        <v>3066</v>
      </c>
      <c r="C1448" t="s">
        <v>3142</v>
      </c>
      <c r="D1448" t="s">
        <v>266</v>
      </c>
      <c r="E1448">
        <v>1077.0021185999999</v>
      </c>
      <c r="F1448">
        <v>100.57</v>
      </c>
      <c r="G1448">
        <v>-38.431169669101301</v>
      </c>
      <c r="H1448">
        <v>-0.29940860732264202</v>
      </c>
      <c r="I1448">
        <v>-10.614970307318501</v>
      </c>
      <c r="J1448">
        <v>2.43279992908389</v>
      </c>
      <c r="K1448">
        <v>95.427179555149095</v>
      </c>
      <c r="L1448">
        <v>96.485133946757998</v>
      </c>
      <c r="M1448">
        <v>73.3617723344816</v>
      </c>
      <c r="N1448">
        <v>0.79387537879706405</v>
      </c>
      <c r="O1448">
        <v>31.997613602465901</v>
      </c>
      <c r="P1448">
        <v>35.5573527429572</v>
      </c>
      <c r="Q1448">
        <v>5.5354453587538002E-2</v>
      </c>
    </row>
    <row r="1449" spans="1:17" hidden="1" x14ac:dyDescent="0.3">
      <c r="A1449" t="s">
        <v>3067</v>
      </c>
      <c r="B1449" t="s">
        <v>3068</v>
      </c>
      <c r="C1449" t="s">
        <v>3142</v>
      </c>
      <c r="D1449" t="s">
        <v>135</v>
      </c>
      <c r="E1449">
        <v>1075.09203372</v>
      </c>
      <c r="F1449">
        <v>557.35</v>
      </c>
      <c r="G1449">
        <v>318.028920713513</v>
      </c>
      <c r="H1449">
        <v>-3.35989626386985</v>
      </c>
      <c r="I1449">
        <v>30.543166217423899</v>
      </c>
      <c r="J1449">
        <v>-0.86423984889945205</v>
      </c>
      <c r="K1449">
        <v>510.51066231200701</v>
      </c>
      <c r="L1449">
        <v>387.99551866241302</v>
      </c>
      <c r="M1449">
        <v>44.024650772696901</v>
      </c>
      <c r="N1449">
        <v>0.75587853963180895</v>
      </c>
      <c r="O1449">
        <v>14.6496815286624</v>
      </c>
      <c r="P1449">
        <v>384.65217391304299</v>
      </c>
      <c r="Q1449">
        <v>0.27087443172778403</v>
      </c>
    </row>
    <row r="1450" spans="1:17" hidden="1" x14ac:dyDescent="0.3">
      <c r="A1450" t="s">
        <v>3069</v>
      </c>
      <c r="B1450" t="s">
        <v>3070</v>
      </c>
      <c r="C1450" t="s">
        <v>3142</v>
      </c>
      <c r="D1450" t="s">
        <v>271</v>
      </c>
      <c r="E1450">
        <v>1073.28</v>
      </c>
      <c r="F1450">
        <v>8256</v>
      </c>
      <c r="G1450">
        <v>16.397183579962501</v>
      </c>
      <c r="H1450">
        <v>3.55771745850863</v>
      </c>
      <c r="I1450">
        <v>-14.494831967586199</v>
      </c>
      <c r="J1450">
        <v>5.1086447350914002</v>
      </c>
      <c r="K1450">
        <v>8109.4877967828597</v>
      </c>
      <c r="L1450">
        <v>8045.4250389425197</v>
      </c>
      <c r="M1450">
        <v>60.066556879710397</v>
      </c>
      <c r="N1450">
        <v>0.87332511302918203</v>
      </c>
      <c r="O1450">
        <v>21.7417635658914</v>
      </c>
      <c r="P1450">
        <v>44.209606986899502</v>
      </c>
      <c r="Q1450">
        <v>0.184289753784358</v>
      </c>
    </row>
    <row r="1451" spans="1:17" hidden="1" x14ac:dyDescent="0.3">
      <c r="A1451" t="s">
        <v>3071</v>
      </c>
      <c r="B1451" t="s">
        <v>3072</v>
      </c>
      <c r="C1451" t="s">
        <v>3142</v>
      </c>
      <c r="D1451" t="s">
        <v>1454</v>
      </c>
      <c r="E1451">
        <v>1072.995312048</v>
      </c>
      <c r="F1451">
        <v>79.760000000000005</v>
      </c>
      <c r="G1451">
        <v>-3.1101675695475</v>
      </c>
      <c r="H1451">
        <v>-10.1910159230881</v>
      </c>
      <c r="I1451">
        <v>16.637829939486199</v>
      </c>
      <c r="J1451">
        <v>-5.3174041173727797</v>
      </c>
      <c r="K1451">
        <v>83.246059348461003</v>
      </c>
      <c r="L1451">
        <v>74.178233831580599</v>
      </c>
      <c r="M1451">
        <v>37.9507764696341</v>
      </c>
      <c r="N1451">
        <v>0.40008112652546302</v>
      </c>
      <c r="O1451">
        <v>23.1193580742226</v>
      </c>
      <c r="P1451">
        <v>56.392156862745097</v>
      </c>
      <c r="Q1451">
        <v>-2.5302987933632001E-2</v>
      </c>
    </row>
    <row r="1452" spans="1:17" hidden="1" x14ac:dyDescent="0.3">
      <c r="A1452" t="s">
        <v>3073</v>
      </c>
      <c r="B1452" t="s">
        <v>3074</v>
      </c>
      <c r="C1452" t="s">
        <v>3142</v>
      </c>
      <c r="D1452" t="s">
        <v>609</v>
      </c>
      <c r="E1452">
        <v>1071.11151756</v>
      </c>
      <c r="F1452">
        <v>65.38</v>
      </c>
      <c r="G1452">
        <v>-9.1592974447643396</v>
      </c>
      <c r="H1452">
        <v>-8.3579380330931201</v>
      </c>
      <c r="I1452">
        <v>4.2362760050343402</v>
      </c>
      <c r="J1452">
        <v>-8.0864027746567793</v>
      </c>
      <c r="K1452">
        <v>67.937539272845797</v>
      </c>
      <c r="L1452">
        <v>62.942220379731197</v>
      </c>
      <c r="M1452">
        <v>42.8754187095143</v>
      </c>
      <c r="N1452">
        <v>0.289155617143041</v>
      </c>
      <c r="O1452">
        <v>20.602630773936902</v>
      </c>
      <c r="P1452">
        <v>46.921348314606703</v>
      </c>
      <c r="Q1452">
        <v>-9.3798112725249991E-3</v>
      </c>
    </row>
    <row r="1453" spans="1:17" hidden="1" x14ac:dyDescent="0.3">
      <c r="A1453" t="s">
        <v>3075</v>
      </c>
      <c r="B1453" t="s">
        <v>3076</v>
      </c>
      <c r="C1453" t="s">
        <v>3142</v>
      </c>
      <c r="D1453" t="s">
        <v>284</v>
      </c>
      <c r="E1453">
        <v>1067.3769600000001</v>
      </c>
      <c r="F1453">
        <v>574.6</v>
      </c>
      <c r="G1453">
        <v>39.493130185646997</v>
      </c>
      <c r="H1453">
        <v>15.956585739561801</v>
      </c>
      <c r="I1453">
        <v>9.9682139057344301</v>
      </c>
      <c r="J1453">
        <v>2.3562817968681201E-2</v>
      </c>
      <c r="K1453">
        <v>544.39295123553995</v>
      </c>
      <c r="L1453">
        <v>484.29250020047402</v>
      </c>
      <c r="M1453">
        <v>49.224573607004402</v>
      </c>
      <c r="N1453">
        <v>1.7286701568768199</v>
      </c>
      <c r="O1453">
        <v>20.2401670727462</v>
      </c>
      <c r="P1453">
        <v>86.558441558441501</v>
      </c>
    </row>
    <row r="1454" spans="1:17" hidden="1" x14ac:dyDescent="0.3">
      <c r="A1454" t="s">
        <v>3077</v>
      </c>
      <c r="B1454" t="s">
        <v>3078</v>
      </c>
      <c r="C1454" t="s">
        <v>3142</v>
      </c>
      <c r="D1454" t="s">
        <v>184</v>
      </c>
      <c r="E1454">
        <v>1065.0717500000001</v>
      </c>
      <c r="F1454">
        <v>98.39</v>
      </c>
      <c r="G1454">
        <v>-36.379254282471102</v>
      </c>
      <c r="H1454">
        <v>-6.8505528713451698</v>
      </c>
      <c r="I1454">
        <v>-29.644807029665401</v>
      </c>
      <c r="J1454">
        <v>-1.39380853069401</v>
      </c>
      <c r="K1454">
        <v>103.842833538138</v>
      </c>
      <c r="L1454">
        <v>108.369441089799</v>
      </c>
      <c r="M1454">
        <v>41.8642124535424</v>
      </c>
      <c r="N1454">
        <v>0.45157445446720701</v>
      </c>
      <c r="O1454">
        <v>46.356337026120499</v>
      </c>
      <c r="P1454">
        <v>9.0193905817174507</v>
      </c>
      <c r="Q1454">
        <v>6.5079505290069999E-3</v>
      </c>
    </row>
    <row r="1455" spans="1:17" hidden="1" x14ac:dyDescent="0.3">
      <c r="A1455" t="s">
        <v>3079</v>
      </c>
      <c r="B1455" t="s">
        <v>3080</v>
      </c>
      <c r="C1455" t="s">
        <v>3142</v>
      </c>
      <c r="D1455" t="s">
        <v>114</v>
      </c>
      <c r="E1455">
        <v>1062.59264512</v>
      </c>
      <c r="F1455">
        <v>356.8</v>
      </c>
      <c r="G1455">
        <v>116.921334109551</v>
      </c>
      <c r="H1455">
        <v>-4.5565144999104001</v>
      </c>
      <c r="I1455">
        <v>-5.2008212588042504</v>
      </c>
      <c r="J1455">
        <v>-1.2698538001655599</v>
      </c>
      <c r="K1455">
        <v>360.68019943725699</v>
      </c>
      <c r="L1455">
        <v>316.68049834275399</v>
      </c>
      <c r="M1455">
        <v>51.425153835152102</v>
      </c>
      <c r="N1455">
        <v>0.879299641434099</v>
      </c>
      <c r="O1455">
        <v>18.665919282511201</v>
      </c>
      <c r="P1455">
        <v>162.16017634092501</v>
      </c>
      <c r="Q1455">
        <v>0.102380459668544</v>
      </c>
    </row>
    <row r="1456" spans="1:17" hidden="1" x14ac:dyDescent="0.3">
      <c r="A1456" t="s">
        <v>3081</v>
      </c>
      <c r="B1456" t="s">
        <v>3082</v>
      </c>
      <c r="C1456" t="s">
        <v>3142</v>
      </c>
      <c r="D1456" t="s">
        <v>395</v>
      </c>
      <c r="E1456">
        <v>1061.3219688479901</v>
      </c>
      <c r="F1456">
        <v>53.23</v>
      </c>
      <c r="G1456">
        <v>-58.629905408311899</v>
      </c>
      <c r="H1456">
        <v>-7.64053814967773</v>
      </c>
      <c r="I1456">
        <v>-26.366906419768</v>
      </c>
      <c r="J1456">
        <v>-3.2942793745911398</v>
      </c>
      <c r="K1456">
        <v>57.9384991086119</v>
      </c>
      <c r="L1456">
        <v>66.031892086916102</v>
      </c>
      <c r="M1456">
        <v>37.712768443076897</v>
      </c>
      <c r="N1456">
        <v>0.276229483795708</v>
      </c>
      <c r="O1456">
        <v>59.684388502723998</v>
      </c>
      <c r="P1456">
        <v>2.0513803680981502</v>
      </c>
      <c r="Q1456">
        <v>-6.3638692908320998E-2</v>
      </c>
    </row>
    <row r="1457" spans="1:17" hidden="1" x14ac:dyDescent="0.3">
      <c r="A1457" t="s">
        <v>3083</v>
      </c>
      <c r="B1457" t="s">
        <v>3084</v>
      </c>
      <c r="C1457" t="s">
        <v>3142</v>
      </c>
      <c r="D1457" t="s">
        <v>135</v>
      </c>
      <c r="E1457">
        <v>1050.2528874239999</v>
      </c>
      <c r="F1457">
        <v>78.239999999999995</v>
      </c>
      <c r="G1457">
        <v>103.495454508956</v>
      </c>
      <c r="H1457">
        <v>11.861968816199701</v>
      </c>
      <c r="I1457">
        <v>71.246165475656696</v>
      </c>
      <c r="J1457">
        <v>-8.6360799163916901</v>
      </c>
      <c r="K1457">
        <v>71.482830096057</v>
      </c>
      <c r="L1457">
        <v>53.221120751114498</v>
      </c>
      <c r="M1457">
        <v>31.436021717726302</v>
      </c>
      <c r="N1457">
        <v>0.16420791525405801</v>
      </c>
      <c r="O1457">
        <v>19.849182004089901</v>
      </c>
      <c r="P1457">
        <v>166.12244897959101</v>
      </c>
      <c r="Q1457">
        <v>0.13762989099370701</v>
      </c>
    </row>
    <row r="1458" spans="1:17" hidden="1" x14ac:dyDescent="0.3">
      <c r="A1458" t="s">
        <v>3085</v>
      </c>
      <c r="B1458" t="s">
        <v>3086</v>
      </c>
      <c r="C1458" t="s">
        <v>3142</v>
      </c>
      <c r="D1458" t="s">
        <v>278</v>
      </c>
      <c r="E1458">
        <v>1049.0616239999999</v>
      </c>
      <c r="F1458">
        <v>655</v>
      </c>
      <c r="G1458">
        <v>14.921279178647699</v>
      </c>
      <c r="H1458">
        <v>19.998138126832799</v>
      </c>
      <c r="I1458">
        <v>4.2664361383738898</v>
      </c>
      <c r="J1458">
        <v>-1.8260275533304799E-2</v>
      </c>
      <c r="K1458">
        <v>596.42394426546002</v>
      </c>
      <c r="L1458">
        <v>555.03796156259</v>
      </c>
      <c r="M1458">
        <v>58.4765487139233</v>
      </c>
      <c r="N1458">
        <v>1.5724103209565701</v>
      </c>
      <c r="O1458">
        <v>11.450381679389301</v>
      </c>
      <c r="P1458">
        <v>63.341645885286702</v>
      </c>
    </row>
    <row r="1459" spans="1:17" hidden="1" x14ac:dyDescent="0.3">
      <c r="A1459" t="s">
        <v>3087</v>
      </c>
      <c r="B1459" t="s">
        <v>3088</v>
      </c>
      <c r="C1459" t="s">
        <v>3142</v>
      </c>
      <c r="D1459" t="s">
        <v>256</v>
      </c>
      <c r="E1459">
        <v>1047.9357</v>
      </c>
      <c r="F1459">
        <v>827.1</v>
      </c>
      <c r="G1459">
        <v>-17.722507157812199</v>
      </c>
      <c r="H1459">
        <v>7.1111094676141802</v>
      </c>
      <c r="I1459">
        <v>-0.62635354670041798</v>
      </c>
      <c r="J1459">
        <v>7.2384597816774203</v>
      </c>
      <c r="M1459">
        <v>63.747309641454599</v>
      </c>
      <c r="O1459">
        <v>5.1867972433804903</v>
      </c>
      <c r="P1459">
        <v>21.275659824046901</v>
      </c>
    </row>
    <row r="1460" spans="1:17" hidden="1" x14ac:dyDescent="0.3">
      <c r="A1460" t="s">
        <v>3089</v>
      </c>
      <c r="B1460" t="s">
        <v>3090</v>
      </c>
      <c r="C1460" t="s">
        <v>3142</v>
      </c>
      <c r="D1460" t="s">
        <v>556</v>
      </c>
      <c r="E1460">
        <v>1044.3183799999999</v>
      </c>
      <c r="F1460">
        <v>1299.55</v>
      </c>
      <c r="G1460">
        <v>73.509398246684896</v>
      </c>
      <c r="H1460">
        <v>3.2475492932930301</v>
      </c>
      <c r="I1460">
        <v>-9.8534018460130302</v>
      </c>
      <c r="J1460">
        <v>-0.42345708791565301</v>
      </c>
      <c r="K1460">
        <v>1265.94630967373</v>
      </c>
      <c r="L1460">
        <v>1182.90778436648</v>
      </c>
      <c r="M1460">
        <v>55.570881975277203</v>
      </c>
      <c r="N1460">
        <v>0.61525457267557904</v>
      </c>
      <c r="O1460">
        <v>24.643145704282201</v>
      </c>
      <c r="P1460">
        <v>112.171428571428</v>
      </c>
      <c r="Q1460">
        <v>0.139672554760289</v>
      </c>
    </row>
    <row r="1461" spans="1:17" hidden="1" x14ac:dyDescent="0.3">
      <c r="A1461" t="s">
        <v>3091</v>
      </c>
      <c r="B1461" t="s">
        <v>3092</v>
      </c>
      <c r="C1461" t="s">
        <v>3142</v>
      </c>
      <c r="D1461" t="s">
        <v>434</v>
      </c>
      <c r="E1461">
        <v>1044.2059770000001</v>
      </c>
      <c r="F1461">
        <v>42.5</v>
      </c>
      <c r="G1461">
        <v>-32.830423720541702</v>
      </c>
      <c r="H1461">
        <v>-9.7020204316019392</v>
      </c>
      <c r="I1461">
        <v>-23.0416565649742</v>
      </c>
      <c r="J1461">
        <v>-0.90239761114847294</v>
      </c>
      <c r="K1461">
        <v>45.436245067157202</v>
      </c>
      <c r="L1461">
        <v>46.003700132362397</v>
      </c>
      <c r="M1461">
        <v>39.625637388628697</v>
      </c>
      <c r="N1461">
        <v>0.33444652523443902</v>
      </c>
      <c r="O1461">
        <v>42.352941176470502</v>
      </c>
      <c r="P1461">
        <v>23.546511627906899</v>
      </c>
    </row>
    <row r="1462" spans="1:17" hidden="1" x14ac:dyDescent="0.3">
      <c r="A1462" t="s">
        <v>3093</v>
      </c>
      <c r="B1462" t="s">
        <v>3094</v>
      </c>
      <c r="C1462" t="s">
        <v>3142</v>
      </c>
      <c r="D1462" t="s">
        <v>1264</v>
      </c>
      <c r="E1462">
        <v>1043.4098189399999</v>
      </c>
      <c r="F1462">
        <v>396.15</v>
      </c>
      <c r="G1462">
        <v>42.914543978133601</v>
      </c>
      <c r="H1462">
        <v>19.8866541585184</v>
      </c>
      <c r="I1462">
        <v>52.758207073905297</v>
      </c>
      <c r="J1462">
        <v>-0.52901130932307605</v>
      </c>
      <c r="K1462">
        <v>353.65747216352099</v>
      </c>
      <c r="L1462">
        <v>293.06531366591202</v>
      </c>
      <c r="M1462">
        <v>52.8814606772074</v>
      </c>
      <c r="N1462">
        <v>0.59246977547495605</v>
      </c>
      <c r="O1462">
        <v>15.5370440489713</v>
      </c>
      <c r="P1462">
        <v>117.664835164835</v>
      </c>
      <c r="Q1462">
        <v>0.14791382810274201</v>
      </c>
    </row>
    <row r="1463" spans="1:17" hidden="1" x14ac:dyDescent="0.3">
      <c r="A1463" t="s">
        <v>3095</v>
      </c>
      <c r="B1463" t="s">
        <v>3096</v>
      </c>
      <c r="C1463" t="s">
        <v>3142</v>
      </c>
      <c r="D1463" t="s">
        <v>266</v>
      </c>
      <c r="E1463">
        <v>1042.5649700700001</v>
      </c>
      <c r="F1463">
        <v>82.78</v>
      </c>
      <c r="G1463">
        <v>-22.308760434935198</v>
      </c>
      <c r="H1463">
        <v>-0.30552188015494902</v>
      </c>
      <c r="I1463">
        <v>-12.762306339266599</v>
      </c>
      <c r="J1463">
        <v>-0.72626184994712195</v>
      </c>
      <c r="K1463">
        <v>80.830550796708394</v>
      </c>
      <c r="L1463">
        <v>79.252438321307494</v>
      </c>
      <c r="M1463">
        <v>55.284069319854197</v>
      </c>
      <c r="N1463">
        <v>0.69193472131964096</v>
      </c>
      <c r="O1463">
        <v>21.949746315535101</v>
      </c>
      <c r="P1463">
        <v>25.805471124619999</v>
      </c>
      <c r="Q1463">
        <v>-8.9931261186480996E-2</v>
      </c>
    </row>
    <row r="1464" spans="1:17" hidden="1" x14ac:dyDescent="0.3">
      <c r="A1464" t="s">
        <v>3097</v>
      </c>
      <c r="B1464" t="s">
        <v>3098</v>
      </c>
      <c r="C1464" t="s">
        <v>3142</v>
      </c>
      <c r="D1464" t="s">
        <v>434</v>
      </c>
      <c r="E1464">
        <v>1042.240412808</v>
      </c>
      <c r="F1464">
        <v>42.42</v>
      </c>
      <c r="G1464">
        <v>-16.922188740729499</v>
      </c>
      <c r="H1464">
        <v>-11.179117740347399</v>
      </c>
      <c r="I1464">
        <v>-40.551220145258199</v>
      </c>
      <c r="J1464">
        <v>-3.1033928112783502</v>
      </c>
      <c r="K1464">
        <v>46.5447477366545</v>
      </c>
      <c r="L1464">
        <v>50.058046478912601</v>
      </c>
      <c r="M1464">
        <v>42.636349410802502</v>
      </c>
      <c r="N1464">
        <v>0.57934658384600402</v>
      </c>
      <c r="O1464">
        <v>94.483734087694401</v>
      </c>
      <c r="P1464">
        <v>13.8791946308724</v>
      </c>
    </row>
    <row r="1465" spans="1:17" hidden="1" x14ac:dyDescent="0.3">
      <c r="A1465" t="s">
        <v>3099</v>
      </c>
      <c r="B1465" t="s">
        <v>3100</v>
      </c>
      <c r="C1465" t="s">
        <v>3142</v>
      </c>
      <c r="D1465" t="s">
        <v>2510</v>
      </c>
      <c r="E1465">
        <v>1036.0824</v>
      </c>
      <c r="F1465">
        <v>1732</v>
      </c>
      <c r="G1465">
        <v>161.70556742010001</v>
      </c>
      <c r="H1465">
        <v>-15.4880517117622</v>
      </c>
      <c r="I1465">
        <v>159.49741828367399</v>
      </c>
      <c r="J1465">
        <v>-5.3791179726434404</v>
      </c>
      <c r="K1465">
        <v>1663.68919499718</v>
      </c>
      <c r="L1465">
        <v>1141.5569692410299</v>
      </c>
      <c r="M1465">
        <v>33.4017653418611</v>
      </c>
      <c r="N1465">
        <v>0.55402985074626798</v>
      </c>
      <c r="O1465">
        <v>19.0560046189376</v>
      </c>
      <c r="P1465">
        <v>221.93308550185799</v>
      </c>
      <c r="Q1465">
        <v>0.24207029301879701</v>
      </c>
    </row>
    <row r="1466" spans="1:17" hidden="1" x14ac:dyDescent="0.3">
      <c r="A1466" t="s">
        <v>3101</v>
      </c>
      <c r="B1466" t="s">
        <v>3102</v>
      </c>
      <c r="C1466" t="s">
        <v>3142</v>
      </c>
      <c r="D1466" t="s">
        <v>475</v>
      </c>
      <c r="E1466">
        <v>1034.6929053599999</v>
      </c>
      <c r="F1466">
        <v>740.55</v>
      </c>
      <c r="G1466">
        <v>-23.075288767503199</v>
      </c>
      <c r="H1466">
        <v>-8.9314238274224405</v>
      </c>
      <c r="I1466">
        <v>-22.910210709134802</v>
      </c>
      <c r="J1466">
        <v>-1.2167450053232001</v>
      </c>
      <c r="K1466">
        <v>757.84982036996496</v>
      </c>
      <c r="M1466">
        <v>47.895705130448398</v>
      </c>
      <c r="N1466">
        <v>0.38410281757741399</v>
      </c>
      <c r="O1466">
        <v>37.998784687056897</v>
      </c>
      <c r="P1466">
        <v>17.9313639620988</v>
      </c>
    </row>
    <row r="1467" spans="1:17" hidden="1" x14ac:dyDescent="0.3">
      <c r="A1467" t="s">
        <v>3103</v>
      </c>
      <c r="B1467" t="s">
        <v>3104</v>
      </c>
      <c r="C1467" t="s">
        <v>3142</v>
      </c>
      <c r="D1467" t="s">
        <v>184</v>
      </c>
      <c r="E1467">
        <v>1028.2951</v>
      </c>
      <c r="F1467">
        <v>953.75</v>
      </c>
      <c r="G1467">
        <v>-47.657062328094398</v>
      </c>
      <c r="H1467">
        <v>-0.90248492222460297</v>
      </c>
      <c r="I1467">
        <v>-31.912350621150999</v>
      </c>
      <c r="J1467">
        <v>-1.6877965131902499</v>
      </c>
      <c r="K1467">
        <v>1007.49561625616</v>
      </c>
      <c r="L1467">
        <v>1099.9087304063901</v>
      </c>
      <c r="M1467">
        <v>45.233556798639803</v>
      </c>
      <c r="N1467">
        <v>1.5828676927201299</v>
      </c>
      <c r="O1467">
        <v>59.895150720838799</v>
      </c>
      <c r="P1467">
        <v>2.4876423812594002</v>
      </c>
      <c r="Q1467">
        <v>6.5916166594812003E-2</v>
      </c>
    </row>
    <row r="1468" spans="1:17" hidden="1" x14ac:dyDescent="0.3">
      <c r="A1468" t="s">
        <v>3105</v>
      </c>
      <c r="B1468" t="s">
        <v>3106</v>
      </c>
      <c r="C1468" t="s">
        <v>3142</v>
      </c>
      <c r="D1468" t="s">
        <v>51</v>
      </c>
      <c r="E1468">
        <v>1027.5188960400001</v>
      </c>
      <c r="F1468">
        <v>799.8</v>
      </c>
      <c r="G1468">
        <v>38.235637302024102</v>
      </c>
      <c r="H1468">
        <v>-8.1476921515934606</v>
      </c>
      <c r="I1468">
        <v>15.0257476812227</v>
      </c>
      <c r="J1468">
        <v>0.374611478501642</v>
      </c>
      <c r="K1468">
        <v>819.93312707423297</v>
      </c>
      <c r="L1468">
        <v>725.76543988103901</v>
      </c>
      <c r="M1468">
        <v>37.356541589008998</v>
      </c>
      <c r="N1468">
        <v>0.67081034257710004</v>
      </c>
      <c r="O1468">
        <v>18.785946486621601</v>
      </c>
      <c r="P1468">
        <v>73.473592885804095</v>
      </c>
      <c r="Q1468">
        <v>9.0579863150634002E-2</v>
      </c>
    </row>
    <row r="1469" spans="1:17" hidden="1" x14ac:dyDescent="0.3">
      <c r="A1469" t="s">
        <v>3107</v>
      </c>
      <c r="B1469" t="s">
        <v>3108</v>
      </c>
      <c r="C1469" t="s">
        <v>3142</v>
      </c>
      <c r="D1469" t="s">
        <v>556</v>
      </c>
      <c r="E1469">
        <v>1023.52951546399</v>
      </c>
      <c r="F1469">
        <v>195.92</v>
      </c>
      <c r="G1469">
        <v>90.486181552545901</v>
      </c>
      <c r="H1469">
        <v>3.5108025676565</v>
      </c>
      <c r="I1469">
        <v>24.280894830139601</v>
      </c>
      <c r="J1469">
        <v>-3.1177981443785701</v>
      </c>
      <c r="K1469">
        <v>187.699460426234</v>
      </c>
      <c r="L1469">
        <v>157.253579843213</v>
      </c>
      <c r="M1469">
        <v>48.4278180602006</v>
      </c>
      <c r="N1469">
        <v>0.99145206693326904</v>
      </c>
      <c r="O1469">
        <v>9.6876276031033104</v>
      </c>
      <c r="P1469">
        <v>152.96320206584801</v>
      </c>
      <c r="Q1469">
        <v>5.1532564168603003E-2</v>
      </c>
    </row>
    <row r="1470" spans="1:17" hidden="1" x14ac:dyDescent="0.3">
      <c r="A1470" t="s">
        <v>3109</v>
      </c>
      <c r="B1470" t="s">
        <v>3110</v>
      </c>
      <c r="C1470" t="s">
        <v>3142</v>
      </c>
      <c r="D1470" t="s">
        <v>256</v>
      </c>
      <c r="E1470">
        <v>1020.506691969</v>
      </c>
      <c r="F1470">
        <v>192.33</v>
      </c>
      <c r="G1470">
        <v>41.823455382657201</v>
      </c>
      <c r="H1470">
        <v>4.75433304450093</v>
      </c>
      <c r="I1470">
        <v>39.285888021001703</v>
      </c>
      <c r="J1470">
        <v>2.3883741414326098</v>
      </c>
      <c r="K1470">
        <v>185.69487765690701</v>
      </c>
      <c r="L1470">
        <v>155.46098075024599</v>
      </c>
      <c r="M1470">
        <v>51.019386449981504</v>
      </c>
      <c r="N1470">
        <v>0.21017886963124899</v>
      </c>
      <c r="O1470">
        <v>17.126813289658301</v>
      </c>
      <c r="P1470">
        <v>79.579831932773104</v>
      </c>
    </row>
    <row r="1471" spans="1:17" hidden="1" x14ac:dyDescent="0.3">
      <c r="A1471" t="s">
        <v>3111</v>
      </c>
      <c r="B1471" t="s">
        <v>3112</v>
      </c>
      <c r="C1471" t="s">
        <v>3142</v>
      </c>
      <c r="D1471" t="s">
        <v>51</v>
      </c>
      <c r="E1471">
        <v>1016.0208</v>
      </c>
      <c r="F1471">
        <v>202.75</v>
      </c>
      <c r="G1471">
        <v>29.3611829431023</v>
      </c>
      <c r="H1471">
        <v>-2.8958316236460702</v>
      </c>
      <c r="I1471">
        <v>-23.0155132088104</v>
      </c>
      <c r="J1471">
        <v>3.1594795890914802</v>
      </c>
      <c r="K1471">
        <v>210.70132306097301</v>
      </c>
      <c r="L1471">
        <v>204.571670126811</v>
      </c>
      <c r="M1471">
        <v>48.852976708347299</v>
      </c>
      <c r="N1471">
        <v>0.61482344231064401</v>
      </c>
      <c r="O1471">
        <v>30.702836004932099</v>
      </c>
      <c r="P1471">
        <v>62.851405622489899</v>
      </c>
      <c r="Q1471">
        <v>5.7399143932186002E-2</v>
      </c>
    </row>
    <row r="1472" spans="1:17" hidden="1" x14ac:dyDescent="0.3">
      <c r="A1472" t="s">
        <v>3113</v>
      </c>
      <c r="B1472" t="s">
        <v>3114</v>
      </c>
      <c r="C1472" t="s">
        <v>3142</v>
      </c>
      <c r="D1472" t="s">
        <v>609</v>
      </c>
      <c r="E1472">
        <v>1013.79566732999</v>
      </c>
      <c r="F1472">
        <v>281.10000000000002</v>
      </c>
      <c r="G1472">
        <v>-19.997628926931402</v>
      </c>
      <c r="H1472">
        <v>-7.68520316771564</v>
      </c>
      <c r="I1472">
        <v>-14.6091001593445</v>
      </c>
      <c r="J1472">
        <v>-3.7102379553738398</v>
      </c>
      <c r="K1472">
        <v>304.622794281464</v>
      </c>
      <c r="L1472">
        <v>298.59043542295802</v>
      </c>
      <c r="M1472">
        <v>39.921000290393103</v>
      </c>
      <c r="N1472">
        <v>0.28910133487008199</v>
      </c>
      <c r="O1472">
        <v>36.784062611170398</v>
      </c>
      <c r="P1472">
        <v>24.933333333333302</v>
      </c>
      <c r="Q1472">
        <v>-4.3019195364279998E-2</v>
      </c>
    </row>
    <row r="1473" spans="1:17" hidden="1" x14ac:dyDescent="0.3">
      <c r="A1473" t="s">
        <v>3115</v>
      </c>
      <c r="B1473" t="s">
        <v>3116</v>
      </c>
      <c r="C1473" t="s">
        <v>3142</v>
      </c>
      <c r="D1473" t="s">
        <v>284</v>
      </c>
      <c r="E1473">
        <v>1008.50402955</v>
      </c>
      <c r="F1473">
        <v>413.85</v>
      </c>
      <c r="G1473">
        <v>-36.403112375668897</v>
      </c>
      <c r="H1473">
        <v>-4.2335842589168697</v>
      </c>
      <c r="I1473">
        <v>-5.0264402523004001</v>
      </c>
      <c r="J1473">
        <v>-2.5555390996257699</v>
      </c>
      <c r="K1473">
        <v>428.64480842369198</v>
      </c>
      <c r="L1473">
        <v>432.42918489777799</v>
      </c>
      <c r="M1473">
        <v>42.855500165965204</v>
      </c>
      <c r="N1473">
        <v>0.34768646566376699</v>
      </c>
      <c r="O1473">
        <v>23.619668962184299</v>
      </c>
      <c r="P1473">
        <v>14.4338448776441</v>
      </c>
      <c r="Q1473">
        <v>-8.8012828167069995E-3</v>
      </c>
    </row>
    <row r="1474" spans="1:17" hidden="1" x14ac:dyDescent="0.3">
      <c r="A1474" t="s">
        <v>3117</v>
      </c>
      <c r="B1474" t="s">
        <v>3118</v>
      </c>
      <c r="C1474" t="s">
        <v>3142</v>
      </c>
      <c r="D1474" t="s">
        <v>48</v>
      </c>
      <c r="E1474">
        <v>1003.65770736</v>
      </c>
      <c r="F1474">
        <v>415.8</v>
      </c>
      <c r="G1474">
        <v>41.378981725093702</v>
      </c>
      <c r="H1474">
        <v>-25.6223629328993</v>
      </c>
      <c r="I1474">
        <v>58.475135336205597</v>
      </c>
      <c r="J1474">
        <v>0.49441060863281799</v>
      </c>
      <c r="M1474">
        <v>39.074503777248097</v>
      </c>
      <c r="O1474">
        <v>67.255892255892206</v>
      </c>
      <c r="P1474">
        <v>86.499215070643601</v>
      </c>
    </row>
    <row r="1475" spans="1:17" hidden="1" x14ac:dyDescent="0.3">
      <c r="A1475" t="s">
        <v>3119</v>
      </c>
      <c r="B1475" t="s">
        <v>3120</v>
      </c>
      <c r="C1475" t="s">
        <v>3142</v>
      </c>
      <c r="D1475" t="s">
        <v>3121</v>
      </c>
      <c r="E1475">
        <v>1003.223883675</v>
      </c>
      <c r="F1475">
        <v>210.45</v>
      </c>
      <c r="G1475">
        <v>-9.1609313204536296</v>
      </c>
      <c r="H1475">
        <v>4.2366291114336203</v>
      </c>
      <c r="I1475">
        <v>-32.107694573196703</v>
      </c>
      <c r="J1475">
        <v>-1.0951134029481</v>
      </c>
      <c r="K1475">
        <v>216.507961399339</v>
      </c>
      <c r="L1475">
        <v>224.54897130353399</v>
      </c>
      <c r="M1475">
        <v>46.321830774103397</v>
      </c>
      <c r="N1475">
        <v>1.80090354756051</v>
      </c>
      <c r="O1475">
        <v>70.491803278688494</v>
      </c>
      <c r="P1475">
        <v>26.093469143199499</v>
      </c>
      <c r="Q1475">
        <v>1.8526124680069999E-3</v>
      </c>
    </row>
    <row r="1476" spans="1:17" hidden="1" x14ac:dyDescent="0.3">
      <c r="A1476" t="s">
        <v>3122</v>
      </c>
      <c r="B1476" t="s">
        <v>3123</v>
      </c>
      <c r="C1476" t="s">
        <v>3142</v>
      </c>
      <c r="D1476" t="s">
        <v>1344</v>
      </c>
      <c r="E1476">
        <v>1001.9399404439999</v>
      </c>
      <c r="F1476">
        <v>47.22</v>
      </c>
      <c r="G1476">
        <v>-30.396682068652002</v>
      </c>
      <c r="H1476">
        <v>-6.6394959569902703</v>
      </c>
      <c r="I1476">
        <v>-5.62653503942781</v>
      </c>
      <c r="J1476">
        <v>-2.5589258392376002</v>
      </c>
      <c r="K1476">
        <v>48.404758552323301</v>
      </c>
      <c r="L1476">
        <v>48.9123222113057</v>
      </c>
      <c r="M1476">
        <v>53.2807617759387</v>
      </c>
      <c r="N1476">
        <v>0.56076025760233195</v>
      </c>
      <c r="O1476">
        <v>31.7238458280389</v>
      </c>
      <c r="P1476">
        <v>17.462686567164099</v>
      </c>
      <c r="Q1476">
        <v>3.4540838158798999E-2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Analysis</vt:lpstr>
      <vt:lpstr>Price_Filter_10_10_2024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2024-10-11T04:58:41Z</dcterms:created>
  <dcterms:modified xsi:type="dcterms:W3CDTF">2024-11-22T13:08:38Z</dcterms:modified>
</cp:coreProperties>
</file>